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Height="17680" firstSheet="2" activeTab="3"/>
  </bookViews>
  <sheets>
    <sheet name="Cover" sheetId="1" r:id="rId1"/>
    <sheet name="Key &amp; Summary" sheetId="2" r:id="rId2"/>
    <sheet name="InVar structure" sheetId="3" r:id="rId3"/>
    <sheet name="All variables (v2)" sheetId="4" r:id="rId4"/>
    <sheet name="SamplingVar ranges" sheetId="5" r:id="rId5"/>
    <sheet name="All variables" sheetId="6" r:id="rId6"/>
    <sheet name="Example sampling plan" sheetId="7" r:id="rId7"/>
    <sheet name="Outputs to collec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AP2"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Add new columns: for freight transport applications (mode of transport)</t>
        </r>
      </text>
    </comment>
  </commentList>
</comments>
</file>

<file path=xl/comments2.xml><?xml version="1.0" encoding="utf-8"?>
<comments xmlns="http://schemas.openxmlformats.org/spreadsheetml/2006/main">
  <authors>
    <author/>
  </authors>
  <commentList>
    <comment ref="F1"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Count of real independent variables (which must be separately accounted for in the sobol sampling design)</t>
        </r>
      </text>
    </comment>
    <comment ref="B21"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Can test 0-50% reduction in heat demand
Vary each housing age and housing type independently to find highest impact areas</t>
        </r>
      </text>
    </comment>
    <comment ref="D45"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Derived from NOT hybrid in the sampling design</t>
        </r>
      </text>
    </comment>
    <comment ref="D46"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Derived from NOT air in the sampling design</t>
        </r>
      </text>
    </comment>
    <comment ref="B66"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In the latest version of the ETM model, efficiency for these appliances is bundled together.
Since we are testing other demand side variables (e.g., housing insulation) it might make sense to evaluate the impact of appliance efficiency. Government policy could support stringent regulation on energy efficiency or subsidies appliance upgrades, for example</t>
        </r>
      </text>
    </comment>
    <comment ref="B74" authorId="0">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From memory, almost all bulbs are predicted to be LED or low energy by 2050. Therefore a path change would not be needed to ensure increases in lighting efficiency </t>
        </r>
      </text>
    </comment>
    <comment ref="B77"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Important for China modelling but for UK can expect demand to be relatively flat (incremental change)</t>
        </r>
      </text>
    </comment>
    <comment ref="B82"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Exploratory research finds this has insignificant effects compared to other factors (e.g., a 5% change in heating demand could produce greater effect than any one of these factors changing by 50%)
Manipulate these behaviour features together</t>
        </r>
      </text>
    </comment>
    <comment ref="B85"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This represents heat generation ability of different tech.
Changing this would mean assuming tech change</t>
        </r>
      </text>
    </comment>
    <comment ref="B102"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Check whether changing merit order impacts model. Otherwise leave static (in order of lowest CO2 emissions)</t>
        </r>
      </text>
    </comment>
    <comment ref="B119"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Relatively slow and steady change for UK. Relevant for China</t>
        </r>
      </text>
    </comment>
    <comment ref="B120" authorId="0">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Existing buildings (NB: non residential) could be replaced by new ones.
This buildings statistic therefore effectively breaks down into 2 synthetic variables: 
1. Number of buildings total 
2. % of buildings which are new
</t>
        </r>
      </text>
    </comment>
    <comment ref="B121"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Although this is designated a (2) variable it is one of the first ones to change within the variable 2 category, since
1. relatively simple to change
2. likely to have a large impact
3. feasible to change (depends on insulation)</t>
        </r>
      </text>
    </comment>
    <comment ref="B124"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If greater modelling precision is available, test (non-residential) buildings separately from households. Use existing methodology to focus on a few heating/ cooling technologies</t>
        </r>
      </text>
    </comment>
    <comment ref="B129"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Unsure if this is the same as hybrid air heat pump, so will leave this value at 0</t>
        </r>
      </text>
    </comment>
    <comment ref="B140"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Same as B124 comment:
If greater modelling precision is available, test (non-residential) buildings separately from households. Use existing methodology to focus on a few heating/ cooling technologies</t>
        </r>
      </text>
    </comment>
    <comment ref="C140"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Equivalent to installations % of this tech for heating in (non-residential) buildings</t>
        </r>
      </text>
    </comment>
    <comment ref="D144"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Complementary: fills the remainder of (nonresidential) building demand not covered by heat pumps
Therefore equal to no. of households without (air, ground or hybrid gas) heat pumps installed</t>
        </r>
      </text>
    </comment>
    <comment ref="B145"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Based on exploratory analysis unlikely to be important. 
Low modelling priority</t>
        </r>
      </text>
    </comment>
    <comment ref="B146"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Same comment as B74.
From memory, almost all bulbs are predicted to be LED or low energy by 2050. Therefore a path change would not be needed to ensure increases in lighting efficienc</t>
        </r>
      </text>
    </comment>
    <comment ref="B149"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Same comment as B82:
Exploratory research finds this has insignificant effects compared to other factors (e.g., a 5% change in heating demand could produce greater effect than any one of these factors changing by 50%)
Manipulate these behaviour features together with Variable 81, Row 82 (Behaviour &gt; Turn off appliances)</t>
        </r>
      </text>
    </comment>
    <comment ref="B151"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Similar logic to Variable 79-82 (households &gt; development of demand):
- For UK change to 2050 is likely to be insignificant (based on secondary research), for China would be very significant
- If complex modelling possible test this separately from residential development of demand</t>
        </r>
      </text>
    </comment>
    <comment ref="B153"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Represents transport demand growth.
Manual exploration found that even an increase from 1% to 2% p.a. demand growth has a major effect on energy use.
Previously used a static prediction for UK for simplicity
Likely to have a very significant effect for China.</t>
        </r>
      </text>
    </comment>
    <comment ref="B161" authorId="0">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Don’t include hydrogen in the study since too far from commercial readiness.
Don’t include diesel firstly for simplicity, secondly because diesel is already being phased out in the UK
LPG and CNG have minimal use already in the UK.
For China may have to be considered depending on the province </t>
        </r>
      </text>
    </comment>
    <comment ref="B167"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Not likely to be as significant a factor for the UK due to lower train use but may be more significant for China</t>
        </r>
      </text>
    </comment>
    <comment ref="B171"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In original model electrification of all transport technologies (car, bus, train, motorbike) was varied together
In more sophisticated model vary separately</t>
        </r>
      </text>
    </comment>
    <comment ref="B177" authorId="0">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Combine cars and motorcycle electrification together </t>
        </r>
      </text>
    </comment>
  </commentList>
</comments>
</file>

<file path=xl/comments3.xml><?xml version="1.0" encoding="utf-8"?>
<comments xmlns="http://schemas.openxmlformats.org/spreadsheetml/2006/main">
  <authors>
    <author/>
  </authors>
  <commentList>
    <comment ref="L12" authorId="0">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Any house which has a heat pump will be cooled with a heat pump. </t>
        </r>
      </text>
    </comment>
    <comment ref="E21"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The hybrid air heat pump with gas is called hybrid gas, since there is also an option for a hybrid air heat pump with hydrogen fuel</t>
        </r>
      </text>
    </comment>
    <comment ref="L31"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The value is equal to these two added together</t>
        </r>
      </text>
    </comment>
    <comment ref="G43"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Need to add in freight transport variables (transport mode + technology)</t>
        </r>
      </text>
    </comment>
  </commentList>
</comments>
</file>

<file path=xl/sharedStrings.xml><?xml version="1.0" encoding="utf-8"?>
<sst xmlns="http://schemas.openxmlformats.org/spreadsheetml/2006/main" count="9992" uniqueCount="1329">
  <si>
    <t>Key</t>
  </si>
  <si>
    <t>General abbreviations</t>
  </si>
  <si>
    <t>CCBG</t>
  </si>
  <si>
    <t>Condensing combi boiler (gas type)</t>
  </si>
  <si>
    <t>HP</t>
  </si>
  <si>
    <t>Heat pump</t>
  </si>
  <si>
    <t>HH</t>
  </si>
  <si>
    <t>Households</t>
  </si>
  <si>
    <t xml:space="preserve">BD </t>
  </si>
  <si>
    <t>Buildings</t>
  </si>
  <si>
    <t xml:space="preserve">AC </t>
  </si>
  <si>
    <t>Air conditioning</t>
  </si>
  <si>
    <t>BM</t>
  </si>
  <si>
    <t>Biomass</t>
  </si>
  <si>
    <t>Types of variable (TO UPDATE)</t>
  </si>
  <si>
    <t>1. The two general classes of variable in the experiment</t>
  </si>
  <si>
    <t>Sampling Var</t>
  </si>
  <si>
    <t>Any variable whose value is changed between each sample. This includes InVar, Complementary Var, Equivalent Var, and Synthetic Var. The opposite is Control Var</t>
  </si>
  <si>
    <t>Control Var</t>
  </si>
  <si>
    <t>Any variable whose value is kept at one value between each sample</t>
  </si>
  <si>
    <t>2. The categories of variable according to how their value is derived</t>
  </si>
  <si>
    <t>InVar</t>
  </si>
  <si>
    <t>A true independent variable according to the statistical definition. These cannot be complementary or equivalent and their values are directly generated through quasi random number generation</t>
  </si>
  <si>
    <t>Complementary Var</t>
  </si>
  <si>
    <t>A Variable A which is calculated as (1 - Variable B) as part of the sampling design</t>
  </si>
  <si>
    <t>Equivalent Var</t>
  </si>
  <si>
    <t>A sampling variable but not an independent variable: the value changes between each sample, but is always set equivalent to another variable</t>
  </si>
  <si>
    <t>3. The two types of variable classified by their relation to the ETM model</t>
  </si>
  <si>
    <t>ETM Var</t>
  </si>
  <si>
    <t>A variable with an ETM name</t>
  </si>
  <si>
    <t>ETM Name</t>
  </si>
  <si>
    <t>The path at which a variable can be found within the ETM model, if it has one</t>
  </si>
  <si>
    <t>Synthetic Var</t>
  </si>
  <si>
    <t xml:space="preserve">A variable which is created as part of the sampling design, but not actually present in the ETM model. These are often catch-all categories. For example, 'Heat Pumps' is a synthetic variable, as the total amount of heat pumps is changed between each sample, but within the ETM itself, each individual type of heat pump (air, hybrid, ground) can only be controlled individually. </t>
  </si>
  <si>
    <t>Synthetic Name</t>
  </si>
  <si>
    <t>The logical relation of a Synthetic Var to the other variables, how it is classified or defined given that it does not have an ETM name.</t>
  </si>
  <si>
    <t>Further info on variable classification (TO UPDATE)</t>
  </si>
  <si>
    <t>Mututally exclusive types of variable</t>
  </si>
  <si>
    <t>All variables must be either a control var, an InVar, a complementary var, or equivalent var. These types of var are mutually exclusive</t>
  </si>
  <si>
    <t>Independent variables (InVar)</t>
  </si>
  <si>
    <t>InVars cannot be equivalent vars, as equivalents vary together with another</t>
  </si>
  <si>
    <t>InVars sometimes have an ETM name, sometimes don't. If they don't, they must be a synthetic var as well as an InVar</t>
  </si>
  <si>
    <t>Some InVars are also synthetic vars because some variables which do not show up directly in the ETM model (e.g., categories) also need to be randomised</t>
  </si>
  <si>
    <t>Synthetic variables</t>
  </si>
  <si>
    <t>Synthetic variables do not have an ETM name by definition</t>
  </si>
  <si>
    <t>Synthetic variables can be complementary vars</t>
  </si>
  <si>
    <t>Synthetic variables can be equivalent</t>
  </si>
  <si>
    <t>If there is a choice, a variable is identified as complementary and not equivalent. This is to avoid confusion where the two overlap and directly calculate complementary values each time they arise from the logical tree</t>
  </si>
  <si>
    <t>Complementary variables</t>
  </si>
  <si>
    <t>Complementary vars are not InVars, since they are (1 - the value of another variable) and so do not strictly speaking vary independently</t>
  </si>
  <si>
    <t>ETM Variables (ETM Var)</t>
  </si>
  <si>
    <t>Control var, InVar, complementary var, and equivalent var can all have an ETM name</t>
  </si>
  <si>
    <t xml:space="preserve">Any of these that </t>
  </si>
  <si>
    <t>Group 1</t>
  </si>
  <si>
    <t>Demand</t>
  </si>
  <si>
    <t>Supply</t>
  </si>
  <si>
    <t>Flexibility</t>
  </si>
  <si>
    <t>Costs &amp; efficiencies</t>
  </si>
  <si>
    <t>Group 2</t>
  </si>
  <si>
    <t>Transport</t>
  </si>
  <si>
    <t>Electricity</t>
  </si>
  <si>
    <t>Renewable electricity</t>
  </si>
  <si>
    <t>Electricity storage</t>
  </si>
  <si>
    <t xml:space="preserve">Grid-scale standalone batteries </t>
  </si>
  <si>
    <t>Large-scale batteries</t>
  </si>
  <si>
    <t>Not large-scale batteries; is grid scale standalone battery</t>
  </si>
  <si>
    <t>Flow batteries</t>
  </si>
  <si>
    <t>Wind turbines with storage systems</t>
  </si>
  <si>
    <t>Solar plants with storage systems</t>
  </si>
  <si>
    <t>Net load</t>
  </si>
  <si>
    <t>Import/export</t>
  </si>
  <si>
    <t>Weather conditions</t>
  </si>
  <si>
    <t>Fuel prices</t>
  </si>
  <si>
    <t>Group 3</t>
  </si>
  <si>
    <t>Heating</t>
  </si>
  <si>
    <t>Cooling</t>
  </si>
  <si>
    <t>Cooking</t>
  </si>
  <si>
    <t>Passenger transport</t>
  </si>
  <si>
    <t>Freight transport</t>
  </si>
  <si>
    <t>Gas plants</t>
  </si>
  <si>
    <t>Nuclear plants</t>
  </si>
  <si>
    <t>Wind turbines</t>
  </si>
  <si>
    <t>Solar power</t>
  </si>
  <si>
    <t>Biomass plants</t>
  </si>
  <si>
    <t>Waste power</t>
  </si>
  <si>
    <t>Batteries in households</t>
  </si>
  <si>
    <t>Technical specifications</t>
  </si>
  <si>
    <t xml:space="preserve">Technical specifications </t>
  </si>
  <si>
    <t>Onshore inland wind turbines</t>
  </si>
  <si>
    <t>Solar PV plants</t>
  </si>
  <si>
    <t>Demand response - load shifting in industry</t>
  </si>
  <si>
    <t>Demand response - electric vehicles</t>
  </si>
  <si>
    <t>Demand response - behaviour of hybrid heat pumps</t>
  </si>
  <si>
    <t>Interconnector 1</t>
  </si>
  <si>
    <t>Full load hours</t>
  </si>
  <si>
    <t>Fossil fuels</t>
  </si>
  <si>
    <t>Biofuels</t>
  </si>
  <si>
    <t>Group 4</t>
  </si>
  <si>
    <t>Not CCBG</t>
  </si>
  <si>
    <t>Not HP</t>
  </si>
  <si>
    <t>Gas</t>
  </si>
  <si>
    <t>Not Gas</t>
  </si>
  <si>
    <t>Applications</t>
  </si>
  <si>
    <t>Car technology</t>
  </si>
  <si>
    <t>Bus technology</t>
  </si>
  <si>
    <t>Motorcycle technology</t>
  </si>
  <si>
    <t>Truck technology</t>
  </si>
  <si>
    <t>Van technology</t>
  </si>
  <si>
    <t>Gas CCGT</t>
  </si>
  <si>
    <t>Large reactors</t>
  </si>
  <si>
    <t>Onshore inland with battery system</t>
  </si>
  <si>
    <t>Solar PV households</t>
  </si>
  <si>
    <t>Solar PV plants onshore with battery system</t>
  </si>
  <si>
    <t>Must-run capacity</t>
  </si>
  <si>
    <t>Dispatchable capacity</t>
  </si>
  <si>
    <t>Waste incinerator</t>
  </si>
  <si>
    <t>Installed capacity</t>
  </si>
  <si>
    <t>Relative storage volume</t>
  </si>
  <si>
    <t>Relative grid connection capacity</t>
  </si>
  <si>
    <t>Relative battery capacity</t>
  </si>
  <si>
    <t>Load shifting metal industry</t>
  </si>
  <si>
    <t>Load shifting chemical industry</t>
  </si>
  <si>
    <t>Load shifting other industry</t>
  </si>
  <si>
    <t>Load shifting ICT</t>
  </si>
  <si>
    <t>Charging strategy for electric vehicles</t>
  </si>
  <si>
    <t>Consumer prices incl. taxes</t>
  </si>
  <si>
    <t>Interconnector capacity</t>
  </si>
  <si>
    <t>Costs</t>
  </si>
  <si>
    <t>Onshore inland</t>
  </si>
  <si>
    <t>Solar PV</t>
  </si>
  <si>
    <t>Natural gas</t>
  </si>
  <si>
    <t>Oil</t>
  </si>
  <si>
    <t>Wood</t>
  </si>
  <si>
    <t>Round trip efficiency</t>
  </si>
  <si>
    <t>Group 5</t>
  </si>
  <si>
    <t>Air</t>
  </si>
  <si>
    <t>Not Air</t>
  </si>
  <si>
    <t>Not air</t>
  </si>
  <si>
    <t>Cars</t>
  </si>
  <si>
    <t>Not cars</t>
  </si>
  <si>
    <t>Electric</t>
  </si>
  <si>
    <t>Not electric</t>
  </si>
  <si>
    <t>Nuclear 3rd gen</t>
  </si>
  <si>
    <t>Biomass power plant</t>
  </si>
  <si>
    <t>Market penetration</t>
  </si>
  <si>
    <t>Load reduction capacity</t>
  </si>
  <si>
    <t>Load increase capacity</t>
  </si>
  <si>
    <t>Willingness to accept</t>
  </si>
  <si>
    <t>Deficit limit</t>
  </si>
  <si>
    <t>Fast charging</t>
  </si>
  <si>
    <t>Not fast charging</t>
  </si>
  <si>
    <t>Gas price</t>
  </si>
  <si>
    <t>Electricity price</t>
  </si>
  <si>
    <t>Availability for import</t>
  </si>
  <si>
    <t>Availability for export</t>
  </si>
  <si>
    <t>Cost of electricity in external market</t>
  </si>
  <si>
    <t>Group 6</t>
  </si>
  <si>
    <t>Not BM</t>
  </si>
  <si>
    <t>Hybrid gas</t>
  </si>
  <si>
    <t>Not hybrid gas</t>
  </si>
  <si>
    <t>Public charging</t>
  </si>
  <si>
    <t>Not public charging</t>
  </si>
  <si>
    <t>Charging at work</t>
  </si>
  <si>
    <t>Not charging at work</t>
  </si>
  <si>
    <t>InVar?</t>
  </si>
  <si>
    <t>Y</t>
  </si>
  <si>
    <t>N</t>
  </si>
  <si>
    <t>Complementary Var?</t>
  </si>
  <si>
    <t>Not InVar check</t>
  </si>
  <si>
    <t>Sums up check</t>
  </si>
  <si>
    <t>N/A - incl in sampling matrix</t>
  </si>
  <si>
    <t>Complementary to</t>
  </si>
  <si>
    <t>B</t>
  </si>
  <si>
    <t>E</t>
  </si>
  <si>
    <t>G</t>
  </si>
  <si>
    <t>I</t>
  </si>
  <si>
    <t>K</t>
  </si>
  <si>
    <t xml:space="preserve">N </t>
  </si>
  <si>
    <t>P</t>
  </si>
  <si>
    <t>T</t>
  </si>
  <si>
    <t>V</t>
  </si>
  <si>
    <t>S</t>
  </si>
  <si>
    <t>AC</t>
  </si>
  <si>
    <t>AB</t>
  </si>
  <si>
    <t>AA</t>
  </si>
  <si>
    <t>AG</t>
  </si>
  <si>
    <t>AI</t>
  </si>
  <si>
    <t>AK</t>
  </si>
  <si>
    <t>AM</t>
  </si>
  <si>
    <t>AO</t>
  </si>
  <si>
    <t>AQ</t>
  </si>
  <si>
    <t>AY</t>
  </si>
  <si>
    <t>BD</t>
  </si>
  <si>
    <t>CB</t>
  </si>
  <si>
    <t>CD</t>
  </si>
  <si>
    <t>CG</t>
  </si>
  <si>
    <t>Complementary name check</t>
  </si>
  <si>
    <t>Equivalent Var?</t>
  </si>
  <si>
    <t>Equivalent to</t>
  </si>
  <si>
    <t>D</t>
  </si>
  <si>
    <t>F</t>
  </si>
  <si>
    <t>C</t>
  </si>
  <si>
    <t>W</t>
  </si>
  <si>
    <t>BL</t>
  </si>
  <si>
    <t>BN</t>
  </si>
  <si>
    <t>BO</t>
  </si>
  <si>
    <t>BP</t>
  </si>
  <si>
    <t>BQ</t>
  </si>
  <si>
    <t>BR</t>
  </si>
  <si>
    <t>BS</t>
  </si>
  <si>
    <t>BT</t>
  </si>
  <si>
    <t>BU</t>
  </si>
  <si>
    <t>BV</t>
  </si>
  <si>
    <t>BW</t>
  </si>
  <si>
    <t>Equivalent to check</t>
  </si>
  <si>
    <t>Synthetic Var?</t>
  </si>
  <si>
    <t>Breaks down into</t>
  </si>
  <si>
    <t>HP, not HP</t>
  </si>
  <si>
    <t>Air, not Air</t>
  </si>
  <si>
    <t>Hybrid gas, not Hybrid gas</t>
  </si>
  <si>
    <t xml:space="preserve">Hybrid gas, not hybrid gas </t>
  </si>
  <si>
    <t>BM, not BM</t>
  </si>
  <si>
    <t>Must-run, dispatchable capacity</t>
  </si>
  <si>
    <t>Public charging, not public charging</t>
  </si>
  <si>
    <t>Charging at work, not charging at work</t>
  </si>
  <si>
    <t>Synthetic check</t>
  </si>
  <si>
    <t>ETM Name?</t>
  </si>
  <si>
    <t>ETM Name no.</t>
  </si>
  <si>
    <t>ETM Name check (number present?)</t>
  </si>
  <si>
    <t>ETM name</t>
  </si>
  <si>
    <t>Demand &gt; Households &gt; space heating &amp; hot water &gt; space heating &amp; hot water &gt; condensing combi boiler (gas)</t>
  </si>
  <si>
    <t>Demand &gt; Households &gt; space heating &amp; hot water &gt; space heating &amp; hot water &gt; ground heat pump</t>
  </si>
  <si>
    <t>Demand &gt; Households &gt; space heating &amp; hot water &gt; space heating &amp; hot water &gt; hybrid air heat pump (gas)</t>
  </si>
  <si>
    <t>Demand &gt; Households &gt; space heating &amp; hot water &gt; space heating &amp; hot water &gt; air heat pump</t>
  </si>
  <si>
    <t>Demand &gt; Households &gt; space heating &amp; hot water &gt; space heating &amp; hot water &gt; biomass boiler</t>
  </si>
  <si>
    <t>Demand &gt; Households &gt; space heating &amp; hot water &gt; space heating &amp; hot water &gt; electric boiler</t>
  </si>
  <si>
    <t>Demand &gt; Households &gt; Cooling &gt; Air heat pump</t>
  </si>
  <si>
    <t>Demand &gt; Households &gt; Cooling &gt; Ground heat pump</t>
  </si>
  <si>
    <t>Demand &gt; Households &gt; Cooling &gt; Air conditioning</t>
  </si>
  <si>
    <t>Demand &gt; Households &gt; Cooking &gt; Gas</t>
  </si>
  <si>
    <t>Demand &gt; Households &gt; Cooking &gt; Induction</t>
  </si>
  <si>
    <t>Demand &gt; Buildings &gt; Space Heating &gt; Space Heating &gt; Condensing Combi Boiler (gas)</t>
  </si>
  <si>
    <t>Demand &gt; Buildings &gt; Space Heating &gt; Space Heating &gt; Ground Heat Pump with TS</t>
  </si>
  <si>
    <t>Demand &gt; Buildings &gt; Space Heating &gt; Space Heating &gt; Hybrid air heat pump (gas)</t>
  </si>
  <si>
    <t>Demand &gt; Buildings &gt; Space Heating &gt; Space Heating &gt; Air heat pump</t>
  </si>
  <si>
    <t>Demand &gt; Buildings &gt; Space Heating &gt; Space Heating &gt; Biomass-fired Boiler</t>
  </si>
  <si>
    <t>Demand &gt; Buildings &gt; Space Heating &gt; Space Heating &gt; Electric Boiler</t>
  </si>
  <si>
    <t>Demand &gt; Buildings &gt; Cooling &gt; Hybrid air heat pump (gas)</t>
  </si>
  <si>
    <t>Demand &gt; Buildings &gt; Cooling &gt; Air heat pump</t>
  </si>
  <si>
    <t>Demand &gt; Buildings &gt; Cooling &gt; Ground heat pump with TS</t>
  </si>
  <si>
    <t>Demand &gt; Buildings &gt; Cooling &gt; Airconditioning</t>
  </si>
  <si>
    <t>Demand &gt; Transport &gt; Passenger transport &gt; Applications &gt; Cars</t>
  </si>
  <si>
    <t>Demand &gt; Transport &gt; Passenger transport &gt; Applications &gt; Trains</t>
  </si>
  <si>
    <t>Demand &gt; Transport &gt; Passenger transport &gt; Car technology &gt; Electric</t>
  </si>
  <si>
    <t>Demand &gt; Transport &gt; Passenger transport &gt; Car technology &gt; Gasoline</t>
  </si>
  <si>
    <t>Demand &gt; Transport &gt; Passenger transport &gt; Bus technology &gt; Electric</t>
  </si>
  <si>
    <t>Demand &gt; Transport &gt; Passenger transport &gt; Bus technology &gt; Diesel</t>
  </si>
  <si>
    <t>Demand &gt; Transport &gt; Passenger transport &gt; Motorcycle technology &gt; Electric</t>
  </si>
  <si>
    <t>Demand &gt; Transport &gt; Passenger transport &gt; Motorcycle technology &gt; Gasoline</t>
  </si>
  <si>
    <t>Demand &gt; Transport &gt; Freight transport &gt; Truck technology &gt; Electric</t>
  </si>
  <si>
    <t>Demand &gt; Transport &gt; Freight transport &gt; Truck technology &gt; Diesel</t>
  </si>
  <si>
    <t>Demand &gt; Transport &gt; Freight transport &gt; Van technology &gt; Electric</t>
  </si>
  <si>
    <t>Demand &gt; Transport &gt; Freight transport &gt; Van technology &gt; Not electric</t>
  </si>
  <si>
    <t>Supply &gt; Electricity &gt; Gas plants &gt; Gas CCGT</t>
  </si>
  <si>
    <t>Supply &gt; Electricity &gt; Nuclear plants &gt; Large reactors &gt; Nuclear 3rd gen</t>
  </si>
  <si>
    <t>Supply &gt; Renewable electricity &gt; Wind turbines &gt; Onshore inland with battery system</t>
  </si>
  <si>
    <t>Supply &gt; Renewable electricity &gt; Solar power &gt; Solar PV households</t>
  </si>
  <si>
    <t>Supply &gt; Renewable electricity &gt; Solar power &gt; Solar PV plants onshore with battery system</t>
  </si>
  <si>
    <t>Supply &gt; Renewable electricity &gt; Biomass plants &gt; Must-run capacity &gt; Biomass power plant</t>
  </si>
  <si>
    <t>Supply &gt; Renewable electricity &gt; Biomass plants &gt; Dispatchable capacity &gt; Biomass power plant</t>
  </si>
  <si>
    <t>Supply &gt; Renewable electricity &gt; Waste power &gt; Waste incinerator</t>
  </si>
  <si>
    <t>Flexibility &gt; Electricity storage &gt; Batteries in households &gt; Technical specifications &gt; Market penetration</t>
  </si>
  <si>
    <t>Flexibility &gt; Electricity storage &gt; Batteries in households &gt; Technical specifications &gt; Relative storage volume</t>
  </si>
  <si>
    <t>Flexibility &gt; Large-scale batteries &gt; Technical specifications &gt; Installed capacity</t>
  </si>
  <si>
    <t>Flexibility &gt; Flow batteries &gt; Technical specifications &gt; Installed capacity</t>
  </si>
  <si>
    <t>Flexibility &gt; Flow batteries &gt; Technical specifications &gt; Relative storage volume</t>
  </si>
  <si>
    <t xml:space="preserve">Flexibility &gt; Wind turbines with storage systems &gt; Onshore inland wind turbines &gt; Relative grid connection capacity </t>
  </si>
  <si>
    <t>Flexibility &gt; Wind turbines with storage systems &gt; Onshore inland wind turbines &gt; Relative battery capacity</t>
  </si>
  <si>
    <t>Flexibility &gt; Wind turbines with storage systems &gt; Onshore inland wind turbines &gt; Relative storage volume</t>
  </si>
  <si>
    <t xml:space="preserve">Flexibility &gt; Solar plants with storage systems &gt; Solar PV plants &gt; Relative grid connection capacity </t>
  </si>
  <si>
    <t>Flexibility &gt; Solar plants with storage systems &gt; Solar PV plants &gt; Relative battery capacity</t>
  </si>
  <si>
    <t>Flexibility &gt; Solar plants with storage systems &gt; Solar PV plants &gt; Relative storage volume</t>
  </si>
  <si>
    <t>Flexibility &gt; Net load &gt; Demand response - load shifting in industry &gt; Load shifting metal industry &gt; Load reduction capacity</t>
  </si>
  <si>
    <t>Flexibility &gt; Net load &gt; Demand response - load shifting in industry &gt; Load shifting metal industry &gt; Load increase capacity</t>
  </si>
  <si>
    <t>Flexibility &gt; Net load &gt; Demand response - load shifting in industry &gt; Load shifting metal industry &gt; Deficit limit</t>
  </si>
  <si>
    <t>Flexibility &gt; Net load &gt; Demand response - load shifting in industry &gt; Load shifting chemical industry &gt; Load reduction capacity</t>
  </si>
  <si>
    <t>Flexibility &gt; Net load &gt; Demand response - load shifting in industry &gt; Load shifting chemical industry &gt; Load increase capacity</t>
  </si>
  <si>
    <t>Flexibility &gt; Net load &gt; Demand response - load shifting in industry &gt; Load shifting chemical industry &gt; Willingness to accept</t>
  </si>
  <si>
    <t>Flexibility &gt; Net load &gt; Demand response - load shifting in industry &gt; Load shifting chemical industry &gt; Deficit limit</t>
  </si>
  <si>
    <t>Flexibility &gt; Net load &gt; Demand response - load shifting in industry &gt; Load shifting other industry &gt; Load reduction capacity</t>
  </si>
  <si>
    <t>Flexibility &gt; Net load &gt; Demand response - load shifting in industry &gt; Load shifting other industry &gt; Load increase capacity</t>
  </si>
  <si>
    <t>Flexibility &gt; Net load &gt; Demand response - load shifting in industry &gt; Load shifting other industry &gt; Willingness to accept</t>
  </si>
  <si>
    <t>Flexibility &gt; Net load &gt; Demand response - load shifting in industry &gt; Load shifting other industry &gt; Deficit limit</t>
  </si>
  <si>
    <t>Flexibility &gt; Net load &gt; Demand response - load shifting in industry &gt; Load shifting ICT &gt; Load reduction capacity</t>
  </si>
  <si>
    <t>Flexibility &gt; Net load &gt; Demand response - load shifting in industry &gt; Load shifting ICT &gt; Load increase capacity</t>
  </si>
  <si>
    <t>Flexibility &gt; Net load &gt; Demand response - load shifting in industry &gt; Load shifting ICT &gt; Willingness to accept</t>
  </si>
  <si>
    <t>Flexibility &gt; Net load &gt; Demand response - load shifting in industry &gt; Load shifting ICT &gt; Deficit limit</t>
  </si>
  <si>
    <t>Flexibility &gt; Net load &gt; Demand response - electric vehicles &gt; Charging strategy for electric vehicles &gt; Fast charging</t>
  </si>
  <si>
    <t>Flexibility &gt; Net load &gt; Demand response - electric vehicles &gt; Charging strategy for electric vehicles &gt; Public charging</t>
  </si>
  <si>
    <t>Flexibility &gt; Net load &gt; Demand response - electric vehicles &gt; Charging strategy for electric vehicles &gt; Charging at work</t>
  </si>
  <si>
    <t>Flexibility &gt; Net load &gt; Demand response - electric vehicles &gt; Charging strategy for electric vehicles &gt; Charging at home</t>
  </si>
  <si>
    <t>Flexibility &gt; Net load &gt; Demand response - behaviour of hybrid heat pumps &gt; Consumer prices incl. taxes &gt; Gas price</t>
  </si>
  <si>
    <t>Flexibility &gt; Net load &gt; Demand response - behaviour of hybrid heat pumps &gt; Consumer prices incl. taxes &gt; Electricity price</t>
  </si>
  <si>
    <t>Flexibility &gt; Import/export &gt; Interconnector 1 &gt; Interconnector capacity &gt; Availability for import</t>
  </si>
  <si>
    <t>Flexibility &gt; Import/export &gt; Interconnector 1 &gt; Interconnector capacity &gt; Availability for export</t>
  </si>
  <si>
    <t>Flexibility &gt; Import/export &gt; Interconnector 1 &gt; Costs &gt; Cost of electricity in external market</t>
  </si>
  <si>
    <t>Flexibility &gt; Weather conditions &gt; Full load hours &gt; Onshore inland</t>
  </si>
  <si>
    <t>Flexibility &gt; Weather conditions &gt; Full load hours &gt; Solar PV</t>
  </si>
  <si>
    <t>Costs &amp; efficiencies &gt; Fuel prices &gt; Fossil fuels &gt; Natural gas</t>
  </si>
  <si>
    <t>Costs &amp; efficiencies &gt; Fuel prices &gt; Fossil fuels &gt; Oil</t>
  </si>
  <si>
    <t>Costs &amp; efficiencies &gt; Fuel prices &gt; Biofuels &gt; Wood</t>
  </si>
  <si>
    <t>Costs &amp; efficiencies &gt; Flexibility &gt; Electricity storage &gt; Round trip efficiency &gt; Flow batteries</t>
  </si>
  <si>
    <t>Minimum model value</t>
  </si>
  <si>
    <t>0</t>
  </si>
  <si>
    <t>Maximum model value</t>
  </si>
  <si>
    <t>Unit</t>
  </si>
  <si>
    <t>%</t>
  </si>
  <si>
    <t>Notes</t>
  </si>
  <si>
    <t>Small remainder %s of passenger transport are neither car nor train. These are kept fixed</t>
  </si>
  <si>
    <t>Assumethe maximum figure for UK BESS is equal to the existing pipeline of UK BESS (as of Dec 2024) being fully realised (127GW: this is very large as 22024 UK generation capacity is c. 30GW, and likely a large proportion of actual currently planned BESS projects will not be approved). Then define the split between technologies (large scale batteries, which represent li-ion, or flow batteries)</t>
  </si>
  <si>
    <t>Var no.</t>
  </si>
  <si>
    <t>Static or (change) variable</t>
  </si>
  <si>
    <t>Equivalent?</t>
  </si>
  <si>
    <t xml:space="preserve">Complementary </t>
  </si>
  <si>
    <t>Synthetic</t>
  </si>
  <si>
    <t>InVar no.</t>
  </si>
  <si>
    <t>Section</t>
  </si>
  <si>
    <t>Subsection</t>
  </si>
  <si>
    <t>Category</t>
  </si>
  <si>
    <t>Subcategory</t>
  </si>
  <si>
    <t>Subcategory 2</t>
  </si>
  <si>
    <t>Subcategory 3</t>
  </si>
  <si>
    <t>Value (TO UPDATE)</t>
  </si>
  <si>
    <t>Unit description</t>
  </si>
  <si>
    <t>InVar min value</t>
  </si>
  <si>
    <t>InVar max value</t>
  </si>
  <si>
    <t>Short methodology desc</t>
  </si>
  <si>
    <t>Static</t>
  </si>
  <si>
    <t>Population &amp; Housing Stock</t>
  </si>
  <si>
    <t>Population</t>
  </si>
  <si>
    <t>mln</t>
  </si>
  <si>
    <t>Population projections</t>
  </si>
  <si>
    <t>Number of apartments</t>
  </si>
  <si>
    <t>New residences</t>
  </si>
  <si>
    <t>#</t>
  </si>
  <si>
    <t>Majority of residences in UK are houses</t>
  </si>
  <si>
    <t>2005 - present</t>
  </si>
  <si>
    <t>1985 - 2004</t>
  </si>
  <si>
    <t>1965 - 1984</t>
  </si>
  <si>
    <t>1945 - 1964</t>
  </si>
  <si>
    <t>&lt; 1945</t>
  </si>
  <si>
    <t>Number of detached houses</t>
  </si>
  <si>
    <t>Number of terraced houses</t>
  </si>
  <si>
    <t>Variable (2)</t>
  </si>
  <si>
    <t>Heat demand &amp; insulation</t>
  </si>
  <si>
    <t>Typical heat demand apartments</t>
  </si>
  <si>
    <t>kWh/m2</t>
  </si>
  <si>
    <t>30% reduction through retrofits</t>
  </si>
  <si>
    <t>Typical heat demand detached houses</t>
  </si>
  <si>
    <t>Typical heat demand terraced houses</t>
  </si>
  <si>
    <t>Space heating &amp; hot water</t>
  </si>
  <si>
    <t>Hot water</t>
  </si>
  <si>
    <t>Solar thermal collectors</t>
  </si>
  <si>
    <t>% of hot water demand</t>
  </si>
  <si>
    <t>Variable (c)</t>
  </si>
  <si>
    <t>Space heating and hot water</t>
  </si>
  <si>
    <t>Condensing combi boiler (gas)</t>
  </si>
  <si>
    <t>% of residences</t>
  </si>
  <si>
    <t>Condensing combi boiler (hydrogen)</t>
  </si>
  <si>
    <t>HT district heating</t>
  </si>
  <si>
    <t>MT district heating</t>
  </si>
  <si>
    <t>LT district heating</t>
  </si>
  <si>
    <t>Complementary</t>
  </si>
  <si>
    <t>Air heat pump</t>
  </si>
  <si>
    <t>Ground heat pump</t>
  </si>
  <si>
    <t>Aquathermal heat pump with TS (surface water)</t>
  </si>
  <si>
    <t>Hybrid air heat pump (gas)</t>
  </si>
  <si>
    <t>Hybrid air heat pump (hydrogen)</t>
  </si>
  <si>
    <t>Hybrid air heat pump (oil)</t>
  </si>
  <si>
    <t>PVT heat pump</t>
  </si>
  <si>
    <t>Biomass boiler</t>
  </si>
  <si>
    <t>Electric boiler</t>
  </si>
  <si>
    <t>Gas-fired heater</t>
  </si>
  <si>
    <t>Oil-fired heater</t>
  </si>
  <si>
    <t>Coal-fired heater</t>
  </si>
  <si>
    <t>ETM Change Var</t>
  </si>
  <si>
    <t>% share</t>
  </si>
  <si>
    <t>Equal to the ratio of air pumps to ground pumps used for heating</t>
  </si>
  <si>
    <t>Airconditioning</t>
  </si>
  <si>
    <t>Halogen</t>
  </si>
  <si>
    <t>Legacy technology</t>
  </si>
  <si>
    <t>Induction</t>
  </si>
  <si>
    <t>Niche technology</t>
  </si>
  <si>
    <t>Appliances</t>
  </si>
  <si>
    <t>Dish washer</t>
  </si>
  <si>
    <t>% change</t>
  </si>
  <si>
    <t>in energy use</t>
  </si>
  <si>
    <t>Increased number and use balances efficiency gains. Conservative</t>
  </si>
  <si>
    <t>Equivalent</t>
  </si>
  <si>
    <t>Fridge / Freezer</t>
  </si>
  <si>
    <t>Washing machine</t>
  </si>
  <si>
    <t>Dryer</t>
  </si>
  <si>
    <t>Television</t>
  </si>
  <si>
    <t>Vacuum cleaner</t>
  </si>
  <si>
    <t>Computer / Media</t>
  </si>
  <si>
    <t>Other</t>
  </si>
  <si>
    <t>Lighting</t>
  </si>
  <si>
    <t>Incandescent</t>
  </si>
  <si>
    <t>Low-energy light bulb</t>
  </si>
  <si>
    <t>LED</t>
  </si>
  <si>
    <t>Development of demand</t>
  </si>
  <si>
    <t>Per person</t>
  </si>
  <si>
    <t>%/year</t>
  </si>
  <si>
    <t>change in use</t>
  </si>
  <si>
    <t>Electric appliances</t>
  </si>
  <si>
    <t>Per residence</t>
  </si>
  <si>
    <t>Cooling demand</t>
  </si>
  <si>
    <t>Behaviour</t>
  </si>
  <si>
    <t>Turn off appliances</t>
  </si>
  <si>
    <t>Turn off the light</t>
  </si>
  <si>
    <t>Low-temperature washing</t>
  </si>
  <si>
    <t>Merit order</t>
  </si>
  <si>
    <t>Capacities</t>
  </si>
  <si>
    <t>Coal heater</t>
  </si>
  <si>
    <t xml:space="preserve">kW </t>
  </si>
  <si>
    <t>Heat output</t>
  </si>
  <si>
    <t>Oil heater</t>
  </si>
  <si>
    <t>Wood pellet boiler</t>
  </si>
  <si>
    <t>Ground heat pump with PVT</t>
  </si>
  <si>
    <t>Hybrid air heat pump (crude oil)</t>
  </si>
  <si>
    <t>Static (but check)</t>
  </si>
  <si>
    <t>Building stock</t>
  </si>
  <si>
    <t>New buildings</t>
  </si>
  <si>
    <t>number</t>
  </si>
  <si>
    <t>Existing buildings</t>
  </si>
  <si>
    <t>Present buildings</t>
  </si>
  <si>
    <t>Space heating</t>
  </si>
  <si>
    <t>% of potential roof surface</t>
  </si>
  <si>
    <t>% of buildings</t>
  </si>
  <si>
    <t>Equal to residential %</t>
  </si>
  <si>
    <t>Low TRL</t>
  </si>
  <si>
    <t>Not modelled</t>
  </si>
  <si>
    <t>Air heat pump (gas)</t>
  </si>
  <si>
    <t>Hybrid already modelled below</t>
  </si>
  <si>
    <t>Oil banned</t>
  </si>
  <si>
    <t>Ground heat pump with TS</t>
  </si>
  <si>
    <t>Unknown</t>
  </si>
  <si>
    <t>Biomass-fired boiler</t>
  </si>
  <si>
    <t>Banned</t>
  </si>
  <si>
    <t>Mirrors heating technology</t>
  </si>
  <si>
    <t>Mirrors heating technology &amp; accounts for remainder</t>
  </si>
  <si>
    <t>Appliances efficiency</t>
  </si>
  <si>
    <t>Fluorescent tube</t>
  </si>
  <si>
    <t>Projections</t>
  </si>
  <si>
    <t>High-performance fluorescent tube</t>
  </si>
  <si>
    <t>LED-tube</t>
  </si>
  <si>
    <t>Intelligent control</t>
  </si>
  <si>
    <t>Motion detection</t>
  </si>
  <si>
    <t>% of potential</t>
  </si>
  <si>
    <t>Partial adoption</t>
  </si>
  <si>
    <t xml:space="preserve">Equivalent </t>
  </si>
  <si>
    <t>Daylight-dependent control</t>
  </si>
  <si>
    <t>Electricity per building</t>
  </si>
  <si>
    <t>Efficiency gains outweigh wealth gains</t>
  </si>
  <si>
    <t>Cooling per building</t>
  </si>
  <si>
    <t>UK Govt 2050 projections</t>
  </si>
  <si>
    <t>growth rate</t>
  </si>
  <si>
    <t>UKRI Innovate UK projection</t>
  </si>
  <si>
    <t>of transport demand for each mode</t>
  </si>
  <si>
    <t>assess impact of changing transport patterns on grid load. UK 2020 ETM default: 84.9% cars</t>
  </si>
  <si>
    <t>Trains</t>
  </si>
  <si>
    <t>UK ETM default: 9.0% trains</t>
  </si>
  <si>
    <t>Trams/metros</t>
  </si>
  <si>
    <t>Buses</t>
  </si>
  <si>
    <t>Motorcycles</t>
  </si>
  <si>
    <t>Bicycles</t>
  </si>
  <si>
    <t>Domestic planes</t>
  </si>
  <si>
    <t>4.35% of cars in UK as of March 2025 were fully electric. Hybrid miles driven electric must be added on (https://www.zap-map.com/ev-stats/ev-market)</t>
  </si>
  <si>
    <t>Hydrogen</t>
  </si>
  <si>
    <t>Diesel</t>
  </si>
  <si>
    <t>Gasoline</t>
  </si>
  <si>
    <t>LPG</t>
  </si>
  <si>
    <t>Compressed gas</t>
  </si>
  <si>
    <t>Train technology</t>
  </si>
  <si>
    <t xml:space="preserve">Diesel </t>
  </si>
  <si>
    <t>Coal</t>
  </si>
  <si>
    <t xml:space="preserve">Bus technology </t>
  </si>
  <si>
    <t>Equal to car electric %</t>
  </si>
  <si>
    <t>Equal to car petrol %</t>
  </si>
  <si>
    <t>LNG</t>
  </si>
  <si>
    <t>Bicycle technology</t>
  </si>
  <si>
    <t>Bike</t>
  </si>
  <si>
    <t>E-bike</t>
  </si>
  <si>
    <t>Domestic aviation technology</t>
  </si>
  <si>
    <t>Kerosene</t>
  </si>
  <si>
    <t>Bio-ethanol</t>
  </si>
  <si>
    <t>Trucks</t>
  </si>
  <si>
    <t>Vans</t>
  </si>
  <si>
    <t>Domestic navigation</t>
  </si>
  <si>
    <t>Domestic navigation technology</t>
  </si>
  <si>
    <t>Diesel (single / dual / multi-fuel engine)</t>
  </si>
  <si>
    <t>Ammonia</t>
  </si>
  <si>
    <t>International transport</t>
  </si>
  <si>
    <t>International aviation</t>
  </si>
  <si>
    <t>% of total</t>
  </si>
  <si>
    <t>global international transport emissions attributed to modelled country</t>
  </si>
  <si>
    <t>International navigation</t>
  </si>
  <si>
    <t>Mobility growth</t>
  </si>
  <si>
    <t>International aviation technology</t>
  </si>
  <si>
    <t>Kerosene (mix)</t>
  </si>
  <si>
    <t>International navigation technology</t>
  </si>
  <si>
    <t>HFO</t>
  </si>
  <si>
    <t>Industry</t>
  </si>
  <si>
    <t>Steel</t>
  </si>
  <si>
    <t>% production</t>
  </si>
  <si>
    <t>relative to baseline year (2019)</t>
  </si>
  <si>
    <t>In the long run UK steel production is flat, thanks to CBAM</t>
  </si>
  <si>
    <t>Production route</t>
  </si>
  <si>
    <t>Blast furnace</t>
  </si>
  <si>
    <t>DRI (network gas)</t>
  </si>
  <si>
    <t>DRI (hydrogen)</t>
  </si>
  <si>
    <t>Cyclone furnace</t>
  </si>
  <si>
    <t>Recycling / HBI</t>
  </si>
  <si>
    <t>UK retains no virgin steelmaking capacity but switches entirely to electric arc furnaces for recycling</t>
  </si>
  <si>
    <t>Aluminium</t>
  </si>
  <si>
    <t>Electrolysis</t>
  </si>
  <si>
    <t>Older process</t>
  </si>
  <si>
    <t>Electrolysis BAT</t>
  </si>
  <si>
    <t>Some virgin aluminium manufacturing exists in the UK, using the most advanced technology</t>
  </si>
  <si>
    <t>Carbothermal reduction</t>
  </si>
  <si>
    <t>Carbon intensive</t>
  </si>
  <si>
    <t>Smelt oven (recycling)</t>
  </si>
  <si>
    <t>Most of UK aluminium demand is met either by recycling or imports</t>
  </si>
  <si>
    <t>Other metals</t>
  </si>
  <si>
    <t>Efficiency improvement (in total)</t>
  </si>
  <si>
    <t xml:space="preserve">% </t>
  </si>
  <si>
    <t>Heat</t>
  </si>
  <si>
    <t>Refineries</t>
  </si>
  <si>
    <t>Size</t>
  </si>
  <si>
    <t>% total</t>
  </si>
  <si>
    <t>production relative to base year</t>
  </si>
  <si>
    <t>improvement relative to base year</t>
  </si>
  <si>
    <t>Heat production</t>
  </si>
  <si>
    <t>Biomass-fired heater</t>
  </si>
  <si>
    <t>Biomass becomes competitive due to carbon tax</t>
  </si>
  <si>
    <t>Steam network</t>
  </si>
  <si>
    <t>H2-fired heater</t>
  </si>
  <si>
    <t>Hybrid heating</t>
  </si>
  <si>
    <t>Power-to-heat boiler for gas and H2 heaters</t>
  </si>
  <si>
    <t>MW</t>
  </si>
  <si>
    <t>Fertilisers</t>
  </si>
  <si>
    <t>Ammonia production route</t>
  </si>
  <si>
    <t>Local NH3 (steam methane reforming)</t>
  </si>
  <si>
    <t>significant reliance on existing methods for pre-2040 built plants, with potential for CCS</t>
  </si>
  <si>
    <t>Local NH3 (central hydrogen network)</t>
  </si>
  <si>
    <t>hydrogen adoption in industry but only in the newest post-2040 plants</t>
  </si>
  <si>
    <t>Central NH3 import</t>
  </si>
  <si>
    <t>significant import reliance</t>
  </si>
  <si>
    <t>Chemicals</t>
  </si>
  <si>
    <t>Equal distribution of heat production methods across gas, biomass, mechanical vapour recompression, and heat pumps</t>
  </si>
  <si>
    <t>Mechanical vapour recompression</t>
  </si>
  <si>
    <t>Non-energetic use</t>
  </si>
  <si>
    <t>Equal distribution apart from coal</t>
  </si>
  <si>
    <t>Network gas</t>
  </si>
  <si>
    <t xml:space="preserve">Oil </t>
  </si>
  <si>
    <t>Central ICT</t>
  </si>
  <si>
    <t>relative to base year</t>
  </si>
  <si>
    <t>significant but realistic data centre demand growth (2.3% CAGR from 2020)</t>
  </si>
  <si>
    <t xml:space="preserve">Food </t>
  </si>
  <si>
    <t>scales with population growth</t>
  </si>
  <si>
    <t>Equal distribution across gas, biomass, and electricity. Assume some on-site electricity generation to justify high electric boiler share</t>
  </si>
  <si>
    <t>Paper</t>
  </si>
  <si>
    <t>Size (energetic)</t>
  </si>
  <si>
    <t>Size (non-energetic)</t>
  </si>
  <si>
    <t>Energetic use of carriers</t>
  </si>
  <si>
    <t>Equal distribution between biomass, electricity, oil, gas and heat. Hydrogen excluded from smaller industries, coal and coke banned</t>
  </si>
  <si>
    <t>Cokes</t>
  </si>
  <si>
    <t>Non-energetic use of carriers</t>
  </si>
  <si>
    <t>Oil is 100% of UK 2050 ETM default scenario here. Assume same as oil industry continues to run at smaller scale</t>
  </si>
  <si>
    <t>Steam network sources</t>
  </si>
  <si>
    <t>CHPs</t>
  </si>
  <si>
    <t>Gas CCGT CHPs</t>
  </si>
  <si>
    <t>Gas turbine CHP</t>
  </si>
  <si>
    <t>Gas motor CHP</t>
  </si>
  <si>
    <t>Pulverized coal CHP</t>
  </si>
  <si>
    <t>Biomass CHP</t>
  </si>
  <si>
    <t>Hydrogen turbine CHP</t>
  </si>
  <si>
    <t>Heaters</t>
  </si>
  <si>
    <t>Geothermal heater</t>
  </si>
  <si>
    <t>Hydrogen heater</t>
  </si>
  <si>
    <t>Agriculture</t>
  </si>
  <si>
    <t>Population needs for agriculture grow, but offset by efficiency gains</t>
  </si>
  <si>
    <t>Equal distribution between gas, biomass, and water heat pump. Therefore majority (67%) decarbonised</t>
  </si>
  <si>
    <t>Water heat pump</t>
  </si>
  <si>
    <t>Water heat pump with TS</t>
  </si>
  <si>
    <t>Geothermal</t>
  </si>
  <si>
    <t>Heat from local CHPs</t>
  </si>
  <si>
    <t>Power-to heat boiler for gas and H2 heaters</t>
  </si>
  <si>
    <t>Biogas CHP</t>
  </si>
  <si>
    <t>Energy demand other users</t>
  </si>
  <si>
    <t>Non-energetic</t>
  </si>
  <si>
    <t>Export</t>
  </si>
  <si>
    <t>Export volumes per carrier</t>
  </si>
  <si>
    <t>Coal and products</t>
  </si>
  <si>
    <t>PJ</t>
  </si>
  <si>
    <t>Value for fixed amount of exports of the energy carrier specified</t>
  </si>
  <si>
    <t>Lignite</t>
  </si>
  <si>
    <t>Oil and products</t>
  </si>
  <si>
    <t>Crude oil</t>
  </si>
  <si>
    <t>Heavy fuel oil</t>
  </si>
  <si>
    <t>Network gas and derivatives</t>
  </si>
  <si>
    <t>Hydrogen carriers</t>
  </si>
  <si>
    <t>Liquid hydrogen</t>
  </si>
  <si>
    <t>LOHC</t>
  </si>
  <si>
    <t>Coal plants</t>
  </si>
  <si>
    <t>Pulverized coal</t>
  </si>
  <si>
    <t>Electricity output</t>
  </si>
  <si>
    <t>Pulverized coal with co-firing</t>
  </si>
  <si>
    <t>Coal IGCC</t>
  </si>
  <si>
    <t>Coal conventional</t>
  </si>
  <si>
    <t>Pulverized coal CHP with coal firing</t>
  </si>
  <si>
    <t>Current UK figure. https://globalenergymonitor.org/projects/global-oil-gas-plant-tracker/summary-tables/</t>
  </si>
  <si>
    <t>Gas turbine</t>
  </si>
  <si>
    <t>Gas conventional</t>
  </si>
  <si>
    <t>Older technology</t>
  </si>
  <si>
    <t>Gas combustion engine</t>
  </si>
  <si>
    <t>Gas CCGT CHP</t>
  </si>
  <si>
    <t>Exclude CHP from analysis</t>
  </si>
  <si>
    <t>Oil plants</t>
  </si>
  <si>
    <t>Oil-fired</t>
  </si>
  <si>
    <t>Very little oil power generation capacity in Europe</t>
  </si>
  <si>
    <t>Diesel generator</t>
  </si>
  <si>
    <t>Nuclear 2nd Gen</t>
  </si>
  <si>
    <t>Nuclear 3rd Gen</t>
  </si>
  <si>
    <t>Technology of new nuclear plants today</t>
  </si>
  <si>
    <t>Dispatchable [OFF] / must-run [ON]</t>
  </si>
  <si>
    <t>ON</t>
  </si>
  <si>
    <t>OFF/ON</t>
  </si>
  <si>
    <t>Large scale nuclear is usually must run</t>
  </si>
  <si>
    <t>Small reactors</t>
  </si>
  <si>
    <t>Nuclear small modular reactors</t>
  </si>
  <si>
    <t>Unproven technology</t>
  </si>
  <si>
    <t>Coal gas plants</t>
  </si>
  <si>
    <t>Energy production</t>
  </si>
  <si>
    <t>% of excess steelmaking coal gases</t>
  </si>
  <si>
    <t>Currently used for energy production, but could be used for chemicals</t>
  </si>
  <si>
    <t>Chemical feedstock</t>
  </si>
  <si>
    <t>Onshore coast</t>
  </si>
  <si>
    <t>Offshore</t>
  </si>
  <si>
    <t>Offshore with hybrid connection</t>
  </si>
  <si>
    <t>SSEE Oxford 2023 paper estimates 25TWh/yr UK realistic rooftop solar generation potential (8% of total rooftop area)</t>
  </si>
  <si>
    <t>Solar PV buildings</t>
  </si>
  <si>
    <t>Solar PV plants onshore</t>
  </si>
  <si>
    <t>544TWh/yr land solar potential, or 2% of total land area (SSEE Oxford 2023)</t>
  </si>
  <si>
    <t>Concentrated solar power</t>
  </si>
  <si>
    <t>Hydroelectric power</t>
  </si>
  <si>
    <t>River</t>
  </si>
  <si>
    <t>Existing figures</t>
  </si>
  <si>
    <t>Mountain</t>
  </si>
  <si>
    <t xml:space="preserve">Existing figures </t>
  </si>
  <si>
    <t>Biomasss CHP</t>
  </si>
  <si>
    <t>Waste CHP</t>
  </si>
  <si>
    <t>Hydrogen plants</t>
  </si>
  <si>
    <t>Hydrogen turbine</t>
  </si>
  <si>
    <t>Hydrogen CCGT</t>
  </si>
  <si>
    <t>Geothermal electric</t>
  </si>
  <si>
    <t>None large scale in UK</t>
  </si>
  <si>
    <t>District heating</t>
  </si>
  <si>
    <t>Allocation of heat from CHPs</t>
  </si>
  <si>
    <t>High temperature</t>
  </si>
  <si>
    <t>Medium temperature</t>
  </si>
  <si>
    <t>Biomass CHP (must-run)</t>
  </si>
  <si>
    <t>Biomass CHP (dispatchable)</t>
  </si>
  <si>
    <t>Allocation of power-to-heat</t>
  </si>
  <si>
    <t>Power-to-heat boiler</t>
  </si>
  <si>
    <t>Power-to-heat heatpump</t>
  </si>
  <si>
    <t>Sources</t>
  </si>
  <si>
    <t>Must-run / volatile heat sources</t>
  </si>
  <si>
    <t>Solar thermal</t>
  </si>
  <si>
    <t>Geothermal (deep)</t>
  </si>
  <si>
    <t>Residual heat</t>
  </si>
  <si>
    <t>Imported heat</t>
  </si>
  <si>
    <t>Dispatchable heat sources</t>
  </si>
  <si>
    <t>Collective heat pump</t>
  </si>
  <si>
    <t>Biomass heater</t>
  </si>
  <si>
    <t>Waste heater</t>
  </si>
  <si>
    <t>Gas heater (network gas)</t>
  </si>
  <si>
    <t>(Seasonal) storage of heat</t>
  </si>
  <si>
    <t>OFF / ON</t>
  </si>
  <si>
    <t>OFF</t>
  </si>
  <si>
    <t>Storage losses</t>
  </si>
  <si>
    <t>Yearly losses</t>
  </si>
  <si>
    <t>Start value</t>
  </si>
  <si>
    <t>Storage output capacity</t>
  </si>
  <si>
    <t>Output capacity (as % of average hourly load)</t>
  </si>
  <si>
    <t>Default setting</t>
  </si>
  <si>
    <t>Transport and distribution losses</t>
  </si>
  <si>
    <t>Merit order of dispatchable heat sources</t>
  </si>
  <si>
    <t>Heat from storage</t>
  </si>
  <si>
    <t>Biomass burner</t>
  </si>
  <si>
    <t>Waste burner</t>
  </si>
  <si>
    <t>Hydrogen burner</t>
  </si>
  <si>
    <t>Gas burner (network gas)</t>
  </si>
  <si>
    <t>Oil burner</t>
  </si>
  <si>
    <t>Coal burner</t>
  </si>
  <si>
    <t>Geothermal (shallow) + heatpump</t>
  </si>
  <si>
    <t>Hydrogen boiler</t>
  </si>
  <si>
    <t>Aquathermal heat pump with TS (waste water)</t>
  </si>
  <si>
    <t>Aquathermal heat pump with TS (drink water)</t>
  </si>
  <si>
    <t>Geothermal (shallow)</t>
  </si>
  <si>
    <t>Hydrogen production</t>
  </si>
  <si>
    <t>Must-run / volatile hydrogen production</t>
  </si>
  <si>
    <t>Offshore wind turbine for H2</t>
  </si>
  <si>
    <t>Major engineering challenge</t>
  </si>
  <si>
    <t>Solar PV plant for H2</t>
  </si>
  <si>
    <t>Total 5GW H2 production in 2050 including power to H2 in flexibility section). Equals Johnson govt 2030 target. Implies commercial scale H2 production in 2050 to cover industrial (mostly chemical) demand, but not a major production rollout, and no demand for transport or heat</t>
  </si>
  <si>
    <t>Biomass gasification</t>
  </si>
  <si>
    <t>Mature H2 production route</t>
  </si>
  <si>
    <t>Steam methane reforming</t>
  </si>
  <si>
    <t>Mature H2 production route, accounting for vast majority of current hydrogen productin in Europe. Relies on gas. Could use CCS</t>
  </si>
  <si>
    <t>Autothermal reforming</t>
  </si>
  <si>
    <t>Mature H2 production route. Works well with CCS</t>
  </si>
  <si>
    <t>Ammonia reforming</t>
  </si>
  <si>
    <t>LH2 regasification</t>
  </si>
  <si>
    <t>LOHC reforming</t>
  </si>
  <si>
    <t>H2 import</t>
  </si>
  <si>
    <t>Dispatchable hydrogen production</t>
  </si>
  <si>
    <t>No dispatchable as storage available</t>
  </si>
  <si>
    <t>Hydrogen transport</t>
  </si>
  <si>
    <t>Transport via pipelines only</t>
  </si>
  <si>
    <t>Transport via pipelines and trucks</t>
  </si>
  <si>
    <t>Hydrogen storage</t>
  </si>
  <si>
    <t>Salt caverns</t>
  </si>
  <si>
    <t>Storage volume</t>
  </si>
  <si>
    <t>TWh</t>
  </si>
  <si>
    <t>UK Oil &amp; Gas storage facility 1 gets built</t>
  </si>
  <si>
    <t>Relative storage capacity</t>
  </si>
  <si>
    <t>hrs</t>
  </si>
  <si>
    <t>UK 2050 ETM default</t>
  </si>
  <si>
    <t>Depleted gas fields</t>
  </si>
  <si>
    <t xml:space="preserve">Merit order of dispatchable hydrogen production </t>
  </si>
  <si>
    <t>Salt cavern hydrogen storage</t>
  </si>
  <si>
    <t xml:space="preserve">Merit order </t>
  </si>
  <si>
    <t>Depleted gas field hydrogen storage</t>
  </si>
  <si>
    <t>Ammonia reforming (dispatchable)</t>
  </si>
  <si>
    <t>Autothermal reforming (dispatchable)</t>
  </si>
  <si>
    <t>Steam methane reforming (dispatchable)</t>
  </si>
  <si>
    <t>Merit order of dispatchable hydrogen demand</t>
  </si>
  <si>
    <t>Ammonia production</t>
  </si>
  <si>
    <t>Ammonia import</t>
  </si>
  <si>
    <t>input capacity</t>
  </si>
  <si>
    <t>Transport fuels</t>
  </si>
  <si>
    <t>Road transport</t>
  </si>
  <si>
    <t>Composition diesel</t>
  </si>
  <si>
    <t>Biofuel mixes</t>
  </si>
  <si>
    <t>Biodiesel</t>
  </si>
  <si>
    <t>B7 (7% bio) diesel default in 2025</t>
  </si>
  <si>
    <t>Composition gasoline</t>
  </si>
  <si>
    <t>E10 (10% bio) petrol standard in UK in 2025</t>
  </si>
  <si>
    <t>Composition LNG</t>
  </si>
  <si>
    <t>Bio-LNG</t>
  </si>
  <si>
    <t>0% bio LNG standard in 2025</t>
  </si>
  <si>
    <t>Rail transport</t>
  </si>
  <si>
    <t>Fuel mix diesel (single / dual / muti-fuel ships)</t>
  </si>
  <si>
    <t>Mirrors ratio of diesel to biodiesel on roads</t>
  </si>
  <si>
    <t>Current ship order book tonnage. LPG (2%) counted as LNG</t>
  </si>
  <si>
    <t>Fuel mix LNG ships</t>
  </si>
  <si>
    <t>UK matches ReFuelEU's 2035 20% SAF target by 2050</t>
  </si>
  <si>
    <t>Bio-kerosene</t>
  </si>
  <si>
    <t>Potential of biomass</t>
  </si>
  <si>
    <t>Wet biomass</t>
  </si>
  <si>
    <t>National potential available biomass. UK 2050 ETM default</t>
  </si>
  <si>
    <t>Dry biomass</t>
  </si>
  <si>
    <t>Oil-containing biomass</t>
  </si>
  <si>
    <t>Biogenic waste</t>
  </si>
  <si>
    <t>Gas mix in gas network</t>
  </si>
  <si>
    <t>Composition of gases in gas network</t>
  </si>
  <si>
    <t>Green gas only used for electricity generation, at utility scale plants</t>
  </si>
  <si>
    <t>Green gas</t>
  </si>
  <si>
    <t>Propane</t>
  </si>
  <si>
    <t>Composition of natural gas</t>
  </si>
  <si>
    <t>Regasified LNG</t>
  </si>
  <si>
    <t>2024 figures</t>
  </si>
  <si>
    <t>Green gas production</t>
  </si>
  <si>
    <t>Anaerobic digestion</t>
  </si>
  <si>
    <t>Dry biomass gasification</t>
  </si>
  <si>
    <t>Wet biomass gasification (SCW)</t>
  </si>
  <si>
    <t>Wood pellets in steel production</t>
  </si>
  <si>
    <t>Wood pellets in cyclone furnace</t>
  </si>
  <si>
    <t>Biocoal and bio-oil in energy plants</t>
  </si>
  <si>
    <t>Coal plant</t>
  </si>
  <si>
    <t>Biocoal</t>
  </si>
  <si>
    <t>Gas-fired CHPs from industry</t>
  </si>
  <si>
    <t>Gas from gas network</t>
  </si>
  <si>
    <t>Bio-oil</t>
  </si>
  <si>
    <t>CO2 emissions of biomass</t>
  </si>
  <si>
    <t>Present</t>
  </si>
  <si>
    <t>Liquid</t>
  </si>
  <si>
    <t>Solid</t>
  </si>
  <si>
    <t>Future</t>
  </si>
  <si>
    <t>Oil mix in demand sectors</t>
  </si>
  <si>
    <t>Oil mix households</t>
  </si>
  <si>
    <t>Matches road transport split</t>
  </si>
  <si>
    <t>Bio kerosene</t>
  </si>
  <si>
    <t>Other oil</t>
  </si>
  <si>
    <t>Other bio oil</t>
  </si>
  <si>
    <t>Oil mix buildings</t>
  </si>
  <si>
    <t>Energetic oil mix industry</t>
  </si>
  <si>
    <t>Matches road transport solit</t>
  </si>
  <si>
    <t>UK doesn’t currently produce kerosene</t>
  </si>
  <si>
    <t>Crude for industry</t>
  </si>
  <si>
    <t>Energetic oil mix agriculture</t>
  </si>
  <si>
    <t>Fuel production</t>
  </si>
  <si>
    <t>Quarter of 2020 levels</t>
  </si>
  <si>
    <t>Uranium oxide</t>
  </si>
  <si>
    <t>hours</t>
  </si>
  <si>
    <t>Maximum value. Appears to be feasible.</t>
  </si>
  <si>
    <t>Price-sensitive behaviour</t>
  </si>
  <si>
    <t xml:space="preserve">Willingness to pay </t>
  </si>
  <si>
    <t>N/A</t>
  </si>
  <si>
    <t>Forecasting algorithm</t>
  </si>
  <si>
    <t>Local forecasting algorithm</t>
  </si>
  <si>
    <t>Batteries in electric vehicles</t>
  </si>
  <si>
    <t>Technical specifications cars</t>
  </si>
  <si>
    <t>Deployable capacity</t>
  </si>
  <si>
    <t>Technical specifications buses</t>
  </si>
  <si>
    <t>Technical specifications trucks</t>
  </si>
  <si>
    <t>Technical specifications vans</t>
  </si>
  <si>
    <t xml:space="preserve">Entire pipeline of BESS projects as of Dec 2024 is realised </t>
  </si>
  <si>
    <t>This input effectively makes large scale batteries represent current li-ion. Flow battery input has relative storage volume InVar</t>
  </si>
  <si>
    <t>Reservoirs</t>
  </si>
  <si>
    <t>GW</t>
  </si>
  <si>
    <t>Underground pumped hydro storage</t>
  </si>
  <si>
    <t xml:space="preserve">See large scale batteries. Max value shared. </t>
  </si>
  <si>
    <t>Double House of Lords maximum value (likely an economic rather than technical max)</t>
  </si>
  <si>
    <t>Test the full range</t>
  </si>
  <si>
    <t>Batteries in electric cars</t>
  </si>
  <si>
    <t>Batteries in electric vans</t>
  </si>
  <si>
    <t>Batteries in electric buses</t>
  </si>
  <si>
    <t>Batteries in electric trucks</t>
  </si>
  <si>
    <t>Electricity conversion</t>
  </si>
  <si>
    <t>Conversion to hydrogen</t>
  </si>
  <si>
    <t>Capacity</t>
  </si>
  <si>
    <t>Power-to-gas</t>
  </si>
  <si>
    <t>Makes up part of 5GW H2 production capacity (see Flexibility &gt; Hydrogen for the rest)</t>
  </si>
  <si>
    <t>Willingness to pay</t>
  </si>
  <si>
    <t>EUR/MWh</t>
  </si>
  <si>
    <t>UK 2020 ETM default</t>
  </si>
  <si>
    <t>Conversion to heat for district heating</t>
  </si>
  <si>
    <t>UK 2020 ETM default. No district heating so irrelevant</t>
  </si>
  <si>
    <t>Power-to-heat heat pump</t>
  </si>
  <si>
    <t>Conversion to heat for industry</t>
  </si>
  <si>
    <t>Power-to-heat for refineries</t>
  </si>
  <si>
    <t>Power-to-heat for fertiliser industry</t>
  </si>
  <si>
    <t>Power-to-heat boiler for chemical industry</t>
  </si>
  <si>
    <t>Power-to-heat boiler for food industry</t>
  </si>
  <si>
    <t>Power-to-heat boiler for paper industry</t>
  </si>
  <si>
    <t>Conversion to heat for agriculture</t>
  </si>
  <si>
    <t>Power-to-heat boiler for agriculture</t>
  </si>
  <si>
    <t>Conversion to kerosene</t>
  </si>
  <si>
    <t>Dispatchable synthetic kerosene for industry</t>
  </si>
  <si>
    <t>Curtailment - solar PV</t>
  </si>
  <si>
    <t>Curtailment</t>
  </si>
  <si>
    <t>Low but meaningful curtailment under a well-managed grid scenario</t>
  </si>
  <si>
    <t>Solar PV plants offshore</t>
  </si>
  <si>
    <t>Hybrid offshore wind - components</t>
  </si>
  <si>
    <t>Relative capacity</t>
  </si>
  <si>
    <t>Offshore electrolyser</t>
  </si>
  <si>
    <t>UK 2020 ETM default. No capacity installed</t>
  </si>
  <si>
    <t>Offshore electricity cable</t>
  </si>
  <si>
    <t>Full ETM range</t>
  </si>
  <si>
    <t>All industries see same load shifting capacity</t>
  </si>
  <si>
    <t>of total</t>
  </si>
  <si>
    <t>Has a major grid impact</t>
  </si>
  <si>
    <t>Charging at home</t>
  </si>
  <si>
    <t>Custom profile</t>
  </si>
  <si>
    <t>Threshold COP for hybrid heat pumps</t>
  </si>
  <si>
    <t>Space heating (gas)</t>
  </si>
  <si>
    <t>Space heating (oil)</t>
  </si>
  <si>
    <t>EUR ct/m3</t>
  </si>
  <si>
    <t>Import/Export</t>
  </si>
  <si>
    <t xml:space="preserve">Current capacity to 5x current capacity. NESO found 18.2 GW to 29.5 GW interconnection capacity by 2041 would be ideal for the UK. My manual ETM manipulation found a 42GW optimum for minimising blackout hours </t>
  </si>
  <si>
    <t>CO2 emissions</t>
  </si>
  <si>
    <t>Present import</t>
  </si>
  <si>
    <t>g CO2/kWh</t>
  </si>
  <si>
    <t>European grid avg 2014</t>
  </si>
  <si>
    <t>Future import</t>
  </si>
  <si>
    <t>Assume Western European grid is majority decarbonised by 2050. In 2024, Denmark reached 173g CO2/kWh</t>
  </si>
  <si>
    <t>Averaged 2015-25 prices for all countries interconnected to the UK, assumed 1% compounded price reduction pa for the minimum and 1% compounded increase pa for the max</t>
  </si>
  <si>
    <t>Interconnector 2 to 12</t>
  </si>
  <si>
    <t>g/kWh</t>
  </si>
  <si>
    <t>Temperature</t>
  </si>
  <si>
    <t>Outdoor temperature</t>
  </si>
  <si>
    <t>degC</t>
  </si>
  <si>
    <t>Change from base year</t>
  </si>
  <si>
    <t>UK govt report suggests minimal change in heating and cooling demand specifically due to change in climate - plus this is a highly uncertain variable</t>
  </si>
  <si>
    <t>hours per year</t>
  </si>
  <si>
    <t>Full ETM range. Models onshore and offshore combined, which averaged 3819h and 2181h in 2023 in the UK respectively (Statista, DESNZ)</t>
  </si>
  <si>
    <t>Onshore coastal</t>
  </si>
  <si>
    <t>ETM minimum to UK 2023 solar PV average (920h) +25%</t>
  </si>
  <si>
    <t>Emissions</t>
  </si>
  <si>
    <t>Greenhouse gases</t>
  </si>
  <si>
    <t>Built Environment</t>
  </si>
  <si>
    <t>Non-energetic emissions (other greenhouse gases)</t>
  </si>
  <si>
    <t>change</t>
  </si>
  <si>
    <t>from 100% as base year</t>
  </si>
  <si>
    <t>33% reduction, approx 1% per year</t>
  </si>
  <si>
    <t>Industry and Energy</t>
  </si>
  <si>
    <t>Non-energetic emissions (CO2)</t>
  </si>
  <si>
    <t>Chemical industry</t>
  </si>
  <si>
    <t>Waste management</t>
  </si>
  <si>
    <t>Other industry</t>
  </si>
  <si>
    <t>Energetic emissions (other greenhouse gases)</t>
  </si>
  <si>
    <t>Energy sector</t>
  </si>
  <si>
    <t>Manure</t>
  </si>
  <si>
    <t>Soil cultivation</t>
  </si>
  <si>
    <t>Fermentation</t>
  </si>
  <si>
    <t>Other activities</t>
  </si>
  <si>
    <t>Indirect emissions</t>
  </si>
  <si>
    <t>Delayed emissions</t>
  </si>
  <si>
    <t>Delayed emitted</t>
  </si>
  <si>
    <t>share</t>
  </si>
  <si>
    <t>of Co2 emissions which are included in emissions calculations</t>
  </si>
  <si>
    <t>Indefinitely delayed</t>
  </si>
  <si>
    <t>corollary of the above</t>
  </si>
  <si>
    <t>CCUS</t>
  </si>
  <si>
    <t>Capture of CO2 in energy sector</t>
  </si>
  <si>
    <t>Direct air capture</t>
  </si>
  <si>
    <t>Direct air capture (DAC)</t>
  </si>
  <si>
    <t>Exclude carbon capture in initial analysis. Use later for comparing optimum points</t>
  </si>
  <si>
    <t>Conventional power plants</t>
  </si>
  <si>
    <t>Pulverised coal + CCS</t>
  </si>
  <si>
    <t>Coal IGCC + CCS</t>
  </si>
  <si>
    <t>Gas CCGT + CCS</t>
  </si>
  <si>
    <t>Waste CHP + CCS (HT)</t>
  </si>
  <si>
    <t>Waste CHP + CCS (MT)</t>
  </si>
  <si>
    <t>Waste incinerator + CCS</t>
  </si>
  <si>
    <t>Biomass power plants</t>
  </si>
  <si>
    <t>Biomass power plant + CCS (must-run)</t>
  </si>
  <si>
    <t>Biomass power plant + CCS (dispatchable)</t>
  </si>
  <si>
    <t>Biomass CHP + CCS (MT) (must-run)</t>
  </si>
  <si>
    <t>Biomass CHP + CCS (MT) (dispatchable)</t>
  </si>
  <si>
    <t>Biomass CHP + CCS (HT) (must-run)</t>
  </si>
  <si>
    <t>Biomass CHP + CCS (HT) (dispatchable)</t>
  </si>
  <si>
    <t>Steam methane reforming (must-run) + CCS</t>
  </si>
  <si>
    <t>Autothermal reforming (must-run) + CCS</t>
  </si>
  <si>
    <t>Biomass gasification + CCS</t>
  </si>
  <si>
    <t xml:space="preserve">Capture of CO2 in industry sector </t>
  </si>
  <si>
    <t>Steel industry</t>
  </si>
  <si>
    <t>Fertilizer industry (process)</t>
  </si>
  <si>
    <t>Fertilizer industry (combustion)</t>
  </si>
  <si>
    <t>Paper industry</t>
  </si>
  <si>
    <t>Food industry</t>
  </si>
  <si>
    <t>Import of CO2</t>
  </si>
  <si>
    <t>Import CO2</t>
  </si>
  <si>
    <t>Utilisation and storage of CO2</t>
  </si>
  <si>
    <t xml:space="preserve">Sequestration </t>
  </si>
  <si>
    <t>Offshore storage</t>
  </si>
  <si>
    <t>Utilisation (must-run)</t>
  </si>
  <si>
    <t>Synthetic kerosene</t>
  </si>
  <si>
    <t>Synthetic methanol</t>
  </si>
  <si>
    <t>Other utilisation</t>
  </si>
  <si>
    <t>Utilisation (dispatchable)</t>
  </si>
  <si>
    <t>Transport of CO2</t>
  </si>
  <si>
    <t>Pipelines</t>
  </si>
  <si>
    <t>Liquefied in ships</t>
  </si>
  <si>
    <t>Emission factors</t>
  </si>
  <si>
    <t>CO2 emissions of imported heat</t>
  </si>
  <si>
    <t>No imported heat</t>
  </si>
  <si>
    <t>CO2 emissions of imported hydrogen carriers and ammonia</t>
  </si>
  <si>
    <t>kg/MWh</t>
  </si>
  <si>
    <t>Half produced by steam methane reforming, half from zero carbon sources</t>
  </si>
  <si>
    <t>See above. Half of default ETM value (which reflects 100% steam methane reforming)</t>
  </si>
  <si>
    <t>Investment costs coal plant</t>
  </si>
  <si>
    <t>O&amp;M costs coal plant</t>
  </si>
  <si>
    <t>Efficiencies (LHV)</t>
  </si>
  <si>
    <t xml:space="preserve">Coal conventional </t>
  </si>
  <si>
    <t>Coal CHP - electricity</t>
  </si>
  <si>
    <t>Coal CHP - heat</t>
  </si>
  <si>
    <t>Co-firing coal CHP - electricity</t>
  </si>
  <si>
    <t>Co-firing coal CHP - heat</t>
  </si>
  <si>
    <t>Coal CHP (industry) - electricity</t>
  </si>
  <si>
    <t>Coal CHP (industry) - heat</t>
  </si>
  <si>
    <t>Investment costs gas plant</t>
  </si>
  <si>
    <t>O&amp;M costs gas plant</t>
  </si>
  <si>
    <t>Efficiencies energy sector (LHV)</t>
  </si>
  <si>
    <t>Upper end of existing range</t>
  </si>
  <si>
    <t>Large-scale gas CHP - electricity</t>
  </si>
  <si>
    <t>Large-scale gas CHP - heat</t>
  </si>
  <si>
    <t>Small-scale gas CHP - electricity</t>
  </si>
  <si>
    <t>Small-scale gas CHP - heat</t>
  </si>
  <si>
    <t>Efficiencies industry sector (LHV)</t>
  </si>
  <si>
    <t>Gas CCGT CHP - electricity</t>
  </si>
  <si>
    <t>Gas CCGT CHP - heat</t>
  </si>
  <si>
    <t>Gas motor CHP - electricity</t>
  </si>
  <si>
    <t>Gas motor CHP - heat</t>
  </si>
  <si>
    <t xml:space="preserve">Gas turbine CHP - electricity </t>
  </si>
  <si>
    <t>Gas turbine CHP - heat</t>
  </si>
  <si>
    <t>Efficiencies agricultural sector (LHV)</t>
  </si>
  <si>
    <t>Gas motor CHP (dispatchable) - electricity</t>
  </si>
  <si>
    <t>Gas motor CHP (dispatchable) - heat</t>
  </si>
  <si>
    <t>Gas motor CHP (must-run) - electricity</t>
  </si>
  <si>
    <t>Gas motor CHP (must-run) - heat</t>
  </si>
  <si>
    <t>Investment costs oil plants</t>
  </si>
  <si>
    <t>O&amp;M costs oil plants</t>
  </si>
  <si>
    <t>Investment costs large reactors</t>
  </si>
  <si>
    <t>O&amp;M costs large reactors</t>
  </si>
  <si>
    <t>Investment costs small reactors</t>
  </si>
  <si>
    <t>O&amp;M costs small reactors</t>
  </si>
  <si>
    <t>Efficiences (LHV)</t>
  </si>
  <si>
    <t>Nuclear small modular reactor</t>
  </si>
  <si>
    <t>Investment costs onshore</t>
  </si>
  <si>
    <t>Economies of scale cause c. 1% per year decline in cost</t>
  </si>
  <si>
    <t>O&amp;M costs onshore</t>
  </si>
  <si>
    <t>Investment costs offshore</t>
  </si>
  <si>
    <t>O&amp;M costs offshore</t>
  </si>
  <si>
    <t>Investment costs solar panels</t>
  </si>
  <si>
    <t>Based on Wright's law (-20% cost for every doubling cumulative capacity installed) and a 16x global increase in solar capacity between 2025 and 2050</t>
  </si>
  <si>
    <t xml:space="preserve">Investment costs concentrated solar power </t>
  </si>
  <si>
    <t xml:space="preserve">Efficiency of solar panels </t>
  </si>
  <si>
    <t xml:space="preserve">Average efficiency increases from roughly 20% now. The best lab tested cells reach 47.6% and </t>
  </si>
  <si>
    <t>Investment costs hydro river</t>
  </si>
  <si>
    <t>O&amp;M costs hydro river</t>
  </si>
  <si>
    <t>Investment costs hydro mountains</t>
  </si>
  <si>
    <t>O&amp;M costs hydro mountains</t>
  </si>
  <si>
    <t>Investment costs biomass plants</t>
  </si>
  <si>
    <t>O&amp;M costs biomass plant</t>
  </si>
  <si>
    <t>Biomass CHP - electricity</t>
  </si>
  <si>
    <t>Biomass CHP - heat</t>
  </si>
  <si>
    <t xml:space="preserve">Biogas CHP - electricity </t>
  </si>
  <si>
    <t>Biogas CHP - heat</t>
  </si>
  <si>
    <t>Biomass MT CHP + CCS (must-run)</t>
  </si>
  <si>
    <t>Biomass HT CHP + CCS (must run)</t>
  </si>
  <si>
    <t xml:space="preserve">Biogas CHP - heat </t>
  </si>
  <si>
    <t>Investment costs waste incinerator</t>
  </si>
  <si>
    <t>O&amp;M costs waste incinerator</t>
  </si>
  <si>
    <t xml:space="preserve">Based on intial testing, even under max waste power use (2.3GW) this variable has little to no effect on any of the core outputs </t>
  </si>
  <si>
    <t>Waste CHP - electricity</t>
  </si>
  <si>
    <t>Waste CHP - heat</t>
  </si>
  <si>
    <t xml:space="preserve">Investment costs hydrogen plants </t>
  </si>
  <si>
    <t>O&amp;M costs hydrogen plant</t>
  </si>
  <si>
    <t>Hydrogen plant (CCGT)</t>
  </si>
  <si>
    <t>Hydrogen turbine CHP (industry) - electricity</t>
  </si>
  <si>
    <t>Hydrogen turbine CHP (industry) - heat</t>
  </si>
  <si>
    <t xml:space="preserve">Infrastructure </t>
  </si>
  <si>
    <t>Electricity infrastructure costs</t>
  </si>
  <si>
    <t>Costs new low voltage net</t>
  </si>
  <si>
    <t>Costs new lv-mv transformator</t>
  </si>
  <si>
    <t>Costs new medium voltage net</t>
  </si>
  <si>
    <t>Costs new low mv-hv transformator</t>
  </si>
  <si>
    <t>Costs new high voltage net</t>
  </si>
  <si>
    <t>Costs new interconnector net</t>
  </si>
  <si>
    <t>Costs new offshore net</t>
  </si>
  <si>
    <t xml:space="preserve">Efficiencies heating built environment </t>
  </si>
  <si>
    <t>Households - efficiencies (LHV)</t>
  </si>
  <si>
    <t>100% is the base year</t>
  </si>
  <si>
    <t>Modern condensing gas is already near theoretical limits</t>
  </si>
  <si>
    <t>Not used</t>
  </si>
  <si>
    <t>Wood pellet heater</t>
  </si>
  <si>
    <r>
      <rPr>
        <sz val="11"/>
        <rFont val="Calibri"/>
        <charset val="134"/>
      </rPr>
      <t xml:space="preserve">100% is </t>
    </r>
    <r>
      <rPr>
        <i/>
        <sz val="11"/>
        <rFont val="Calibri"/>
        <charset val="134"/>
      </rPr>
      <t>perfect efficiency</t>
    </r>
  </si>
  <si>
    <t>Upper range of current</t>
  </si>
  <si>
    <t>Default</t>
  </si>
  <si>
    <t>Households - COP</t>
  </si>
  <si>
    <t>COP</t>
  </si>
  <si>
    <t>How many kW of heat can be generated from 1kW electricity. Usually 3-5</t>
  </si>
  <si>
    <t>Buildings - efficiencies (LHV)</t>
  </si>
  <si>
    <t>Same as households</t>
  </si>
  <si>
    <t>Buildings - COP</t>
  </si>
  <si>
    <t>Water heat pumps have lower COP</t>
  </si>
  <si>
    <t>Agriculture - COP</t>
  </si>
  <si>
    <t>Agricultural use heat pumps may have higher COP as internal temperatures do not need to be as high for animals vs humans</t>
  </si>
  <si>
    <t>Default is 23 for some reason - thermal storage might increase COP so used 5 instead of 4.5</t>
  </si>
  <si>
    <t xml:space="preserve">Costs heating </t>
  </si>
  <si>
    <t>Heat pumps</t>
  </si>
  <si>
    <t>Electric heat pumps</t>
  </si>
  <si>
    <t>0% is cost stays same as base year</t>
  </si>
  <si>
    <t>Winksel et al 2024. 2050 average projection</t>
  </si>
  <si>
    <t>Households LT heat delivery system</t>
  </si>
  <si>
    <t>District heating not used</t>
  </si>
  <si>
    <t xml:space="preserve">Geothermal </t>
  </si>
  <si>
    <t>Investment costs geothermal energy</t>
  </si>
  <si>
    <t>O&amp;M costs geothermal energy</t>
  </si>
  <si>
    <t>Investment costs solar thermal energy</t>
  </si>
  <si>
    <t>Imported (residual) heat</t>
  </si>
  <si>
    <t>EUR/GJ</t>
  </si>
  <si>
    <t>Average cost of heat extraction from different industrial processes</t>
  </si>
  <si>
    <t>UK 2050 ETM default (2050 and 2020 appear to be same defaults for most metrics)</t>
  </si>
  <si>
    <t>Industrial residual heat</t>
  </si>
  <si>
    <t>0% is same as base year</t>
  </si>
  <si>
    <t>Heat delivery system</t>
  </si>
  <si>
    <t>HT apartments</t>
  </si>
  <si>
    <t>EUR/connection</t>
  </si>
  <si>
    <t>MT apartments</t>
  </si>
  <si>
    <t>LT apartments</t>
  </si>
  <si>
    <t>HT ground level houses</t>
  </si>
  <si>
    <t>MT ground level houses</t>
  </si>
  <si>
    <t>LT ground level houses</t>
  </si>
  <si>
    <t>HT buildings</t>
  </si>
  <si>
    <t>MT buildings</t>
  </si>
  <si>
    <t>LT buildings</t>
  </si>
  <si>
    <t xml:space="preserve">Costs district heating infrastructure </t>
  </si>
  <si>
    <t>Indoor costs</t>
  </si>
  <si>
    <t>Pipelines and exchanger stations</t>
  </si>
  <si>
    <t>Heat storage</t>
  </si>
  <si>
    <t>HT (seasonal) storage</t>
  </si>
  <si>
    <t>MT (seasonal) storage</t>
  </si>
  <si>
    <t>LT (seasonal) storage</t>
  </si>
  <si>
    <t>Investment costs power-to-gas</t>
  </si>
  <si>
    <t>0% is base year</t>
  </si>
  <si>
    <t>Substantial cost decreases due to learning rate (currently in early adoption phase). For Europe this brings costs in line or slightly above steam methane reforming and higher than the 3x reductions seen elsewhere, so still conservative</t>
  </si>
  <si>
    <t>Investment costs ammonia reformer</t>
  </si>
  <si>
    <t xml:space="preserve">Moderate cost reductions, c. 1% per year </t>
  </si>
  <si>
    <t>Power-to-gas electrolysers</t>
  </si>
  <si>
    <t xml:space="preserve">100% is perfect efficiency </t>
  </si>
  <si>
    <t>Ammonia reformer</t>
  </si>
  <si>
    <t>Storage costs salt cavern</t>
  </si>
  <si>
    <t>Storage costs depleted gas field</t>
  </si>
  <si>
    <t>Onshore</t>
  </si>
  <si>
    <t>Total costs H2 pipelines</t>
  </si>
  <si>
    <t>UK 2050 ETM default. Assumes new dedicated hydrogen pipelines constructed (high cost estimate, 10x higher than pipe in pipe)</t>
  </si>
  <si>
    <t>Total costs H2 compressed trucks</t>
  </si>
  <si>
    <t>UK 2050 ETM default. Half of costs are labour so better truck design has marginal impact</t>
  </si>
  <si>
    <t>Total costs offshore H2 pipelines</t>
  </si>
  <si>
    <t>UK 2050 ETM default. Assumes new dedicated hydrogen pipelines (high cost estimate)</t>
  </si>
  <si>
    <t>Imported hydrogen carriers and ammonia</t>
  </si>
  <si>
    <t xml:space="preserve">Hydrogen </t>
  </si>
  <si>
    <t>UK 2050 ETM default. SMR cost is 40.5 EUR/MWh, current combined wind &amp; sun cost (North Sea installation) is 157.4 EUR/MWh</t>
  </si>
  <si>
    <t>Electric vehicles</t>
  </si>
  <si>
    <t>Based on ETM verbal guidance</t>
  </si>
  <si>
    <t>Hydrogen vehicles</t>
  </si>
  <si>
    <t>Combustion engine vehicles</t>
  </si>
  <si>
    <t>Ships</t>
  </si>
  <si>
    <t>Airplanes</t>
  </si>
  <si>
    <t>Highest and lowest value of yearly average EU gas prices for semiannual 2008-2023 timeframe, +/-25%</t>
  </si>
  <si>
    <t>USD/barrel</t>
  </si>
  <si>
    <t>$/tonne</t>
  </si>
  <si>
    <t>UK 2050 ETM default. Coal not used</t>
  </si>
  <si>
    <t>Nuclear fuels</t>
  </si>
  <si>
    <t>Uranium</t>
  </si>
  <si>
    <t>EUR/kg</t>
  </si>
  <si>
    <t xml:space="preserve">Set as InVar in case testing sensitivity of total energy cost to fuel prices under different renewables penetration scenarios. Feb 2025 UK gas prices: 50-55 EUR/MWh </t>
  </si>
  <si>
    <t>Not used significantly</t>
  </si>
  <si>
    <t>Biogas</t>
  </si>
  <si>
    <t>EUR/tonne</t>
  </si>
  <si>
    <t>ETM default is 150, range is /2 and x2</t>
  </si>
  <si>
    <t>EUR/liter</t>
  </si>
  <si>
    <t>Value of lost load</t>
  </si>
  <si>
    <t>Value of lost load (VoLL)</t>
  </si>
  <si>
    <t>Current UK VoLL (6000GBP / MWh)</t>
  </si>
  <si>
    <t>Investment costs</t>
  </si>
  <si>
    <t>Batteries in households per MWh</t>
  </si>
  <si>
    <t>Large-scale batteries per MWh</t>
  </si>
  <si>
    <t>Underground pumped storage hydro per MWh</t>
  </si>
  <si>
    <t>Flow batteries per MW</t>
  </si>
  <si>
    <t>Flow batteries per MWh</t>
  </si>
  <si>
    <t>Round-trip efficiency</t>
  </si>
  <si>
    <t xml:space="preserve">Full ETM range. Efficiency for flow batteries is low by ETM default (70%). Flow batteries are used extensively in most UK 2050 scenarios so efficiency changes can have a major effect on blackout hours </t>
  </si>
  <si>
    <t xml:space="preserve">Electricity conversion </t>
  </si>
  <si>
    <t>Investment costs power-to-heat boilers</t>
  </si>
  <si>
    <t>Prices</t>
  </si>
  <si>
    <t>CO2 price</t>
  </si>
  <si>
    <t>EUR/ton CO2</t>
  </si>
  <si>
    <t>UK 2050 carbon price used for modelling (2024 govt study)</t>
  </si>
  <si>
    <t>Free allocation</t>
  </si>
  <si>
    <t xml:space="preserve">Free allocation of CO2 emissions will eventually be phased out </t>
  </si>
  <si>
    <t>Captured biogenic CO2 price</t>
  </si>
  <si>
    <t xml:space="preserve">Assume same as normal Co2 price </t>
  </si>
  <si>
    <t>CO2 capture in energy sector</t>
  </si>
  <si>
    <t>Investment CO2</t>
  </si>
  <si>
    <t>No CCUS modelled</t>
  </si>
  <si>
    <t>Operational &amp; maintenance</t>
  </si>
  <si>
    <t>CO2 capture in industry</t>
  </si>
  <si>
    <t xml:space="preserve">Investment </t>
  </si>
  <si>
    <t>CO2 storage</t>
  </si>
  <si>
    <t>Investment</t>
  </si>
  <si>
    <t>CO2 utilisation</t>
  </si>
  <si>
    <t>CO2 transport</t>
  </si>
  <si>
    <t>WACC</t>
  </si>
  <si>
    <t xml:space="preserve">UK 2050 ETM defaults. Real cost figures (adjusted for inflation) so middle of the road. </t>
  </si>
  <si>
    <t>Public infrastructure</t>
  </si>
  <si>
    <t>Commercial / proven technologies</t>
  </si>
  <si>
    <t>In line with UK offshore wind farms (2% inflation, 6% nominal WACC)</t>
  </si>
  <si>
    <t>New / immature technologies</t>
  </si>
  <si>
    <t>Sampling var column</t>
  </si>
  <si>
    <t>NOTVar</t>
  </si>
  <si>
    <t>Synthetic?</t>
  </si>
  <si>
    <t>ETM Var?</t>
  </si>
  <si>
    <t>ETM name no.</t>
  </si>
  <si>
    <t>Complementary?</t>
  </si>
  <si>
    <t>Complementary to column?</t>
  </si>
  <si>
    <t>Which is…</t>
  </si>
  <si>
    <t>Equivalent to column?</t>
  </si>
  <si>
    <t>Subcategory 4</t>
  </si>
  <si>
    <t>Difference/ scaling factor</t>
  </si>
  <si>
    <t>.</t>
  </si>
  <si>
    <t>Condensed combi-boiler (gas)</t>
  </si>
  <si>
    <t>Heat pump, NOT</t>
  </si>
  <si>
    <t>NOT CCBG</t>
  </si>
  <si>
    <t>-</t>
  </si>
  <si>
    <t>Air, NOT</t>
  </si>
  <si>
    <t>Hybrid gas, NOT</t>
  </si>
  <si>
    <t>NOT Air</t>
  </si>
  <si>
    <t>H</t>
  </si>
  <si>
    <t>NOT hybrid gas</t>
  </si>
  <si>
    <t>Biomass, NOT</t>
  </si>
  <si>
    <t>NOT Heat pump</t>
  </si>
  <si>
    <t>J</t>
  </si>
  <si>
    <t>NOT biomass</t>
  </si>
  <si>
    <t>L</t>
  </si>
  <si>
    <t>Heat Pump</t>
  </si>
  <si>
    <t>Equal to the amount of heat pumps used for heating</t>
  </si>
  <si>
    <t>M</t>
  </si>
  <si>
    <t>NOT air heat pump</t>
  </si>
  <si>
    <t>O</t>
  </si>
  <si>
    <t>NOT heat pump</t>
  </si>
  <si>
    <t>Q</t>
  </si>
  <si>
    <t>NOT gas</t>
  </si>
  <si>
    <t>R</t>
  </si>
  <si>
    <t xml:space="preserve">Demand </t>
  </si>
  <si>
    <t>NOT Air heat pump</t>
  </si>
  <si>
    <t>Hybrid air</t>
  </si>
  <si>
    <t>X</t>
  </si>
  <si>
    <t xml:space="preserve">NOT Hybrid air </t>
  </si>
  <si>
    <t>Z</t>
  </si>
  <si>
    <t>AD</t>
  </si>
  <si>
    <t>AE</t>
  </si>
  <si>
    <t>R + Y</t>
  </si>
  <si>
    <t>Key:</t>
  </si>
  <si>
    <t>Red = should be a NO value (. Dot)</t>
  </si>
  <si>
    <t>Green = should be a YES value (Y)</t>
  </si>
  <si>
    <t>Yellow = a variable which could be modelled either as complementary or equivalent</t>
  </si>
  <si>
    <t>if a Y is red or a dot is green, there is a problem with the sheet</t>
  </si>
  <si>
    <t>Value</t>
  </si>
  <si>
    <t xml:space="preserve"> </t>
  </si>
  <si>
    <r>
      <rPr>
        <sz val="11"/>
        <rFont val="等线"/>
        <charset val="134"/>
        <scheme val="minor"/>
      </rPr>
      <t xml:space="preserve">100% is </t>
    </r>
    <r>
      <rPr>
        <i/>
        <sz val="11"/>
        <rFont val="Calibri"/>
        <charset val="134"/>
      </rPr>
      <t>perfect efficiency</t>
    </r>
  </si>
  <si>
    <t xml:space="preserve">Sampling Var no. </t>
  </si>
  <si>
    <t>Sample</t>
  </si>
  <si>
    <t>Demand &gt; Buildings &gt; Space Heating &gt; Space Heating &gt; Air Heat Pump</t>
  </si>
  <si>
    <t>Demand &gt; Buildings &gt; Space Heating &gt; Space Heating &gt; Hybrid Air Heat Pump (gas)</t>
  </si>
  <si>
    <t>Demand &gt; Buildings &gt; Space Heating &gt; Space Heating &gt; Ground Heat Pump With TS</t>
  </si>
  <si>
    <t>Demand &gt; Buildings &gt; Cooling &gt; Air Heat Pump (gas)</t>
  </si>
  <si>
    <t xml:space="preserve">Demand &gt; Buildings &gt; Cooling &gt; Air Heat Pump </t>
  </si>
  <si>
    <t xml:space="preserve">Demand &gt; Buildings &gt; Cooling &gt; Ground Heat Pump with TS </t>
  </si>
  <si>
    <t>Demand &gt; Transport &gt; Passenger Transport &gt; Car Technology &gt; Electric</t>
  </si>
  <si>
    <t>Demand &gt; Transport &gt; Passenger Transport &gt; Car Technology &gt; Gasoline</t>
  </si>
  <si>
    <t>Demand &gt; Transport &gt; Passenger Transport &gt; Bus Technology &gt; Electric</t>
  </si>
  <si>
    <t>Demand &gt; Transport &gt; Passenger Transport &gt; Bus Technology &gt; Gasoline</t>
  </si>
  <si>
    <t>Demand &gt; Transport &gt; Passenger Transport &gt; Motorcycle Technology &gt; Electric</t>
  </si>
  <si>
    <t>Demand &gt; Transport &gt; Passenger Transport &gt; Motorcycle Technology &gt; Gasoline</t>
  </si>
  <si>
    <t>Demand &gt; Transport &gt; Freight Transport &gt; Truck Technology &gt; Electric</t>
  </si>
  <si>
    <t>Demand &gt; Transport &gt; Freight Transport &gt; Truck Technology &gt; Diesel</t>
  </si>
  <si>
    <t>Demand &gt; Transport &gt; Freight Transport &gt; Van Technology &gt; Electric</t>
  </si>
  <si>
    <t>Demand &gt; Transport &gt; Freight Transport &gt; Van Technology &gt; Diesel</t>
  </si>
  <si>
    <t>Supply &gt; Electricity &gt; Gas Plants &gt; Gas CCGT</t>
  </si>
  <si>
    <t>Supply &gt; Electricity &gt; Nuclear Plants &gt; Large Reactors &gt; Nuclear 3rd Gen</t>
  </si>
  <si>
    <t>Supply &gt; Renewable Electricity &gt; Wind Turbines &gt; Offshore</t>
  </si>
  <si>
    <t>Supply &gt; Renewable Electricity &gt; Wind Turbines &gt; Onshore Inland With Battery System</t>
  </si>
  <si>
    <t>Supply &gt; Renewable Electricity &gt; Solar Power &gt; Solar PV Households</t>
  </si>
  <si>
    <t>Supply &gt; Renewable Electricity &gt; Solar Power &gt; Solar PV Plants Onshore</t>
  </si>
  <si>
    <t>Supply &gt; Renewable Electricity &gt; Solar Power &gt; Solar PV Plants Onshore with Battery System</t>
  </si>
  <si>
    <t>Supply &gt; Renewable Electricity &gt; Biomass Plants &gt; Must-Run Capacity &gt; Biomass Power Plant</t>
  </si>
  <si>
    <t>Supply &gt; Renewable Electricity &gt; Biomass Plants &gt; Dispatchable Capacity &gt; Biomass Power Plant</t>
  </si>
  <si>
    <t>Supply &gt; Renewable Electricity &gt; Waste Power &gt; Waste Incinerator</t>
  </si>
  <si>
    <t>Flexibility &gt; Electricity Storage &gt; Batteries in Households &gt; Technical Specifications &gt; Market Penetration</t>
  </si>
  <si>
    <t>Flexibility &gt; Electricity Storage &gt; Batteries in Households &gt; Technical Specifications &gt; Relative Storage Volume</t>
  </si>
  <si>
    <t>Flexibility &gt; Large-scale Batteries &gt; Technical Specifications &gt; Installed Capacity</t>
  </si>
  <si>
    <t>Flexibility &gt; Flow Batteries &gt; Technical Specifications &gt; Installed Capacity</t>
  </si>
  <si>
    <t>Flexibility &gt; Flow Batteries &gt; Technical Specifications &gt; Relative Storage Volume</t>
  </si>
  <si>
    <t>Flexibility &gt; Wind Turbines with Storage Systems &gt; Onshore Inland Wind Turbines &gt; Relative Grid Connection Capacity</t>
  </si>
  <si>
    <t>Flexibility &gt; Wind Turbines with Storage Systems &gt; Onshore Inland Wind Turbines &gt; Relative Battery Capacity</t>
  </si>
  <si>
    <t>Flexibility &gt; Wind Turbines with Storage Systems &gt; Onshore Inland Wind Turbines &gt; Relative Storage Volume</t>
  </si>
  <si>
    <t>Flexibility &gt; Solar Plants with Storage Systems &gt; Solar PV Plants &gt; Relative Grid Connection Capacity</t>
  </si>
  <si>
    <t>Flexibility &gt; Solar Plants with Storage Systems &gt; Solar PV Plants &gt; Relative Battery Capacity</t>
  </si>
  <si>
    <t>Flexibility &gt; Solar Plants with Storage Systems &gt; Solar PV Plants &gt; Relative Storage Volume</t>
  </si>
  <si>
    <t>Flexibility &gt; Net Load &gt; Demand Response - Load Shifting in Industry &gt; Load Shifting Metal Industry &gt; Load Reduction Capacity</t>
  </si>
  <si>
    <t>Flexibility &gt; Net Load &gt; Demand Response - Load Shifting in Industry &gt; Load Shifting Metal Industry &gt; Load Increase Capacity</t>
  </si>
  <si>
    <t>Flexibility &gt; Net Load &gt; Demand Response - Load Shifting in Industry &gt; Load Shifting Metal Industry &gt; Willingness to Accept</t>
  </si>
  <si>
    <t>Flexibility &gt; Net Load &gt; Demand Response - Load Shifting in Industry &gt; Load Shifting Metal Industry &gt; Deficit Limit</t>
  </si>
  <si>
    <t>Flexibility &gt; Net Load &gt; Demand Response - Load Shifting in Industry &gt; Load Shifting Chemical Industry &gt; Load Reduction Capacity</t>
  </si>
  <si>
    <t>Flexibility &gt; Net Load &gt; Demand Response - Load Shifting in Industry &gt; Load Shifting Chemical Industry &gt; Load Increase Capacity</t>
  </si>
  <si>
    <t>Flexibility &gt; Net Load &gt; Demand Response - Load Shifting in Industry &gt; Load Shifting Chemical Industry &gt; Willingness to Accept</t>
  </si>
  <si>
    <t>Flexibility &gt; Net Load &gt; Demand Response - Load Shifting in Industry &gt; Load Shifting Chemical Industry &gt; Deficit Limit</t>
  </si>
  <si>
    <t>Flexibility &gt; Net Load &gt; Demand Response - Load Shifting in Industry &gt; Load Shifting Other Industry &gt; Load Reduction Capacity</t>
  </si>
  <si>
    <t>Flexibility &gt; Net Load &gt; Demand Response - Load Shifting in Industry &gt; Load Shifting Other Industry &gt; Load Increase Capacity</t>
  </si>
  <si>
    <t>Flexibility &gt; Net Load &gt; Demand Response - Load Shifting in Industry &gt; Load Shifting Other Industry &gt; Willingness to Accept</t>
  </si>
  <si>
    <t>Flexibility &gt; Net Load &gt; Demand Response - Load Shifting in Industry &gt; Load Shifting Other Industry &gt; Deficit Limit</t>
  </si>
  <si>
    <t>Flexibility &gt; Net Load &gt; Demand Response - Load Shifting in Industry &gt; Load Shifting ICT Industry &gt; Load Reduction Capacity</t>
  </si>
  <si>
    <t>Flexibility &gt; Net Load &gt; Demand Response - Load Shifting in Industry &gt; Load Shifting ICT Industry &gt; Load Increase Capacity</t>
  </si>
  <si>
    <t>Flexibility &gt; Net Load &gt; Demand Response - Load Shifting in Industry &gt; Load Shifting ICT Industry &gt; Willingness to Accept</t>
  </si>
  <si>
    <t>Flexibility &gt; Net Load &gt; Demand Response - Load Shifting in Industry &gt; Load Shifting ICT Industry &gt; Deficit Limit</t>
  </si>
  <si>
    <t>Flexibility &gt; Net Load &gt; Demand Response - Electric Vehicles &gt; Charging Strategy for Electric Vehicles &gt; Public Charging</t>
  </si>
  <si>
    <t>Flexibility &gt; Net Load &gt; Demand Response - Electric Vehicles &gt; Charging Strategy for Electric Vehicles &gt; Charging at Home</t>
  </si>
  <si>
    <t>Flexibility &gt; Net Load &gt; Demand Response - Electric Vehicles &gt; Charging Strategy for Electric Vehicles &gt; Fast Charging</t>
  </si>
  <si>
    <t>Flexibility &gt; Net Load &gt; Demand Response - Electric Vehicles &gt; Charging Strategy for Electric Vehicles &gt; Charging at Work</t>
  </si>
  <si>
    <t>Flexibility &gt; Net Load &gt; Demand Response - Behaviour of Hybrid Heat Pumps &gt; Consumer Prices Incl. Taxes &gt; Gas Price</t>
  </si>
  <si>
    <t>Flexibility &gt; Net Load &gt; Demand Response - Behaviour of Hybrid Heat Pumps &gt; Consumer Prices Incl. Taxes &gt; Electricity Price</t>
  </si>
  <si>
    <t xml:space="preserve">Flexibility &gt; Import / Export &gt; Interconnector 1 &gt; Interconnector Capacity </t>
  </si>
  <si>
    <t>Flexibility &gt; Import / Export &gt; Interconnector 1 &gt; Availability for Import</t>
  </si>
  <si>
    <t>Flexibility &gt; Import / Export &gt; Interconnector 1 &gt; Availability for Export</t>
  </si>
  <si>
    <t>Flexibility &gt; Import / Export &gt; Interconnector 1 &gt; Costs &gt; Cost of Electricity in the External Market</t>
  </si>
  <si>
    <t>Flexibility &gt; Weather Conditions &gt; Full Load Hours &gt; Onshore Inland</t>
  </si>
  <si>
    <t>Flexibility &gt; Weather Conditions &gt; Full Load Hours &gt; Solar PV</t>
  </si>
  <si>
    <t>Costs &amp; Efficiencies &gt; Fuel Prices &gt; Fossil Fuels &gt; Natural Gas</t>
  </si>
  <si>
    <t>Costs &amp; Efficiencies &gt; Fuel Prices &gt; Fossil Fuels &gt; Oil</t>
  </si>
  <si>
    <t>Costs &amp; Efficiencies &gt; Fuel Prices &gt; Nuclear Fuels &gt; Uranium</t>
  </si>
  <si>
    <t>Costs &amp; Efficiencies &gt; Fuel Prices &gt; Biofuels &gt; Wood</t>
  </si>
  <si>
    <t>Costs &amp; Efficiencies &gt; Flexibility &gt; Electricity Storage &gt; Round-trip Efficiency &gt; Flow Batteries</t>
  </si>
  <si>
    <t>Outputs to collect</t>
  </si>
  <si>
    <t>Phase 1: sampling &amp; sensitivity analysis</t>
  </si>
  <si>
    <t>Name</t>
  </si>
  <si>
    <t>Location</t>
  </si>
  <si>
    <t>Energy use</t>
  </si>
  <si>
    <t>Dashboard</t>
  </si>
  <si>
    <t>Co2 relative to 1990</t>
  </si>
  <si>
    <t>Energy imports</t>
  </si>
  <si>
    <t>Costs (bln/yr)</t>
  </si>
  <si>
    <t>EUR</t>
  </si>
  <si>
    <t>Renewables</t>
  </si>
  <si>
    <t>Blackouts</t>
  </si>
  <si>
    <t>h/yr</t>
  </si>
  <si>
    <t>Biomass import</t>
  </si>
  <si>
    <t>Peak load, future</t>
  </si>
  <si>
    <t>Flexibility &gt; Net load &gt; Peak load and usable capacity, Table 'Electricity network capacity and peaks'</t>
  </si>
  <si>
    <t>Usable capacity, future</t>
  </si>
  <si>
    <t>Required additional network</t>
  </si>
  <si>
    <t>Phase 2: scenario comparison</t>
  </si>
  <si>
    <t>Required additional infrastructure investments</t>
  </si>
  <si>
    <t>Graph</t>
  </si>
  <si>
    <t xml:space="preserve">Costs &amp; Efficiencies &gt; Infrastructure </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</si>
</sst>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
    <numFmt numFmtId="179" formatCode="0.0%"/>
    <numFmt numFmtId="180" formatCode="&quot;Column&quot;\ @"/>
  </numFmts>
  <fonts count="36">
    <font>
      <sz val="11"/>
      <name val="等线"/>
      <charset val="134"/>
      <scheme val="minor"/>
    </font>
    <font>
      <b/>
      <sz val="11"/>
      <name val="Calibri"/>
      <charset val="134"/>
    </font>
    <font>
      <sz val="11"/>
      <name val="Calibri"/>
      <charset val="134"/>
    </font>
    <font>
      <sz val="11"/>
      <color rgb="FF000000"/>
      <name val="Calibri"/>
      <charset val="134"/>
    </font>
    <font>
      <b/>
      <sz val="12"/>
      <name val="Calibri"/>
      <charset val="134"/>
    </font>
    <font>
      <b/>
      <sz val="14"/>
      <name val="Calibri"/>
      <charset val="134"/>
    </font>
    <font>
      <b/>
      <sz val="14"/>
      <color rgb="FF9C0006"/>
      <name val="Calibri"/>
      <charset val="134"/>
    </font>
    <font>
      <b/>
      <sz val="14"/>
      <color rgb="FF006100"/>
      <name val="Calibri"/>
      <charset val="134"/>
    </font>
    <font>
      <b/>
      <sz val="11"/>
      <color rgb="FFC6EFCE"/>
      <name val="Calibri"/>
      <charset val="134"/>
    </font>
    <font>
      <b/>
      <sz val="14"/>
      <color rgb="FF9C6500"/>
      <name val="Calibri"/>
      <charset val="134"/>
    </font>
    <font>
      <b/>
      <i/>
      <sz val="14"/>
      <name val="Calibri"/>
      <charset val="134"/>
    </font>
    <font>
      <b/>
      <sz val="11"/>
      <color rgb="FF9C0006"/>
      <name val="Calibri"/>
      <charset val="134"/>
    </font>
    <font>
      <b/>
      <sz val="11"/>
      <color rgb="FF000000"/>
      <name val="Calibri"/>
      <charset val="134"/>
    </font>
    <font>
      <b/>
      <sz val="16"/>
      <name val="Calibri"/>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i/>
      <sz val="11"/>
      <name val="Calibri"/>
      <charset val="134"/>
    </font>
    <font>
      <sz val="10"/>
      <name val="宋体"/>
      <charset val="134"/>
    </font>
  </fonts>
  <fills count="44">
    <fill>
      <patternFill patternType="none"/>
    </fill>
    <fill>
      <patternFill patternType="gray125"/>
    </fill>
    <fill>
      <patternFill patternType="solid">
        <fgColor rgb="FFFFFF00"/>
        <bgColor rgb="FFFFFF00"/>
      </patternFill>
    </fill>
    <fill>
      <patternFill patternType="solid">
        <fgColor rgb="FFF7CAAC"/>
        <bgColor rgb="FFF7CAAC"/>
      </patternFill>
    </fill>
    <fill>
      <patternFill patternType="solid">
        <fgColor rgb="FFFFCCCC"/>
        <bgColor rgb="FFFFCCCC"/>
      </patternFill>
    </fill>
    <fill>
      <patternFill patternType="solid">
        <fgColor rgb="FFFFC7CE"/>
        <bgColor rgb="FFFFC7CE"/>
      </patternFill>
    </fill>
    <fill>
      <patternFill patternType="solid">
        <fgColor rgb="FFC6EFCE"/>
        <bgColor rgb="FFC6EFCE"/>
      </patternFill>
    </fill>
    <fill>
      <patternFill patternType="solid">
        <fgColor rgb="FFFFEB9C"/>
        <bgColor rgb="FFFFEB9C"/>
      </patternFill>
    </fill>
    <fill>
      <patternFill patternType="solid">
        <fgColor rgb="FFCCFFCC"/>
        <bgColor rgb="FFCCFFCC"/>
      </patternFill>
    </fill>
    <fill>
      <patternFill patternType="solid">
        <fgColor rgb="FFFF0000"/>
        <bgColor rgb="FFFF0000"/>
      </patternFill>
    </fill>
    <fill>
      <patternFill patternType="solid">
        <fgColor rgb="FFCCFFFF"/>
        <bgColor rgb="FFCCFFFF"/>
      </patternFill>
    </fill>
    <fill>
      <patternFill patternType="solid">
        <fgColor rgb="FFFFABAB"/>
        <bgColor rgb="FFFFABAB"/>
      </patternFill>
    </fill>
    <fill>
      <patternFill patternType="solid">
        <fgColor rgb="FFDEEAF6"/>
        <bgColor rgb="FFDEEAF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4">
    <border>
      <left/>
      <right/>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BFBFBF"/>
      </left>
      <right style="thin">
        <color rgb="FF000000"/>
      </right>
      <top style="thin">
        <color rgb="FFBFBFBF"/>
      </top>
      <bottom style="double">
        <color rgb="FF000000"/>
      </bottom>
      <diagonal/>
    </border>
    <border>
      <left/>
      <right style="thin">
        <color rgb="FFBFBFBF"/>
      </right>
      <top style="thin">
        <color rgb="FFBFBFBF"/>
      </top>
      <bottom style="double">
        <color rgb="FF000000"/>
      </bottom>
      <diagonal/>
    </border>
    <border>
      <left style="thin">
        <color rgb="FFBFBFBF"/>
      </left>
      <right style="thin">
        <color rgb="FFBFBFBF"/>
      </right>
      <top style="thin">
        <color rgb="FFBFBFBF"/>
      </top>
      <bottom style="double">
        <color rgb="FF000000"/>
      </bottom>
      <diagonal/>
    </border>
    <border>
      <left style="thin">
        <color rgb="FFBFBFBF"/>
      </left>
      <right style="thin">
        <color rgb="FF000000"/>
      </right>
      <top/>
      <bottom style="thin">
        <color rgb="FFBFBFBF"/>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style="thin">
        <color rgb="FF000000"/>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000000"/>
      </right>
      <top/>
      <bottom/>
      <diagonal/>
    </border>
    <border>
      <left style="thin">
        <color rgb="FFBFBFBF"/>
      </left>
      <right style="thin">
        <color rgb="FFBFBFBF"/>
      </right>
      <top/>
      <bottom/>
      <diagonal/>
    </border>
    <border>
      <left style="thin">
        <color rgb="FFBFBFBF"/>
      </left>
      <right/>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double">
        <color rgb="FF000000"/>
      </bottom>
      <diagonal/>
    </border>
    <border>
      <left style="thin">
        <color rgb="FFBFBFBF"/>
      </left>
      <right/>
      <top/>
      <bottom/>
      <diagonal/>
    </border>
    <border>
      <left/>
      <right style="thin">
        <color rgb="FFBFBFBF"/>
      </right>
      <top/>
      <bottom/>
      <diagonal/>
    </border>
    <border>
      <left/>
      <right style="thin">
        <color rgb="FF000000"/>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177"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13" borderId="26"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27" applyNumberFormat="0" applyFill="0" applyAlignment="0" applyProtection="0">
      <alignment vertical="center"/>
    </xf>
    <xf numFmtId="0" fontId="21" fillId="0" borderId="27" applyNumberFormat="0" applyFill="0" applyAlignment="0" applyProtection="0">
      <alignment vertical="center"/>
    </xf>
    <xf numFmtId="0" fontId="22" fillId="0" borderId="28" applyNumberFormat="0" applyFill="0" applyAlignment="0" applyProtection="0">
      <alignment vertical="center"/>
    </xf>
    <xf numFmtId="0" fontId="22" fillId="0" borderId="0" applyNumberFormat="0" applyFill="0" applyBorder="0" applyAlignment="0" applyProtection="0">
      <alignment vertical="center"/>
    </xf>
    <xf numFmtId="0" fontId="23" fillId="14" borderId="29" applyNumberFormat="0" applyAlignment="0" applyProtection="0">
      <alignment vertical="center"/>
    </xf>
    <xf numFmtId="0" fontId="24" fillId="15" borderId="30" applyNumberFormat="0" applyAlignment="0" applyProtection="0">
      <alignment vertical="center"/>
    </xf>
    <xf numFmtId="0" fontId="25" fillId="15" borderId="29" applyNumberFormat="0" applyAlignment="0" applyProtection="0">
      <alignment vertical="center"/>
    </xf>
    <xf numFmtId="0" fontId="26" fillId="16" borderId="31" applyNumberFormat="0" applyAlignment="0" applyProtection="0">
      <alignment vertical="center"/>
    </xf>
    <xf numFmtId="0" fontId="27" fillId="0" borderId="32" applyNumberFormat="0" applyFill="0" applyAlignment="0" applyProtection="0">
      <alignment vertical="center"/>
    </xf>
    <xf numFmtId="0" fontId="28" fillId="0" borderId="33" applyNumberFormat="0" applyFill="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2" fillId="39" borderId="0" applyNumberFormat="0" applyBorder="0" applyAlignment="0" applyProtection="0">
      <alignment vertical="center"/>
    </xf>
    <xf numFmtId="0" fontId="32" fillId="40" borderId="0" applyNumberFormat="0" applyBorder="0" applyAlignment="0" applyProtection="0">
      <alignment vertical="center"/>
    </xf>
    <xf numFmtId="0" fontId="33" fillId="41" borderId="0" applyNumberFormat="0" applyBorder="0" applyAlignment="0" applyProtection="0">
      <alignment vertical="center"/>
    </xf>
    <xf numFmtId="0" fontId="33" fillId="42" borderId="0" applyNumberFormat="0" applyBorder="0" applyAlignment="0" applyProtection="0">
      <alignment vertical="center"/>
    </xf>
    <xf numFmtId="0" fontId="32" fillId="43" borderId="0" applyNumberFormat="0" applyBorder="0" applyAlignment="0" applyProtection="0">
      <alignment vertical="center"/>
    </xf>
  </cellStyleXfs>
  <cellXfs count="191">
    <xf numFmtId="0" fontId="0" fillId="0" borderId="0" xfId="0" applyFont="1" applyAlignment="1"/>
    <xf numFmtId="0" fontId="1" fillId="0" borderId="0" xfId="0" applyFont="1"/>
    <xf numFmtId="0" fontId="2" fillId="0" borderId="1" xfId="0" applyFont="1" applyBorder="1"/>
    <xf numFmtId="0" fontId="3" fillId="0" borderId="1" xfId="0" applyFont="1" applyBorder="1"/>
    <xf numFmtId="0" fontId="1" fillId="0" borderId="0" xfId="0" applyFont="1" applyAlignment="1">
      <alignment wrapText="1"/>
    </xf>
    <xf numFmtId="0" fontId="1" fillId="2" borderId="0" xfId="0" applyFont="1" applyFill="1" applyBorder="1" applyAlignment="1">
      <alignment wrapText="1"/>
    </xf>
    <xf numFmtId="0" fontId="1" fillId="3" borderId="0" xfId="0" applyFont="1" applyFill="1" applyBorder="1" applyAlignment="1">
      <alignment wrapText="1"/>
    </xf>
    <xf numFmtId="178" fontId="1" fillId="0" borderId="0" xfId="0" applyNumberFormat="1" applyFont="1"/>
    <xf numFmtId="178" fontId="2" fillId="0" borderId="0" xfId="0" applyNumberFormat="1" applyFont="1"/>
    <xf numFmtId="0" fontId="2" fillId="0" borderId="1" xfId="0" applyFont="1" applyBorder="1" applyAlignment="1">
      <alignment horizontal="center"/>
    </xf>
    <xf numFmtId="0" fontId="2" fillId="0" borderId="1" xfId="0" applyFont="1" applyBorder="1" applyAlignment="1">
      <alignment horizontal="left"/>
    </xf>
    <xf numFmtId="178" fontId="2" fillId="0" borderId="1" xfId="0" applyNumberFormat="1" applyFont="1" applyBorder="1"/>
    <xf numFmtId="179" fontId="2" fillId="0" borderId="1" xfId="0" applyNumberFormat="1" applyFont="1" applyBorder="1"/>
    <xf numFmtId="0" fontId="2" fillId="2" borderId="1" xfId="0" applyFont="1" applyFill="1" applyBorder="1"/>
    <xf numFmtId="9" fontId="2" fillId="2" borderId="1" xfId="0" applyNumberFormat="1" applyFont="1" applyFill="1" applyBorder="1"/>
    <xf numFmtId="9" fontId="2" fillId="0" borderId="0" xfId="0" applyNumberFormat="1" applyFont="1"/>
    <xf numFmtId="0" fontId="2" fillId="2" borderId="0" xfId="0" applyFont="1" applyFill="1" applyBorder="1"/>
    <xf numFmtId="9" fontId="2" fillId="2" borderId="0" xfId="0" applyNumberFormat="1" applyFont="1" applyFill="1" applyBorder="1"/>
    <xf numFmtId="0" fontId="2" fillId="3" borderId="1" xfId="0" applyFont="1" applyFill="1" applyBorder="1"/>
    <xf numFmtId="9" fontId="2" fillId="3" borderId="1" xfId="0" applyNumberFormat="1" applyFont="1" applyFill="1" applyBorder="1"/>
    <xf numFmtId="0" fontId="2" fillId="3" borderId="0" xfId="0" applyFont="1" applyFill="1" applyBorder="1"/>
    <xf numFmtId="9" fontId="2" fillId="3" borderId="0" xfId="0" applyNumberFormat="1" applyFont="1" applyFill="1" applyBorder="1"/>
    <xf numFmtId="9" fontId="2" fillId="0" borderId="1" xfId="0" applyNumberFormat="1" applyFont="1" applyBorder="1"/>
    <xf numFmtId="179" fontId="2" fillId="0" borderId="0" xfId="0" applyNumberFormat="1" applyFont="1"/>
    <xf numFmtId="179" fontId="2" fillId="0" borderId="2" xfId="0" applyNumberFormat="1" applyFont="1" applyBorder="1"/>
    <xf numFmtId="4" fontId="2" fillId="0" borderId="1" xfId="0" applyNumberFormat="1" applyFont="1" applyBorder="1"/>
    <xf numFmtId="4" fontId="2" fillId="0" borderId="0" xfId="0" applyNumberFormat="1" applyFont="1"/>
    <xf numFmtId="10" fontId="2" fillId="2" borderId="1" xfId="0" applyNumberFormat="1" applyFont="1" applyFill="1" applyBorder="1"/>
    <xf numFmtId="10" fontId="2" fillId="3" borderId="0" xfId="0" applyNumberFormat="1" applyFont="1" applyFill="1" applyBorder="1"/>
    <xf numFmtId="0" fontId="2" fillId="0" borderId="3" xfId="0" applyFont="1" applyBorder="1"/>
    <xf numFmtId="179" fontId="2" fillId="0" borderId="3" xfId="0" applyNumberFormat="1" applyFont="1" applyBorder="1"/>
    <xf numFmtId="2" fontId="2" fillId="0" borderId="1" xfId="0" applyNumberFormat="1" applyFont="1" applyBorder="1"/>
    <xf numFmtId="2" fontId="2" fillId="0" borderId="0" xfId="0" applyNumberFormat="1" applyFont="1"/>
    <xf numFmtId="9" fontId="3" fillId="2" borderId="0" xfId="0" applyNumberFormat="1" applyFont="1" applyFill="1" applyBorder="1"/>
    <xf numFmtId="3" fontId="2" fillId="2" borderId="1" xfId="0" applyNumberFormat="1" applyFont="1" applyFill="1" applyBorder="1"/>
    <xf numFmtId="3" fontId="2" fillId="2" borderId="0" xfId="0" applyNumberFormat="1" applyFont="1" applyFill="1" applyBorder="1"/>
    <xf numFmtId="9" fontId="3" fillId="2" borderId="1" xfId="0" applyNumberFormat="1" applyFont="1" applyFill="1" applyBorder="1"/>
    <xf numFmtId="0" fontId="2" fillId="0" borderId="4" xfId="0" applyFont="1" applyBorder="1"/>
    <xf numFmtId="9" fontId="2" fillId="0" borderId="0" xfId="0" applyNumberFormat="1" applyFont="1" applyBorder="1"/>
    <xf numFmtId="9" fontId="3" fillId="2" borderId="2" xfId="0" applyNumberFormat="1" applyFont="1" applyFill="1" applyBorder="1"/>
    <xf numFmtId="178" fontId="2" fillId="0" borderId="3" xfId="0" applyNumberFormat="1" applyFont="1" applyBorder="1"/>
    <xf numFmtId="0" fontId="2" fillId="2" borderId="3" xfId="0" applyFont="1" applyFill="1" applyBorder="1"/>
    <xf numFmtId="9" fontId="3" fillId="2" borderId="3" xfId="0" applyNumberFormat="1" applyFont="1" applyFill="1" applyBorder="1"/>
    <xf numFmtId="1" fontId="2" fillId="0" borderId="0" xfId="0" applyNumberFormat="1" applyFont="1"/>
    <xf numFmtId="0" fontId="2" fillId="0" borderId="2" xfId="0" applyFont="1" applyBorder="1"/>
    <xf numFmtId="0" fontId="4" fillId="0" borderId="5" xfId="0" applyFont="1" applyBorder="1" applyAlignment="1">
      <alignment horizontal="left" wrapText="1"/>
    </xf>
    <xf numFmtId="0" fontId="4" fillId="0" borderId="6" xfId="0" applyFont="1" applyBorder="1" applyAlignment="1">
      <alignment horizontal="left"/>
    </xf>
    <xf numFmtId="0" fontId="4" fillId="0" borderId="7" xfId="0" applyFont="1" applyBorder="1" applyAlignment="1">
      <alignment horizontal="left"/>
    </xf>
    <xf numFmtId="0" fontId="4" fillId="0" borderId="7" xfId="0" applyFont="1" applyBorder="1" applyAlignment="1">
      <alignment horizontal="left" wrapText="1"/>
    </xf>
    <xf numFmtId="0" fontId="4" fillId="0" borderId="8" xfId="0" applyFont="1" applyBorder="1" applyAlignment="1">
      <alignment horizontal="left"/>
    </xf>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4" fillId="0" borderId="12" xfId="0" applyFont="1" applyBorder="1" applyAlignment="1">
      <alignment horizontal="left"/>
    </xf>
    <xf numFmtId="0" fontId="4" fillId="0" borderId="13" xfId="0" applyFont="1" applyBorder="1" applyAlignment="1">
      <alignment horizontal="left"/>
    </xf>
    <xf numFmtId="0" fontId="4" fillId="4" borderId="12" xfId="0" applyFont="1" applyFill="1" applyBorder="1" applyAlignment="1">
      <alignment horizontal="left"/>
    </xf>
    <xf numFmtId="0" fontId="4" fillId="0" borderId="5"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180" fontId="4" fillId="0" borderId="10" xfId="0" applyNumberFormat="1" applyFont="1" applyBorder="1" applyAlignment="1">
      <alignment horizontal="left"/>
    </xf>
    <xf numFmtId="180" fontId="4" fillId="0" borderId="8" xfId="0" applyNumberFormat="1" applyFont="1" applyBorder="1" applyAlignment="1">
      <alignment horizontal="left"/>
    </xf>
    <xf numFmtId="49" fontId="4" fillId="0" borderId="8" xfId="0" applyNumberFormat="1" applyFont="1" applyBorder="1" applyAlignment="1">
      <alignment horizontal="left"/>
    </xf>
    <xf numFmtId="0" fontId="4" fillId="0" borderId="0" xfId="0" applyFont="1" applyBorder="1" applyAlignment="1">
      <alignment horizontal="left" wrapText="1"/>
    </xf>
    <xf numFmtId="0" fontId="4" fillId="0" borderId="16" xfId="0" applyFont="1" applyBorder="1" applyAlignment="1">
      <alignment horizontal="left"/>
    </xf>
    <xf numFmtId="9" fontId="4" fillId="0" borderId="9" xfId="0" applyNumberFormat="1" applyFont="1" applyBorder="1" applyAlignment="1">
      <alignment horizontal="left"/>
    </xf>
    <xf numFmtId="0" fontId="4" fillId="0" borderId="17" xfId="0" applyFont="1" applyBorder="1" applyAlignment="1">
      <alignment horizontal="left"/>
    </xf>
    <xf numFmtId="9" fontId="4" fillId="0" borderId="13" xfId="0" applyNumberFormat="1" applyFont="1" applyBorder="1" applyAlignment="1">
      <alignment horizontal="left"/>
    </xf>
    <xf numFmtId="0" fontId="4" fillId="0" borderId="18" xfId="0" applyFont="1" applyBorder="1" applyAlignment="1">
      <alignment horizontal="left"/>
    </xf>
    <xf numFmtId="9" fontId="4" fillId="0" borderId="6" xfId="0" applyNumberFormat="1" applyFont="1" applyBorder="1" applyAlignment="1">
      <alignment horizontal="left"/>
    </xf>
    <xf numFmtId="0" fontId="4" fillId="0" borderId="12" xfId="0" applyFont="1" applyBorder="1"/>
    <xf numFmtId="10" fontId="4" fillId="0" borderId="9" xfId="0" applyNumberFormat="1" applyFont="1" applyBorder="1" applyAlignment="1">
      <alignment horizontal="left"/>
    </xf>
    <xf numFmtId="0" fontId="4" fillId="0" borderId="19" xfId="0" applyFont="1" applyBorder="1" applyAlignment="1">
      <alignment horizontal="left"/>
    </xf>
    <xf numFmtId="0" fontId="4" fillId="0" borderId="20" xfId="0" applyFont="1" applyBorder="1" applyAlignment="1">
      <alignment horizontal="left"/>
    </xf>
    <xf numFmtId="9" fontId="4" fillId="0" borderId="20" xfId="0" applyNumberFormat="1" applyFont="1" applyBorder="1" applyAlignment="1">
      <alignment horizontal="left"/>
    </xf>
    <xf numFmtId="3" fontId="4" fillId="0" borderId="13" xfId="0" applyNumberFormat="1" applyFont="1" applyBorder="1" applyAlignment="1">
      <alignment horizontal="left"/>
    </xf>
    <xf numFmtId="9" fontId="4" fillId="0" borderId="11" xfId="0" applyNumberFormat="1" applyFont="1" applyBorder="1" applyAlignment="1">
      <alignment horizontal="left"/>
    </xf>
    <xf numFmtId="0" fontId="1" fillId="0" borderId="7" xfId="0" applyFont="1" applyBorder="1"/>
    <xf numFmtId="9" fontId="4" fillId="0" borderId="10" xfId="0" applyNumberFormat="1" applyFont="1" applyBorder="1" applyAlignment="1">
      <alignment horizontal="left"/>
    </xf>
    <xf numFmtId="2" fontId="4" fillId="0" borderId="8" xfId="0" applyNumberFormat="1" applyFont="1" applyBorder="1" applyAlignment="1">
      <alignment horizontal="left"/>
    </xf>
    <xf numFmtId="0" fontId="2" fillId="0" borderId="10" xfId="0" applyFont="1" applyBorder="1"/>
    <xf numFmtId="9" fontId="4" fillId="0" borderId="12" xfId="0" applyNumberFormat="1" applyFont="1" applyBorder="1" applyAlignment="1">
      <alignment horizontal="left"/>
    </xf>
    <xf numFmtId="2" fontId="4" fillId="0" borderId="11" xfId="0" applyNumberFormat="1" applyFont="1" applyBorder="1" applyAlignment="1">
      <alignment horizontal="left"/>
    </xf>
    <xf numFmtId="0" fontId="1" fillId="0" borderId="12" xfId="0" applyFont="1" applyBorder="1"/>
    <xf numFmtId="0" fontId="2" fillId="0" borderId="12" xfId="0" applyFont="1" applyBorder="1"/>
    <xf numFmtId="9" fontId="4" fillId="0" borderId="7" xfId="0" applyNumberFormat="1" applyFont="1" applyBorder="1" applyAlignment="1">
      <alignment horizontal="left"/>
    </xf>
    <xf numFmtId="2" fontId="4" fillId="0" borderId="5" xfId="0" applyNumberFormat="1" applyFont="1" applyBorder="1" applyAlignment="1">
      <alignment horizontal="left"/>
    </xf>
    <xf numFmtId="0" fontId="2" fillId="0" borderId="7" xfId="0" applyFont="1" applyBorder="1"/>
    <xf numFmtId="9" fontId="4" fillId="0" borderId="8" xfId="0" applyNumberFormat="1" applyFont="1" applyBorder="1" applyAlignment="1">
      <alignment horizontal="left"/>
    </xf>
    <xf numFmtId="0" fontId="1" fillId="0" borderId="10" xfId="0" applyFont="1" applyBorder="1"/>
    <xf numFmtId="10" fontId="4" fillId="0" borderId="10" xfId="0" applyNumberFormat="1" applyFont="1" applyBorder="1" applyAlignment="1">
      <alignment horizontal="left"/>
    </xf>
    <xf numFmtId="10" fontId="4" fillId="0" borderId="12" xfId="0" applyNumberFormat="1" applyFont="1" applyBorder="1" applyAlignment="1">
      <alignment horizontal="left"/>
    </xf>
    <xf numFmtId="9" fontId="4" fillId="0" borderId="15" xfId="0" applyNumberFormat="1" applyFont="1" applyBorder="1" applyAlignment="1">
      <alignment horizontal="left"/>
    </xf>
    <xf numFmtId="2" fontId="4" fillId="0" borderId="14" xfId="0" applyNumberFormat="1" applyFont="1" applyBorder="1" applyAlignment="1">
      <alignment horizontal="left"/>
    </xf>
    <xf numFmtId="0" fontId="2" fillId="0" borderId="15" xfId="0" applyFont="1" applyBorder="1"/>
    <xf numFmtId="3" fontId="4" fillId="0" borderId="10" xfId="0" applyNumberFormat="1" applyFont="1" applyBorder="1" applyAlignment="1">
      <alignment horizontal="left"/>
    </xf>
    <xf numFmtId="3" fontId="4" fillId="0" borderId="12" xfId="0" applyNumberFormat="1" applyFont="1" applyBorder="1" applyAlignment="1">
      <alignment horizontal="left"/>
    </xf>
    <xf numFmtId="0" fontId="1" fillId="0" borderId="11" xfId="0" applyFont="1" applyBorder="1"/>
    <xf numFmtId="0" fontId="1" fillId="0" borderId="13" xfId="0" applyFont="1" applyBorder="1"/>
    <xf numFmtId="0" fontId="5" fillId="0" borderId="12" xfId="0" applyFont="1" applyBorder="1"/>
    <xf numFmtId="0" fontId="6" fillId="5" borderId="12" xfId="0" applyFont="1" applyFill="1" applyBorder="1"/>
    <xf numFmtId="0" fontId="1" fillId="5" borderId="12" xfId="0" applyFont="1" applyFill="1" applyBorder="1"/>
    <xf numFmtId="0" fontId="7" fillId="6" borderId="12" xfId="0" applyFont="1" applyFill="1" applyBorder="1"/>
    <xf numFmtId="0" fontId="8" fillId="6" borderId="12" xfId="0" applyFont="1" applyFill="1" applyBorder="1"/>
    <xf numFmtId="0" fontId="9" fillId="7" borderId="12" xfId="0" applyFont="1" applyFill="1" applyBorder="1"/>
    <xf numFmtId="0" fontId="1" fillId="7" borderId="12" xfId="0" applyFont="1" applyFill="1" applyBorder="1"/>
    <xf numFmtId="0" fontId="10" fillId="0" borderId="12" xfId="0" applyFont="1" applyBorder="1"/>
    <xf numFmtId="180" fontId="1" fillId="0" borderId="12" xfId="0" applyNumberFormat="1" applyFont="1" applyBorder="1" applyAlignment="1">
      <alignment horizontal="right"/>
    </xf>
    <xf numFmtId="0" fontId="1" fillId="0" borderId="12" xfId="0" applyFont="1" applyBorder="1" applyAlignment="1">
      <alignment horizontal="right"/>
    </xf>
    <xf numFmtId="180" fontId="1" fillId="0" borderId="11" xfId="0" applyNumberFormat="1" applyFont="1" applyBorder="1"/>
    <xf numFmtId="0" fontId="2" fillId="0" borderId="13" xfId="0" applyFont="1" applyBorder="1"/>
    <xf numFmtId="180" fontId="11" fillId="0" borderId="12" xfId="0" applyNumberFormat="1" applyFont="1" applyBorder="1" applyAlignment="1">
      <alignment horizontal="right"/>
    </xf>
    <xf numFmtId="0" fontId="11" fillId="0" borderId="12" xfId="0" applyFont="1" applyBorder="1" applyAlignment="1">
      <alignment horizontal="right"/>
    </xf>
    <xf numFmtId="0" fontId="1" fillId="6" borderId="12" xfId="0" applyFont="1" applyFill="1" applyBorder="1"/>
    <xf numFmtId="0" fontId="2" fillId="7" borderId="12" xfId="0" applyFont="1" applyFill="1" applyBorder="1"/>
    <xf numFmtId="0" fontId="2" fillId="0" borderId="12" xfId="0" applyFont="1" applyBorder="1" applyAlignment="1">
      <alignment horizontal="right"/>
    </xf>
    <xf numFmtId="0" fontId="2" fillId="0" borderId="17" xfId="0" applyFont="1" applyBorder="1"/>
    <xf numFmtId="0" fontId="2" fillId="0" borderId="11" xfId="0" applyFont="1" applyBorder="1"/>
    <xf numFmtId="0" fontId="1" fillId="0" borderId="0" xfId="0" applyFont="1" applyBorder="1" applyAlignment="1">
      <alignment wrapText="1"/>
    </xf>
    <xf numFmtId="0" fontId="2" fillId="0" borderId="0" xfId="0" applyFont="1" applyBorder="1"/>
    <xf numFmtId="0" fontId="2" fillId="7" borderId="1" xfId="0" applyFont="1" applyFill="1" applyBorder="1"/>
    <xf numFmtId="0" fontId="2" fillId="7" borderId="0" xfId="0" applyFont="1" applyFill="1" applyBorder="1"/>
    <xf numFmtId="0" fontId="2" fillId="8" borderId="1" xfId="0" applyFont="1" applyFill="1" applyBorder="1"/>
    <xf numFmtId="0" fontId="2" fillId="8" borderId="0" xfId="0" applyFont="1" applyFill="1" applyBorder="1"/>
    <xf numFmtId="0" fontId="3" fillId="2" borderId="0" xfId="0" applyFont="1" applyFill="1" applyBorder="1"/>
    <xf numFmtId="178" fontId="1" fillId="9" borderId="0" xfId="0" applyNumberFormat="1" applyFont="1" applyFill="1" applyBorder="1" applyAlignment="1">
      <alignment wrapText="1"/>
    </xf>
    <xf numFmtId="178" fontId="2" fillId="0" borderId="0" xfId="0" applyNumberFormat="1" applyFont="1" applyBorder="1"/>
    <xf numFmtId="178" fontId="2" fillId="7" borderId="1" xfId="0" applyNumberFormat="1" applyFont="1" applyFill="1" applyBorder="1"/>
    <xf numFmtId="178" fontId="2" fillId="7" borderId="0" xfId="0" applyNumberFormat="1" applyFont="1" applyFill="1" applyBorder="1"/>
    <xf numFmtId="9" fontId="2" fillId="8" borderId="0" xfId="0" applyNumberFormat="1" applyFont="1" applyFill="1" applyBorder="1"/>
    <xf numFmtId="0" fontId="2" fillId="10" borderId="1" xfId="0" applyFont="1" applyFill="1" applyBorder="1"/>
    <xf numFmtId="0" fontId="2" fillId="10" borderId="0" xfId="0" applyFont="1" applyFill="1" applyBorder="1"/>
    <xf numFmtId="9" fontId="2" fillId="10" borderId="0" xfId="0" applyNumberFormat="1" applyFont="1" applyFill="1" applyBorder="1"/>
    <xf numFmtId="9" fontId="2" fillId="7" borderId="1" xfId="0" applyNumberFormat="1" applyFont="1" applyFill="1" applyBorder="1"/>
    <xf numFmtId="9" fontId="2" fillId="7" borderId="0" xfId="0" applyNumberFormat="1" applyFont="1" applyFill="1" applyBorder="1"/>
    <xf numFmtId="9" fontId="2" fillId="10" borderId="1" xfId="0" applyNumberFormat="1" applyFont="1" applyFill="1" applyBorder="1"/>
    <xf numFmtId="9" fontId="2" fillId="8" borderId="1" xfId="0" applyNumberFormat="1" applyFont="1" applyFill="1" applyBorder="1"/>
    <xf numFmtId="179" fontId="2" fillId="7" borderId="1" xfId="0" applyNumberFormat="1" applyFont="1" applyFill="1" applyBorder="1"/>
    <xf numFmtId="10" fontId="2" fillId="7" borderId="1" xfId="0" applyNumberFormat="1" applyFont="1" applyFill="1" applyBorder="1"/>
    <xf numFmtId="179" fontId="2" fillId="0" borderId="0" xfId="0" applyNumberFormat="1" applyFont="1" applyBorder="1"/>
    <xf numFmtId="4" fontId="2" fillId="0" borderId="0" xfId="0" applyNumberFormat="1" applyFont="1" applyBorder="1"/>
    <xf numFmtId="10" fontId="2" fillId="7" borderId="0" xfId="0" applyNumberFormat="1" applyFont="1" applyFill="1" applyBorder="1"/>
    <xf numFmtId="2" fontId="2" fillId="0" borderId="0" xfId="0" applyNumberFormat="1" applyFont="1" applyBorder="1"/>
    <xf numFmtId="9" fontId="3" fillId="0" borderId="0" xfId="0" applyNumberFormat="1" applyFont="1" applyBorder="1"/>
    <xf numFmtId="3" fontId="2" fillId="0" borderId="1" xfId="0" applyNumberFormat="1" applyFont="1" applyBorder="1"/>
    <xf numFmtId="3" fontId="2" fillId="0" borderId="0" xfId="0" applyNumberFormat="1" applyFont="1" applyBorder="1"/>
    <xf numFmtId="9" fontId="3" fillId="0" borderId="1" xfId="0" applyNumberFormat="1" applyFont="1" applyBorder="1"/>
    <xf numFmtId="9" fontId="3" fillId="0" borderId="2" xfId="0" applyNumberFormat="1" applyFont="1" applyBorder="1"/>
    <xf numFmtId="9" fontId="3" fillId="0" borderId="3" xfId="0" applyNumberFormat="1" applyFont="1" applyBorder="1"/>
    <xf numFmtId="1" fontId="2" fillId="0" borderId="0" xfId="0" applyNumberFormat="1" applyFont="1" applyBorder="1"/>
    <xf numFmtId="0" fontId="2" fillId="11" borderId="0" xfId="0" applyFont="1" applyFill="1" applyBorder="1"/>
    <xf numFmtId="178" fontId="2" fillId="11" borderId="0" xfId="0" applyNumberFormat="1" applyFont="1" applyFill="1" applyBorder="1"/>
    <xf numFmtId="0" fontId="2" fillId="0" borderId="21" xfId="0" applyFont="1" applyBorder="1"/>
    <xf numFmtId="0" fontId="2" fillId="0" borderId="22" xfId="0" applyFont="1" applyBorder="1" applyAlignment="1">
      <alignment horizontal="left" wrapText="1"/>
    </xf>
    <xf numFmtId="0" fontId="2" fillId="0" borderId="1" xfId="0" applyFont="1" applyBorder="1" applyAlignment="1">
      <alignment horizontal="left" wrapText="1"/>
    </xf>
    <xf numFmtId="0" fontId="2" fillId="0" borderId="0" xfId="0" applyFont="1" applyAlignment="1">
      <alignment horizontal="left" wrapText="1"/>
    </xf>
    <xf numFmtId="0" fontId="2" fillId="0" borderId="23" xfId="0" applyFont="1" applyBorder="1" applyAlignment="1">
      <alignment horizontal="left" wrapText="1"/>
    </xf>
    <xf numFmtId="0" fontId="2" fillId="0" borderId="21" xfId="0" applyFont="1" applyBorder="1" applyAlignment="1">
      <alignment horizontal="left" wrapText="1"/>
    </xf>
    <xf numFmtId="0" fontId="2" fillId="0" borderId="21" xfId="0" applyFont="1" applyBorder="1" applyAlignment="1">
      <alignment horizontal="left"/>
    </xf>
    <xf numFmtId="0" fontId="2" fillId="0" borderId="0" xfId="0" applyFont="1" applyAlignment="1">
      <alignment horizontal="left"/>
    </xf>
    <xf numFmtId="0" fontId="2" fillId="0" borderId="22" xfId="0" applyFont="1" applyBorder="1" applyAlignment="1">
      <alignment horizontal="left"/>
    </xf>
    <xf numFmtId="180" fontId="2" fillId="0" borderId="0" xfId="0" applyNumberFormat="1" applyFont="1" applyAlignment="1">
      <alignment horizontal="left" wrapText="1"/>
    </xf>
    <xf numFmtId="0" fontId="2" fillId="0" borderId="2" xfId="0" applyFont="1" applyBorder="1" applyAlignment="1">
      <alignment horizontal="left"/>
    </xf>
    <xf numFmtId="0" fontId="2" fillId="0" borderId="2" xfId="0" applyFont="1" applyBorder="1" applyAlignment="1">
      <alignment horizontal="left" wrapText="1"/>
    </xf>
    <xf numFmtId="0" fontId="2" fillId="0" borderId="24" xfId="0" applyFont="1" applyBorder="1" applyAlignment="1">
      <alignment horizontal="left" wrapText="1"/>
    </xf>
    <xf numFmtId="0" fontId="1" fillId="0" borderId="2" xfId="0" applyFont="1" applyBorder="1" applyAlignment="1">
      <alignment horizontal="left" wrapText="1"/>
    </xf>
    <xf numFmtId="9" fontId="2" fillId="0" borderId="0" xfId="0" applyNumberFormat="1" applyFont="1" applyAlignment="1">
      <alignment horizontal="left" wrapText="1"/>
    </xf>
    <xf numFmtId="9" fontId="2" fillId="0" borderId="0" xfId="0" applyNumberFormat="1" applyFont="1" applyAlignment="1">
      <alignment horizontal="left"/>
    </xf>
    <xf numFmtId="0" fontId="2" fillId="12" borderId="0" xfId="0" applyFont="1" applyFill="1" applyBorder="1"/>
    <xf numFmtId="180" fontId="2" fillId="0" borderId="21" xfId="0" applyNumberFormat="1" applyFont="1" applyBorder="1" applyAlignment="1">
      <alignment horizontal="left" wrapText="1"/>
    </xf>
    <xf numFmtId="0" fontId="1" fillId="0" borderId="24" xfId="0" applyFont="1" applyBorder="1" applyAlignment="1">
      <alignment horizontal="left" wrapText="1"/>
    </xf>
    <xf numFmtId="0" fontId="12" fillId="0" borderId="2" xfId="0" applyFont="1" applyBorder="1" applyAlignment="1">
      <alignment horizontal="left" wrapText="1"/>
    </xf>
    <xf numFmtId="9" fontId="2" fillId="0" borderId="21" xfId="0" applyNumberFormat="1" applyFont="1" applyBorder="1" applyAlignment="1">
      <alignment horizontal="left" wrapText="1"/>
    </xf>
    <xf numFmtId="9" fontId="2" fillId="0" borderId="21" xfId="0" applyNumberFormat="1" applyFont="1" applyBorder="1" applyAlignment="1">
      <alignment horizontal="left"/>
    </xf>
    <xf numFmtId="0" fontId="12" fillId="0" borderId="24" xfId="0" applyFont="1" applyBorder="1" applyAlignment="1">
      <alignment horizontal="left" wrapText="1"/>
    </xf>
    <xf numFmtId="0" fontId="2" fillId="9" borderId="0" xfId="0" applyFont="1" applyFill="1" applyBorder="1" applyAlignment="1">
      <alignment horizontal="left" wrapText="1"/>
    </xf>
    <xf numFmtId="180" fontId="2" fillId="0" borderId="21" xfId="0" applyNumberFormat="1" applyFont="1" applyBorder="1" applyAlignment="1">
      <alignment horizontal="left"/>
    </xf>
    <xf numFmtId="180" fontId="2" fillId="0" borderId="0" xfId="0" applyNumberFormat="1" applyFont="1" applyAlignment="1">
      <alignment horizontal="left"/>
    </xf>
    <xf numFmtId="0" fontId="2" fillId="0" borderId="24" xfId="0" applyFont="1" applyBorder="1" applyAlignment="1">
      <alignment horizontal="left"/>
    </xf>
    <xf numFmtId="0" fontId="2" fillId="0" borderId="25" xfId="0" applyFont="1" applyBorder="1" applyAlignment="1">
      <alignment horizontal="left"/>
    </xf>
    <xf numFmtId="0" fontId="2" fillId="0" borderId="23" xfId="0" applyFont="1" applyBorder="1"/>
    <xf numFmtId="0" fontId="2" fillId="0" borderId="4" xfId="0" applyFont="1" applyBorder="1" applyAlignment="1">
      <alignment wrapText="1"/>
    </xf>
    <xf numFmtId="0" fontId="2" fillId="0" borderId="1" xfId="0" applyFont="1" applyBorder="1" applyAlignment="1">
      <alignment wrapText="1"/>
    </xf>
    <xf numFmtId="0" fontId="2" fillId="0" borderId="23" xfId="0" applyFont="1" applyBorder="1" applyAlignment="1">
      <alignment wrapText="1"/>
    </xf>
    <xf numFmtId="0" fontId="2" fillId="0" borderId="0" xfId="0" applyFont="1" applyAlignment="1">
      <alignment wrapText="1"/>
    </xf>
    <xf numFmtId="0" fontId="2" fillId="0" borderId="23" xfId="0" applyFont="1" applyBorder="1" applyAlignment="1">
      <alignment horizontal="left"/>
    </xf>
    <xf numFmtId="0" fontId="2" fillId="0" borderId="4" xfId="0" applyFont="1" applyBorder="1" applyAlignment="1">
      <alignment horizontal="left"/>
    </xf>
    <xf numFmtId="180" fontId="2" fillId="0" borderId="23" xfId="0" applyNumberFormat="1" applyFont="1" applyBorder="1" applyAlignment="1">
      <alignment horizontal="left"/>
    </xf>
    <xf numFmtId="0" fontId="1" fillId="0" borderId="25" xfId="0" applyFont="1" applyBorder="1" applyAlignment="1">
      <alignment wrapText="1"/>
    </xf>
    <xf numFmtId="0" fontId="1" fillId="0" borderId="2" xfId="0" applyFont="1" applyBorder="1" applyAlignment="1">
      <alignment wrapText="1"/>
    </xf>
    <xf numFmtId="0" fontId="13" fillId="0" borderId="0" xfId="0" applyFont="1"/>
    <xf numFmtId="0" fontId="5" fillId="0" borderId="0" xfId="0" applyFo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4">
    <dxf>
      <font>
        <color rgb="FF9C0006"/>
      </font>
      <fill>
        <patternFill patternType="solid">
          <fgColor rgb="FFFFC7CE"/>
          <bgColor rgb="FFFFC7CE"/>
        </patternFill>
      </fill>
    </dxf>
    <dxf>
      <font>
        <color rgb="FFC00000"/>
      </font>
      <fill>
        <patternFill patternType="solid">
          <fgColor rgb="FFFFB7B7"/>
          <bgColor rgb="FFFFB7B7"/>
        </patternFill>
      </fill>
    </dxf>
    <dxf>
      <font>
        <b val="1"/>
        <color rgb="FF9C6500"/>
      </font>
      <fill>
        <patternFill patternType="solid">
          <fgColor rgb="FFFEF2CB"/>
          <bgColor rgb="FFFEF2CB"/>
        </patternFill>
      </fill>
    </dxf>
    <dxf>
      <font>
        <b val="1"/>
        <color rgb="FF9C0006"/>
      </font>
      <fill>
        <patternFill patternType="solid">
          <fgColor rgb="FFFFCCCC"/>
          <bgColor rgb="FFFFCCCC"/>
        </patternFill>
      </fill>
    </dxf>
    <dxf>
      <font>
        <b val="1"/>
        <color rgb="FF006100"/>
      </font>
      <fill>
        <patternFill patternType="solid">
          <fgColor rgb="FFC6EFCE"/>
          <bgColor rgb="FFC6EFCE"/>
        </patternFill>
      </fill>
    </dxf>
    <dxf>
      <font>
        <color rgb="FF006100"/>
      </font>
      <fill>
        <patternFill patternType="solid">
          <fgColor rgb="FFC6EFCE"/>
          <bgColor rgb="FFC6EFCE"/>
        </patternFill>
      </fill>
    </dxf>
    <dxf>
      <font>
        <color rgb="FFC00000"/>
      </font>
      <fill>
        <patternFill patternType="solid">
          <fgColor rgb="FFFFCCCC"/>
          <bgColor rgb="FFFFCCCC"/>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PivotStylePreset2_Accent1" table="0" count="10" xr9:uid="{267968C8-6FFD-4C36-ACC1-9EA1FD1885CA}">
      <tableStyleElement type="headerRow" dxfId="23"/>
      <tableStyleElement type="totalRow" dxfId="22"/>
      <tableStyleElement type="firstRowStripe" dxfId="21"/>
      <tableStyleElement type="firstColumnStripe" dxfId="20"/>
      <tableStyleElement type="firstSubtotalRow" dxfId="19"/>
      <tableStyleElement type="secondSubtotalRow" dxfId="18"/>
      <tableStyleElement type="firstRowSubheading" dxfId="17"/>
      <tableStyleElement type="secondRowSubheading" dxfId="16"/>
      <tableStyleElement type="pageFieldLabels" dxfId="15"/>
      <tableStyleElement type="pageFieldValues" dxfId="1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0"/>
  <sheetViews>
    <sheetView workbookViewId="0">
      <selection activeCell="A1" sqref="A1"/>
    </sheetView>
  </sheetViews>
  <sheetFormatPr defaultColWidth="14.4333333333333" defaultRowHeight="15" customHeight="1"/>
  <cols>
    <col min="1" max="11" width="8.70833333333333"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0"/>
  <sheetViews>
    <sheetView workbookViewId="0">
      <selection activeCell="A1" sqref="A1"/>
    </sheetView>
  </sheetViews>
  <sheetFormatPr defaultColWidth="14.4333333333333" defaultRowHeight="15" customHeight="1" outlineLevelCol="3"/>
  <cols>
    <col min="1" max="1" width="29.5666666666667" customWidth="1"/>
    <col min="2" max="11" width="8.70833333333333" customWidth="1"/>
  </cols>
  <sheetData>
    <row r="1" ht="14.25" customHeight="1" spans="1:1">
      <c r="A1" s="189" t="s">
        <v>0</v>
      </c>
    </row>
    <row r="2" ht="34.5" customHeight="1" spans="1:4">
      <c r="A2" s="190" t="s">
        <v>1</v>
      </c>
      <c r="C2" s="118"/>
      <c r="D2" s="118"/>
    </row>
    <row r="3" ht="14.25" customHeight="1" spans="1:4">
      <c r="A3" t="s">
        <v>2</v>
      </c>
      <c r="B3" t="s">
        <v>3</v>
      </c>
      <c r="C3" s="118"/>
      <c r="D3" s="118"/>
    </row>
    <row r="4" ht="14.25" customHeight="1" spans="1:4">
      <c r="A4" t="s">
        <v>4</v>
      </c>
      <c r="B4" t="s">
        <v>5</v>
      </c>
      <c r="C4" s="118"/>
      <c r="D4" s="118"/>
    </row>
    <row r="5" ht="14.25" customHeight="1" spans="1:4">
      <c r="A5" t="s">
        <v>6</v>
      </c>
      <c r="B5" t="s">
        <v>7</v>
      </c>
      <c r="C5" s="118"/>
      <c r="D5" s="118"/>
    </row>
    <row r="6" ht="14.25" customHeight="1" spans="1:4">
      <c r="A6" t="s">
        <v>8</v>
      </c>
      <c r="B6" t="s">
        <v>9</v>
      </c>
      <c r="C6" s="118"/>
      <c r="D6" s="118"/>
    </row>
    <row r="7" ht="14.25" customHeight="1" spans="1:4">
      <c r="A7" t="s">
        <v>10</v>
      </c>
      <c r="B7" t="s">
        <v>11</v>
      </c>
      <c r="C7" s="118"/>
      <c r="D7" s="118"/>
    </row>
    <row r="8" ht="14.25" customHeight="1" spans="1:2">
      <c r="A8" t="s">
        <v>12</v>
      </c>
      <c r="B8" t="s">
        <v>13</v>
      </c>
    </row>
    <row r="9" ht="14.25" customHeight="1"/>
    <row r="10" ht="14.25" customHeight="1"/>
    <row r="11" ht="14.25" customHeight="1"/>
    <row r="12" ht="14.25" customHeight="1"/>
    <row r="13" ht="14.25" customHeight="1"/>
    <row r="14" ht="14.25" customHeight="1"/>
    <row r="15" ht="14.25" customHeight="1"/>
    <row r="16" ht="14.25" customHeight="1"/>
    <row r="17" ht="14.25" customHeight="1"/>
    <row r="18" ht="24" customHeight="1" spans="1:1">
      <c r="A18" s="190" t="s">
        <v>14</v>
      </c>
    </row>
    <row r="19" ht="22.5" customHeight="1" spans="1:1">
      <c r="A19" s="1" t="s">
        <v>15</v>
      </c>
    </row>
    <row r="20" ht="14.25" customHeight="1" spans="1:2">
      <c r="A20" t="s">
        <v>16</v>
      </c>
      <c r="B20" t="s">
        <v>17</v>
      </c>
    </row>
    <row r="21" ht="14.25" customHeight="1" spans="1:2">
      <c r="A21" t="s">
        <v>18</v>
      </c>
      <c r="B21" t="s">
        <v>19</v>
      </c>
    </row>
    <row r="22" ht="23.25" customHeight="1" spans="1:1">
      <c r="A22" s="1" t="s">
        <v>20</v>
      </c>
    </row>
    <row r="23" ht="14.25" customHeight="1" spans="1:2">
      <c r="A23" t="s">
        <v>21</v>
      </c>
      <c r="B23" t="s">
        <v>22</v>
      </c>
    </row>
    <row r="24" ht="14.25" customHeight="1" spans="1:2">
      <c r="A24" t="s">
        <v>23</v>
      </c>
      <c r="B24" t="s">
        <v>24</v>
      </c>
    </row>
    <row r="25" ht="14.25" customHeight="1" spans="1:2">
      <c r="A25" t="s">
        <v>25</v>
      </c>
      <c r="B25" t="s">
        <v>26</v>
      </c>
    </row>
    <row r="26" ht="28.5" customHeight="1" spans="1:1">
      <c r="A26" s="1" t="s">
        <v>27</v>
      </c>
    </row>
    <row r="27" ht="14.25" customHeight="1" spans="1:2">
      <c r="A27" t="s">
        <v>28</v>
      </c>
      <c r="B27" t="s">
        <v>29</v>
      </c>
    </row>
    <row r="28" ht="14.25" customHeight="1" spans="1:2">
      <c r="A28" t="s">
        <v>30</v>
      </c>
      <c r="B28" t="s">
        <v>31</v>
      </c>
    </row>
    <row r="29" ht="14.25" customHeight="1" spans="1:2">
      <c r="A29" t="s">
        <v>32</v>
      </c>
      <c r="B29" t="s">
        <v>33</v>
      </c>
    </row>
    <row r="30" ht="14.25" customHeight="1" spans="1:2">
      <c r="A30" t="s">
        <v>34</v>
      </c>
      <c r="B30" t="s">
        <v>35</v>
      </c>
    </row>
    <row r="31" ht="14.25" customHeight="1"/>
    <row r="32" ht="14.25" customHeight="1"/>
    <row r="33" ht="14.25" customHeight="1"/>
    <row r="34" ht="14.25" customHeight="1"/>
    <row r="35" ht="30.75" customHeight="1" spans="1:1">
      <c r="A35" s="190" t="s">
        <v>36</v>
      </c>
    </row>
    <row r="36" ht="30.75" customHeight="1" spans="1:1">
      <c r="A36" s="1" t="s">
        <v>37</v>
      </c>
    </row>
    <row r="37" ht="14.25" customHeight="1" spans="1:1">
      <c r="A37" t="s">
        <v>38</v>
      </c>
    </row>
    <row r="38" ht="26.25" customHeight="1" spans="1:1">
      <c r="A38" s="1" t="s">
        <v>39</v>
      </c>
    </row>
    <row r="39" ht="14.25" customHeight="1" spans="1:1">
      <c r="A39" t="s">
        <v>40</v>
      </c>
    </row>
    <row r="40" ht="14.25" customHeight="1" spans="1:1">
      <c r="A40" t="s">
        <v>41</v>
      </c>
    </row>
    <row r="41" ht="14.25" customHeight="1" spans="1:1">
      <c r="A41" t="s">
        <v>42</v>
      </c>
    </row>
    <row r="42" ht="24.75" customHeight="1" spans="1:1">
      <c r="A42" s="1" t="s">
        <v>43</v>
      </c>
    </row>
    <row r="43" ht="14.25" customHeight="1" spans="1:1">
      <c r="A43" t="s">
        <v>44</v>
      </c>
    </row>
    <row r="44" ht="14.25" customHeight="1" spans="1:1">
      <c r="A44" t="s">
        <v>45</v>
      </c>
    </row>
    <row r="45" ht="14.25" customHeight="1" spans="1:1">
      <c r="A45" t="s">
        <v>46</v>
      </c>
    </row>
    <row r="46" ht="14.25" customHeight="1" spans="1:1">
      <c r="A46" t="s">
        <v>47</v>
      </c>
    </row>
    <row r="47" ht="27.75" customHeight="1" spans="1:1">
      <c r="A47" s="1" t="s">
        <v>48</v>
      </c>
    </row>
    <row r="48" ht="14.25" customHeight="1" spans="1:1">
      <c r="A48" t="s">
        <v>49</v>
      </c>
    </row>
    <row r="49" ht="27" customHeight="1" spans="1:1">
      <c r="A49" s="1" t="s">
        <v>50</v>
      </c>
    </row>
    <row r="50" ht="14.25" customHeight="1" spans="1:1">
      <c r="A50" t="s">
        <v>51</v>
      </c>
    </row>
    <row r="51" ht="14.25" customHeight="1" spans="1:1">
      <c r="A51" t="s">
        <v>52</v>
      </c>
    </row>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pageMargins left="0.7" right="0.7" top="0.75" bottom="0.75"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B100"/>
  <sheetViews>
    <sheetView showGridLines="0" workbookViewId="0">
      <pane xSplit="1" topLeftCell="B1" activePane="topRight" state="frozen"/>
      <selection/>
      <selection pane="topRight" activeCell="C2" sqref="C2"/>
    </sheetView>
  </sheetViews>
  <sheetFormatPr defaultColWidth="14.4333333333333" defaultRowHeight="15" customHeight="1"/>
  <cols>
    <col min="1" max="2" width="26.1416666666667" customWidth="1"/>
    <col min="3" max="3" width="16.7083333333333" customWidth="1"/>
    <col min="4" max="9" width="15.7083333333333" customWidth="1"/>
    <col min="10" max="12" width="16.7083333333333" customWidth="1"/>
    <col min="13" max="106" width="15.7083333333333" customWidth="1"/>
  </cols>
  <sheetData>
    <row r="1" ht="14.25" customHeight="1" spans="1:100">
      <c r="A1" s="151"/>
      <c r="K1" s="151"/>
      <c r="O1" s="151"/>
      <c r="Q1" s="151"/>
      <c r="AA1" s="151"/>
      <c r="AG1" s="151"/>
      <c r="AO1" s="151"/>
      <c r="AS1" s="151"/>
      <c r="AU1" s="151"/>
      <c r="BB1" s="151"/>
      <c r="BD1" s="151"/>
      <c r="BE1" s="151"/>
      <c r="BF1" s="151"/>
      <c r="BH1" s="151"/>
      <c r="BK1" s="151"/>
      <c r="BN1" s="151"/>
      <c r="BR1" s="151"/>
      <c r="BV1" s="151"/>
      <c r="BZ1" s="151"/>
      <c r="CD1" s="151"/>
      <c r="CV1" s="179"/>
    </row>
    <row r="2" ht="14.25" customHeight="1" spans="1:106">
      <c r="A2" s="152" t="s">
        <v>53</v>
      </c>
      <c r="B2" s="153" t="s">
        <v>54</v>
      </c>
      <c r="C2" s="153" t="s">
        <v>54</v>
      </c>
      <c r="D2" s="153" t="s">
        <v>54</v>
      </c>
      <c r="E2" s="153" t="s">
        <v>54</v>
      </c>
      <c r="F2" s="153" t="s">
        <v>54</v>
      </c>
      <c r="G2" s="153" t="s">
        <v>54</v>
      </c>
      <c r="H2" s="153" t="s">
        <v>54</v>
      </c>
      <c r="I2" s="153" t="s">
        <v>54</v>
      </c>
      <c r="J2" s="153" t="s">
        <v>54</v>
      </c>
      <c r="K2" s="152" t="s">
        <v>54</v>
      </c>
      <c r="L2" s="153" t="s">
        <v>54</v>
      </c>
      <c r="M2" s="153" t="s">
        <v>54</v>
      </c>
      <c r="N2" s="153" t="s">
        <v>54</v>
      </c>
      <c r="O2" s="152" t="s">
        <v>54</v>
      </c>
      <c r="P2" s="153" t="s">
        <v>54</v>
      </c>
      <c r="Q2" s="152" t="s">
        <v>54</v>
      </c>
      <c r="R2" s="153" t="s">
        <v>54</v>
      </c>
      <c r="S2" s="153" t="s">
        <v>54</v>
      </c>
      <c r="T2" s="153" t="s">
        <v>54</v>
      </c>
      <c r="U2" s="153" t="s">
        <v>54</v>
      </c>
      <c r="V2" s="153" t="s">
        <v>54</v>
      </c>
      <c r="W2" s="153" t="s">
        <v>54</v>
      </c>
      <c r="X2" s="153" t="s">
        <v>54</v>
      </c>
      <c r="Y2" s="153" t="s">
        <v>54</v>
      </c>
      <c r="Z2" s="153" t="s">
        <v>54</v>
      </c>
      <c r="AA2" s="152" t="s">
        <v>54</v>
      </c>
      <c r="AB2" s="153" t="s">
        <v>54</v>
      </c>
      <c r="AC2" s="153" t="s">
        <v>54</v>
      </c>
      <c r="AD2" s="153" t="s">
        <v>54</v>
      </c>
      <c r="AE2" s="153" t="s">
        <v>54</v>
      </c>
      <c r="AF2" s="153" t="s">
        <v>54</v>
      </c>
      <c r="AG2" s="152" t="s">
        <v>54</v>
      </c>
      <c r="AH2" s="153" t="s">
        <v>54</v>
      </c>
      <c r="AI2" s="153" t="s">
        <v>54</v>
      </c>
      <c r="AJ2" s="153" t="s">
        <v>54</v>
      </c>
      <c r="AK2" s="153" t="s">
        <v>54</v>
      </c>
      <c r="AL2" s="153" t="s">
        <v>54</v>
      </c>
      <c r="AM2" s="153" t="s">
        <v>54</v>
      </c>
      <c r="AN2" s="153" t="s">
        <v>54</v>
      </c>
      <c r="AO2" s="152" t="s">
        <v>54</v>
      </c>
      <c r="AP2" s="153" t="s">
        <v>54</v>
      </c>
      <c r="AQ2" s="153" t="s">
        <v>54</v>
      </c>
      <c r="AR2" s="153" t="s">
        <v>54</v>
      </c>
      <c r="AS2" s="152" t="s">
        <v>54</v>
      </c>
      <c r="AT2" s="153" t="s">
        <v>55</v>
      </c>
      <c r="AU2" s="152" t="s">
        <v>55</v>
      </c>
      <c r="AV2" s="153" t="s">
        <v>55</v>
      </c>
      <c r="AW2" s="153" t="s">
        <v>55</v>
      </c>
      <c r="AX2" s="153" t="s">
        <v>55</v>
      </c>
      <c r="AY2" s="153" t="s">
        <v>55</v>
      </c>
      <c r="AZ2" s="153" t="s">
        <v>55</v>
      </c>
      <c r="BA2" s="153" t="s">
        <v>55</v>
      </c>
      <c r="BB2" s="152" t="s">
        <v>55</v>
      </c>
      <c r="BC2" s="153" t="s">
        <v>56</v>
      </c>
      <c r="BD2" s="152" t="s">
        <v>56</v>
      </c>
      <c r="BE2" s="152" t="s">
        <v>56</v>
      </c>
      <c r="BF2" s="152" t="s">
        <v>56</v>
      </c>
      <c r="BG2" s="153" t="s">
        <v>56</v>
      </c>
      <c r="BH2" s="152" t="s">
        <v>56</v>
      </c>
      <c r="BI2" s="153" t="s">
        <v>56</v>
      </c>
      <c r="BJ2" s="153" t="s">
        <v>56</v>
      </c>
      <c r="BK2" s="152" t="s">
        <v>56</v>
      </c>
      <c r="BL2" s="153" t="s">
        <v>56</v>
      </c>
      <c r="BM2" s="153" t="s">
        <v>56</v>
      </c>
      <c r="BN2" s="152" t="s">
        <v>56</v>
      </c>
      <c r="BO2" s="153" t="s">
        <v>56</v>
      </c>
      <c r="BP2" s="153" t="s">
        <v>56</v>
      </c>
      <c r="BQ2" s="153" t="s">
        <v>56</v>
      </c>
      <c r="BR2" s="152" t="s">
        <v>56</v>
      </c>
      <c r="BS2" s="153" t="s">
        <v>56</v>
      </c>
      <c r="BT2" s="153" t="s">
        <v>56</v>
      </c>
      <c r="BU2" s="153" t="s">
        <v>56</v>
      </c>
      <c r="BV2" s="152" t="s">
        <v>56</v>
      </c>
      <c r="BW2" s="153" t="s">
        <v>56</v>
      </c>
      <c r="BX2" s="153" t="s">
        <v>56</v>
      </c>
      <c r="BY2" s="153" t="s">
        <v>56</v>
      </c>
      <c r="BZ2" s="152" t="s">
        <v>56</v>
      </c>
      <c r="CA2" s="153" t="s">
        <v>56</v>
      </c>
      <c r="CB2" s="153" t="s">
        <v>56</v>
      </c>
      <c r="CC2" s="153" t="s">
        <v>56</v>
      </c>
      <c r="CD2" s="152" t="s">
        <v>56</v>
      </c>
      <c r="CE2" s="153" t="s">
        <v>56</v>
      </c>
      <c r="CF2" s="153" t="s">
        <v>56</v>
      </c>
      <c r="CG2" s="153" t="s">
        <v>56</v>
      </c>
      <c r="CH2" s="153" t="s">
        <v>56</v>
      </c>
      <c r="CI2" s="153" t="s">
        <v>56</v>
      </c>
      <c r="CJ2" s="153" t="s">
        <v>56</v>
      </c>
      <c r="CK2" s="153" t="s">
        <v>56</v>
      </c>
      <c r="CL2" s="153" t="s">
        <v>56</v>
      </c>
      <c r="CM2" s="153" t="s">
        <v>56</v>
      </c>
      <c r="CN2" s="153" t="s">
        <v>56</v>
      </c>
      <c r="CO2" s="153" t="s">
        <v>56</v>
      </c>
      <c r="CP2" s="153" t="s">
        <v>56</v>
      </c>
      <c r="CQ2" s="153" t="s">
        <v>56</v>
      </c>
      <c r="CR2" s="153" t="s">
        <v>57</v>
      </c>
      <c r="CS2" s="153" t="s">
        <v>57</v>
      </c>
      <c r="CT2" s="153" t="s">
        <v>57</v>
      </c>
      <c r="CU2" s="153" t="s">
        <v>57</v>
      </c>
      <c r="CV2" s="180"/>
      <c r="CW2" s="181"/>
      <c r="CX2" s="181"/>
      <c r="CY2" s="181"/>
      <c r="CZ2" s="181"/>
      <c r="DA2" s="181"/>
      <c r="DB2" s="181"/>
    </row>
    <row r="3" ht="14.25" customHeight="1" spans="1:106">
      <c r="A3" s="154" t="s">
        <v>58</v>
      </c>
      <c r="B3" s="155" t="s">
        <v>6</v>
      </c>
      <c r="C3" s="154" t="s">
        <v>6</v>
      </c>
      <c r="D3" s="154" t="s">
        <v>6</v>
      </c>
      <c r="E3" s="154" t="s">
        <v>6</v>
      </c>
      <c r="F3" s="154" t="s">
        <v>6</v>
      </c>
      <c r="G3" s="154" t="s">
        <v>6</v>
      </c>
      <c r="H3" s="154" t="s">
        <v>6</v>
      </c>
      <c r="I3" s="154" t="s">
        <v>6</v>
      </c>
      <c r="J3" s="154" t="s">
        <v>6</v>
      </c>
      <c r="K3" s="156" t="s">
        <v>6</v>
      </c>
      <c r="L3" s="154" t="s">
        <v>6</v>
      </c>
      <c r="M3" s="154" t="s">
        <v>6</v>
      </c>
      <c r="N3" s="154" t="s">
        <v>6</v>
      </c>
      <c r="O3" s="156" t="s">
        <v>6</v>
      </c>
      <c r="P3" s="154" t="s">
        <v>6</v>
      </c>
      <c r="Q3" s="156" t="s">
        <v>6</v>
      </c>
      <c r="R3" s="154" t="s">
        <v>9</v>
      </c>
      <c r="S3" s="154" t="s">
        <v>9</v>
      </c>
      <c r="T3" s="154" t="s">
        <v>9</v>
      </c>
      <c r="U3" s="154" t="s">
        <v>9</v>
      </c>
      <c r="V3" s="154" t="s">
        <v>9</v>
      </c>
      <c r="W3" s="154" t="s">
        <v>9</v>
      </c>
      <c r="X3" s="154" t="s">
        <v>9</v>
      </c>
      <c r="Y3" s="154" t="s">
        <v>9</v>
      </c>
      <c r="Z3" s="154" t="s">
        <v>9</v>
      </c>
      <c r="AA3" s="156" t="s">
        <v>9</v>
      </c>
      <c r="AB3" s="154" t="s">
        <v>9</v>
      </c>
      <c r="AC3" s="154" t="s">
        <v>9</v>
      </c>
      <c r="AD3" s="154" t="s">
        <v>9</v>
      </c>
      <c r="AE3" s="154" t="s">
        <v>9</v>
      </c>
      <c r="AF3" s="154" t="s">
        <v>9</v>
      </c>
      <c r="AG3" s="156" t="s">
        <v>9</v>
      </c>
      <c r="AH3" s="154" t="s">
        <v>59</v>
      </c>
      <c r="AI3" s="154" t="s">
        <v>59</v>
      </c>
      <c r="AJ3" s="154" t="s">
        <v>59</v>
      </c>
      <c r="AK3" s="154" t="s">
        <v>59</v>
      </c>
      <c r="AL3" s="154" t="s">
        <v>59</v>
      </c>
      <c r="AM3" s="154" t="s">
        <v>59</v>
      </c>
      <c r="AN3" s="154" t="s">
        <v>59</v>
      </c>
      <c r="AO3" s="156" t="s">
        <v>59</v>
      </c>
      <c r="AP3" s="154" t="s">
        <v>59</v>
      </c>
      <c r="AQ3" s="154" t="s">
        <v>59</v>
      </c>
      <c r="AR3" s="154" t="s">
        <v>59</v>
      </c>
      <c r="AS3" s="156" t="s">
        <v>59</v>
      </c>
      <c r="AT3" s="154" t="s">
        <v>60</v>
      </c>
      <c r="AU3" s="156" t="s">
        <v>60</v>
      </c>
      <c r="AV3" s="154" t="s">
        <v>61</v>
      </c>
      <c r="AW3" s="154" t="s">
        <v>61</v>
      </c>
      <c r="AX3" s="154" t="s">
        <v>61</v>
      </c>
      <c r="AY3" s="154" t="s">
        <v>61</v>
      </c>
      <c r="AZ3" s="154" t="s">
        <v>61</v>
      </c>
      <c r="BA3" s="154" t="s">
        <v>61</v>
      </c>
      <c r="BB3" s="156" t="s">
        <v>61</v>
      </c>
      <c r="BC3" s="154" t="s">
        <v>62</v>
      </c>
      <c r="BD3" s="156" t="s">
        <v>62</v>
      </c>
      <c r="BE3" s="156" t="s">
        <v>63</v>
      </c>
      <c r="BF3" s="156" t="s">
        <v>64</v>
      </c>
      <c r="BG3" s="154" t="s">
        <v>65</v>
      </c>
      <c r="BH3" s="156" t="s">
        <v>66</v>
      </c>
      <c r="BI3" s="154" t="s">
        <v>67</v>
      </c>
      <c r="BJ3" s="154" t="s">
        <v>67</v>
      </c>
      <c r="BK3" s="156" t="s">
        <v>67</v>
      </c>
      <c r="BL3" s="154" t="s">
        <v>68</v>
      </c>
      <c r="BM3" s="154" t="s">
        <v>68</v>
      </c>
      <c r="BN3" s="156" t="s">
        <v>68</v>
      </c>
      <c r="BO3" s="154" t="s">
        <v>69</v>
      </c>
      <c r="BP3" s="154" t="s">
        <v>69</v>
      </c>
      <c r="BQ3" s="154" t="s">
        <v>69</v>
      </c>
      <c r="BR3" s="156" t="s">
        <v>69</v>
      </c>
      <c r="BS3" s="154" t="s">
        <v>69</v>
      </c>
      <c r="BT3" s="154" t="s">
        <v>69</v>
      </c>
      <c r="BU3" s="154" t="s">
        <v>69</v>
      </c>
      <c r="BV3" s="156" t="s">
        <v>69</v>
      </c>
      <c r="BW3" s="154" t="s">
        <v>69</v>
      </c>
      <c r="BX3" s="154" t="s">
        <v>69</v>
      </c>
      <c r="BY3" s="154" t="s">
        <v>69</v>
      </c>
      <c r="BZ3" s="156" t="s">
        <v>69</v>
      </c>
      <c r="CA3" s="154" t="s">
        <v>69</v>
      </c>
      <c r="CB3" s="154" t="s">
        <v>69</v>
      </c>
      <c r="CC3" s="154" t="s">
        <v>69</v>
      </c>
      <c r="CD3" s="156" t="s">
        <v>69</v>
      </c>
      <c r="CE3" s="154" t="s">
        <v>69</v>
      </c>
      <c r="CF3" s="154" t="s">
        <v>69</v>
      </c>
      <c r="CG3" s="154" t="s">
        <v>69</v>
      </c>
      <c r="CH3" s="154" t="s">
        <v>69</v>
      </c>
      <c r="CI3" s="154" t="s">
        <v>69</v>
      </c>
      <c r="CJ3" s="154" t="s">
        <v>69</v>
      </c>
      <c r="CK3" s="154" t="s">
        <v>69</v>
      </c>
      <c r="CL3" s="154" t="s">
        <v>69</v>
      </c>
      <c r="CM3" s="154" t="s">
        <v>70</v>
      </c>
      <c r="CN3" s="154" t="s">
        <v>70</v>
      </c>
      <c r="CO3" s="154" t="s">
        <v>70</v>
      </c>
      <c r="CP3" s="154" t="s">
        <v>71</v>
      </c>
      <c r="CQ3" s="154" t="s">
        <v>71</v>
      </c>
      <c r="CR3" s="154" t="s">
        <v>72</v>
      </c>
      <c r="CS3" s="154" t="s">
        <v>72</v>
      </c>
      <c r="CT3" s="154" t="s">
        <v>72</v>
      </c>
      <c r="CU3" s="154" t="s">
        <v>56</v>
      </c>
      <c r="CV3" s="155"/>
      <c r="CW3" s="154"/>
      <c r="CX3" s="154"/>
      <c r="CY3" s="154"/>
      <c r="CZ3" s="154"/>
      <c r="DA3" s="154"/>
      <c r="DB3" s="154"/>
    </row>
    <row r="4" ht="14.25" customHeight="1" spans="1:106">
      <c r="A4" s="156" t="s">
        <v>73</v>
      </c>
      <c r="B4" s="154" t="s">
        <v>74</v>
      </c>
      <c r="C4" s="154" t="s">
        <v>74</v>
      </c>
      <c r="D4" s="154" t="s">
        <v>74</v>
      </c>
      <c r="E4" s="154" t="s">
        <v>74</v>
      </c>
      <c r="F4" s="154" t="s">
        <v>74</v>
      </c>
      <c r="G4" s="154" t="s">
        <v>74</v>
      </c>
      <c r="H4" s="154" t="s">
        <v>74</v>
      </c>
      <c r="I4" s="154" t="s">
        <v>74</v>
      </c>
      <c r="J4" s="154" t="s">
        <v>74</v>
      </c>
      <c r="K4" s="156" t="s">
        <v>74</v>
      </c>
      <c r="L4" s="154" t="s">
        <v>75</v>
      </c>
      <c r="M4" s="154" t="s">
        <v>75</v>
      </c>
      <c r="N4" s="154" t="s">
        <v>75</v>
      </c>
      <c r="O4" s="156" t="s">
        <v>75</v>
      </c>
      <c r="P4" s="154" t="s">
        <v>76</v>
      </c>
      <c r="Q4" s="156" t="s">
        <v>76</v>
      </c>
      <c r="R4" s="154" t="s">
        <v>74</v>
      </c>
      <c r="S4" s="154" t="s">
        <v>74</v>
      </c>
      <c r="T4" s="154" t="s">
        <v>74</v>
      </c>
      <c r="U4" s="154" t="s">
        <v>74</v>
      </c>
      <c r="V4" s="154" t="s">
        <v>74</v>
      </c>
      <c r="W4" s="154" t="s">
        <v>74</v>
      </c>
      <c r="X4" s="154" t="s">
        <v>74</v>
      </c>
      <c r="Y4" s="154" t="s">
        <v>74</v>
      </c>
      <c r="Z4" s="154" t="s">
        <v>74</v>
      </c>
      <c r="AA4" s="156" t="s">
        <v>74</v>
      </c>
      <c r="AB4" s="154" t="s">
        <v>75</v>
      </c>
      <c r="AC4" s="154" t="s">
        <v>75</v>
      </c>
      <c r="AD4" s="154" t="s">
        <v>75</v>
      </c>
      <c r="AE4" s="154" t="s">
        <v>75</v>
      </c>
      <c r="AF4" s="154" t="s">
        <v>75</v>
      </c>
      <c r="AG4" s="156" t="s">
        <v>75</v>
      </c>
      <c r="AH4" s="154" t="s">
        <v>77</v>
      </c>
      <c r="AI4" s="154" t="s">
        <v>77</v>
      </c>
      <c r="AJ4" s="154" t="s">
        <v>77</v>
      </c>
      <c r="AK4" s="154" t="s">
        <v>77</v>
      </c>
      <c r="AL4" s="154" t="s">
        <v>77</v>
      </c>
      <c r="AM4" s="154" t="s">
        <v>77</v>
      </c>
      <c r="AN4" s="154" t="s">
        <v>77</v>
      </c>
      <c r="AO4" s="156" t="s">
        <v>77</v>
      </c>
      <c r="AP4" s="154" t="s">
        <v>78</v>
      </c>
      <c r="AQ4" s="154" t="s">
        <v>78</v>
      </c>
      <c r="AR4" s="154" t="s">
        <v>78</v>
      </c>
      <c r="AS4" s="156" t="s">
        <v>78</v>
      </c>
      <c r="AT4" s="154" t="s">
        <v>79</v>
      </c>
      <c r="AU4" s="156" t="s">
        <v>80</v>
      </c>
      <c r="AV4" s="154" t="s">
        <v>81</v>
      </c>
      <c r="AW4" s="154" t="s">
        <v>82</v>
      </c>
      <c r="AX4" s="154" t="s">
        <v>82</v>
      </c>
      <c r="AY4" s="154" t="s">
        <v>83</v>
      </c>
      <c r="AZ4" s="154" t="s">
        <v>83</v>
      </c>
      <c r="BA4" s="154" t="s">
        <v>83</v>
      </c>
      <c r="BB4" s="156" t="s">
        <v>84</v>
      </c>
      <c r="BC4" s="154" t="s">
        <v>85</v>
      </c>
      <c r="BD4" s="156" t="s">
        <v>85</v>
      </c>
      <c r="BE4" s="156"/>
      <c r="BF4" s="156" t="s">
        <v>86</v>
      </c>
      <c r="BG4" s="156" t="s">
        <v>86</v>
      </c>
      <c r="BH4" s="156" t="s">
        <v>87</v>
      </c>
      <c r="BI4" s="154" t="s">
        <v>88</v>
      </c>
      <c r="BJ4" s="154" t="s">
        <v>88</v>
      </c>
      <c r="BK4" s="156" t="s">
        <v>88</v>
      </c>
      <c r="BL4" s="154" t="s">
        <v>89</v>
      </c>
      <c r="BM4" s="154" t="s">
        <v>89</v>
      </c>
      <c r="BN4" s="156" t="s">
        <v>89</v>
      </c>
      <c r="BO4" s="154" t="s">
        <v>90</v>
      </c>
      <c r="BP4" s="154" t="s">
        <v>90</v>
      </c>
      <c r="BQ4" s="154" t="s">
        <v>90</v>
      </c>
      <c r="BR4" s="156" t="s">
        <v>90</v>
      </c>
      <c r="BS4" s="154" t="s">
        <v>90</v>
      </c>
      <c r="BT4" s="154" t="s">
        <v>90</v>
      </c>
      <c r="BU4" s="154" t="s">
        <v>90</v>
      </c>
      <c r="BV4" s="156" t="s">
        <v>90</v>
      </c>
      <c r="BW4" s="154" t="s">
        <v>90</v>
      </c>
      <c r="BX4" s="154" t="s">
        <v>90</v>
      </c>
      <c r="BY4" s="154" t="s">
        <v>90</v>
      </c>
      <c r="BZ4" s="156" t="s">
        <v>90</v>
      </c>
      <c r="CA4" s="154" t="s">
        <v>90</v>
      </c>
      <c r="CB4" s="154" t="s">
        <v>90</v>
      </c>
      <c r="CC4" s="154" t="s">
        <v>90</v>
      </c>
      <c r="CD4" s="156" t="s">
        <v>90</v>
      </c>
      <c r="CE4" s="154" t="s">
        <v>91</v>
      </c>
      <c r="CF4" s="154" t="s">
        <v>91</v>
      </c>
      <c r="CG4" s="154" t="s">
        <v>91</v>
      </c>
      <c r="CH4" s="154" t="s">
        <v>91</v>
      </c>
      <c r="CI4" s="154" t="s">
        <v>91</v>
      </c>
      <c r="CJ4" s="154" t="s">
        <v>91</v>
      </c>
      <c r="CK4" s="154" t="s">
        <v>92</v>
      </c>
      <c r="CL4" s="154" t="s">
        <v>92</v>
      </c>
      <c r="CM4" s="154" t="s">
        <v>93</v>
      </c>
      <c r="CN4" s="154" t="s">
        <v>93</v>
      </c>
      <c r="CO4" s="154" t="s">
        <v>93</v>
      </c>
      <c r="CP4" s="154" t="s">
        <v>94</v>
      </c>
      <c r="CQ4" s="154" t="s">
        <v>94</v>
      </c>
      <c r="CR4" s="154" t="s">
        <v>95</v>
      </c>
      <c r="CS4" s="154" t="s">
        <v>95</v>
      </c>
      <c r="CT4" s="154" t="s">
        <v>96</v>
      </c>
      <c r="CU4" s="154" t="s">
        <v>62</v>
      </c>
      <c r="CV4" s="155"/>
      <c r="CW4" s="154"/>
      <c r="CX4" s="154"/>
      <c r="CY4" s="154"/>
      <c r="CZ4" s="154"/>
      <c r="DA4" s="154"/>
      <c r="DB4" s="154"/>
    </row>
    <row r="5" ht="14.25" customHeight="1" spans="1:106">
      <c r="A5" s="156" t="s">
        <v>97</v>
      </c>
      <c r="B5" s="154" t="s">
        <v>2</v>
      </c>
      <c r="C5" s="154" t="s">
        <v>98</v>
      </c>
      <c r="D5" s="154" t="s">
        <v>98</v>
      </c>
      <c r="E5" s="154" t="s">
        <v>98</v>
      </c>
      <c r="F5" s="154" t="s">
        <v>98</v>
      </c>
      <c r="G5" s="154" t="s">
        <v>98</v>
      </c>
      <c r="H5" s="154" t="s">
        <v>98</v>
      </c>
      <c r="I5" s="154" t="s">
        <v>98</v>
      </c>
      <c r="J5" s="154" t="s">
        <v>98</v>
      </c>
      <c r="K5" s="156" t="s">
        <v>98</v>
      </c>
      <c r="L5" s="154" t="s">
        <v>4</v>
      </c>
      <c r="M5" s="154" t="s">
        <v>4</v>
      </c>
      <c r="N5" s="154" t="s">
        <v>4</v>
      </c>
      <c r="O5" s="156" t="s">
        <v>99</v>
      </c>
      <c r="P5" s="154" t="s">
        <v>100</v>
      </c>
      <c r="Q5" s="156" t="s">
        <v>101</v>
      </c>
      <c r="R5" s="154" t="s">
        <v>2</v>
      </c>
      <c r="S5" s="154" t="s">
        <v>98</v>
      </c>
      <c r="T5" s="154" t="s">
        <v>98</v>
      </c>
      <c r="U5" s="154" t="s">
        <v>98</v>
      </c>
      <c r="V5" s="154" t="s">
        <v>98</v>
      </c>
      <c r="W5" s="154" t="s">
        <v>98</v>
      </c>
      <c r="X5" s="154" t="s">
        <v>98</v>
      </c>
      <c r="Y5" s="154" t="s">
        <v>98</v>
      </c>
      <c r="Z5" s="154" t="s">
        <v>98</v>
      </c>
      <c r="AA5" s="156" t="s">
        <v>98</v>
      </c>
      <c r="AB5" s="154" t="s">
        <v>4</v>
      </c>
      <c r="AC5" s="154" t="s">
        <v>4</v>
      </c>
      <c r="AD5" s="154" t="s">
        <v>4</v>
      </c>
      <c r="AE5" s="154" t="s">
        <v>4</v>
      </c>
      <c r="AF5" s="154" t="s">
        <v>4</v>
      </c>
      <c r="AG5" s="156" t="s">
        <v>99</v>
      </c>
      <c r="AH5" s="154" t="s">
        <v>102</v>
      </c>
      <c r="AI5" s="154" t="s">
        <v>102</v>
      </c>
      <c r="AJ5" s="154" t="s">
        <v>103</v>
      </c>
      <c r="AK5" s="154" t="s">
        <v>103</v>
      </c>
      <c r="AL5" s="154" t="s">
        <v>104</v>
      </c>
      <c r="AM5" s="154" t="s">
        <v>104</v>
      </c>
      <c r="AN5" s="154" t="s">
        <v>105</v>
      </c>
      <c r="AO5" s="156" t="s">
        <v>105</v>
      </c>
      <c r="AP5" s="154" t="s">
        <v>106</v>
      </c>
      <c r="AQ5" s="154" t="s">
        <v>106</v>
      </c>
      <c r="AR5" s="154" t="s">
        <v>107</v>
      </c>
      <c r="AS5" s="156" t="s">
        <v>107</v>
      </c>
      <c r="AT5" s="154" t="s">
        <v>108</v>
      </c>
      <c r="AU5" s="156" t="s">
        <v>109</v>
      </c>
      <c r="AV5" s="154" t="s">
        <v>110</v>
      </c>
      <c r="AW5" s="154" t="s">
        <v>111</v>
      </c>
      <c r="AX5" s="154" t="s">
        <v>112</v>
      </c>
      <c r="AY5" s="154"/>
      <c r="AZ5" s="154" t="s">
        <v>113</v>
      </c>
      <c r="BA5" s="154" t="s">
        <v>114</v>
      </c>
      <c r="BB5" s="156" t="s">
        <v>115</v>
      </c>
      <c r="BC5" s="154" t="s">
        <v>86</v>
      </c>
      <c r="BD5" s="156" t="s">
        <v>86</v>
      </c>
      <c r="BE5" s="156"/>
      <c r="BF5" s="156" t="s">
        <v>116</v>
      </c>
      <c r="BG5" s="156" t="s">
        <v>116</v>
      </c>
      <c r="BH5" s="156" t="s">
        <v>117</v>
      </c>
      <c r="BI5" s="154" t="s">
        <v>118</v>
      </c>
      <c r="BJ5" s="154" t="s">
        <v>119</v>
      </c>
      <c r="BK5" s="156" t="s">
        <v>117</v>
      </c>
      <c r="BL5" s="154" t="s">
        <v>118</v>
      </c>
      <c r="BM5" s="154" t="s">
        <v>119</v>
      </c>
      <c r="BN5" s="156" t="s">
        <v>117</v>
      </c>
      <c r="BO5" s="154" t="s">
        <v>120</v>
      </c>
      <c r="BP5" s="154" t="s">
        <v>120</v>
      </c>
      <c r="BQ5" s="154" t="s">
        <v>120</v>
      </c>
      <c r="BR5" s="156" t="s">
        <v>120</v>
      </c>
      <c r="BS5" s="154" t="s">
        <v>121</v>
      </c>
      <c r="BT5" s="154" t="s">
        <v>121</v>
      </c>
      <c r="BU5" s="154" t="s">
        <v>121</v>
      </c>
      <c r="BV5" s="154" t="s">
        <v>121</v>
      </c>
      <c r="BW5" s="154" t="s">
        <v>122</v>
      </c>
      <c r="BX5" s="154" t="s">
        <v>122</v>
      </c>
      <c r="BY5" s="154" t="s">
        <v>122</v>
      </c>
      <c r="BZ5" s="156" t="s">
        <v>122</v>
      </c>
      <c r="CA5" s="154" t="s">
        <v>123</v>
      </c>
      <c r="CB5" s="154" t="s">
        <v>123</v>
      </c>
      <c r="CC5" s="154" t="s">
        <v>123</v>
      </c>
      <c r="CD5" s="156" t="s">
        <v>123</v>
      </c>
      <c r="CE5" s="154" t="s">
        <v>124</v>
      </c>
      <c r="CF5" s="154" t="s">
        <v>124</v>
      </c>
      <c r="CG5" s="154" t="s">
        <v>124</v>
      </c>
      <c r="CH5" s="154" t="s">
        <v>124</v>
      </c>
      <c r="CI5" s="154" t="s">
        <v>124</v>
      </c>
      <c r="CJ5" s="154" t="s">
        <v>124</v>
      </c>
      <c r="CK5" s="154" t="s">
        <v>125</v>
      </c>
      <c r="CL5" s="154" t="s">
        <v>125</v>
      </c>
      <c r="CM5" s="154" t="s">
        <v>126</v>
      </c>
      <c r="CN5" s="154" t="s">
        <v>126</v>
      </c>
      <c r="CO5" s="154" t="s">
        <v>127</v>
      </c>
      <c r="CP5" s="154" t="s">
        <v>128</v>
      </c>
      <c r="CQ5" s="154" t="s">
        <v>129</v>
      </c>
      <c r="CR5" s="154" t="s">
        <v>130</v>
      </c>
      <c r="CS5" s="154" t="s">
        <v>131</v>
      </c>
      <c r="CT5" s="154" t="s">
        <v>132</v>
      </c>
      <c r="CU5" s="154" t="s">
        <v>133</v>
      </c>
      <c r="CV5" s="182"/>
      <c r="CW5" s="183"/>
      <c r="CX5" s="183"/>
      <c r="CY5" s="183"/>
      <c r="CZ5" s="183"/>
      <c r="DA5" s="183"/>
      <c r="DB5" s="183"/>
    </row>
    <row r="6" ht="14.25" customHeight="1" spans="1:106">
      <c r="A6" s="156" t="s">
        <v>134</v>
      </c>
      <c r="B6" s="154"/>
      <c r="C6" s="154"/>
      <c r="D6" s="154" t="s">
        <v>4</v>
      </c>
      <c r="E6" s="154" t="s">
        <v>4</v>
      </c>
      <c r="F6" s="154" t="s">
        <v>4</v>
      </c>
      <c r="G6" s="154" t="s">
        <v>4</v>
      </c>
      <c r="H6" s="154" t="s">
        <v>4</v>
      </c>
      <c r="I6" s="154" t="s">
        <v>99</v>
      </c>
      <c r="J6" s="154" t="s">
        <v>99</v>
      </c>
      <c r="K6" s="156" t="s">
        <v>99</v>
      </c>
      <c r="L6" s="154"/>
      <c r="M6" s="154" t="s">
        <v>135</v>
      </c>
      <c r="N6" s="154" t="s">
        <v>136</v>
      </c>
      <c r="O6" s="156"/>
      <c r="P6" s="154"/>
      <c r="Q6" s="156"/>
      <c r="R6" s="154"/>
      <c r="S6" s="154"/>
      <c r="T6" s="154" t="s">
        <v>4</v>
      </c>
      <c r="U6" s="154" t="s">
        <v>4</v>
      </c>
      <c r="V6" s="154" t="s">
        <v>4</v>
      </c>
      <c r="W6" s="154" t="s">
        <v>4</v>
      </c>
      <c r="X6" s="154" t="s">
        <v>4</v>
      </c>
      <c r="Y6" s="154" t="s">
        <v>99</v>
      </c>
      <c r="Z6" s="154" t="s">
        <v>99</v>
      </c>
      <c r="AA6" s="156" t="s">
        <v>99</v>
      </c>
      <c r="AB6" s="154"/>
      <c r="AC6" s="154" t="s">
        <v>135</v>
      </c>
      <c r="AD6" s="154" t="s">
        <v>135</v>
      </c>
      <c r="AE6" s="154" t="s">
        <v>135</v>
      </c>
      <c r="AF6" s="154" t="s">
        <v>137</v>
      </c>
      <c r="AG6" s="156"/>
      <c r="AH6" s="154" t="s">
        <v>138</v>
      </c>
      <c r="AI6" s="154" t="s">
        <v>139</v>
      </c>
      <c r="AJ6" s="154" t="s">
        <v>140</v>
      </c>
      <c r="AK6" s="154" t="s">
        <v>141</v>
      </c>
      <c r="AL6" s="154" t="s">
        <v>140</v>
      </c>
      <c r="AM6" s="154" t="s">
        <v>141</v>
      </c>
      <c r="AN6" s="154" t="s">
        <v>140</v>
      </c>
      <c r="AO6" s="156" t="s">
        <v>141</v>
      </c>
      <c r="AP6" s="154" t="s">
        <v>140</v>
      </c>
      <c r="AQ6" s="154" t="s">
        <v>141</v>
      </c>
      <c r="AR6" s="154" t="s">
        <v>140</v>
      </c>
      <c r="AS6" s="156" t="s">
        <v>141</v>
      </c>
      <c r="AT6" s="154"/>
      <c r="AU6" s="156" t="s">
        <v>142</v>
      </c>
      <c r="AV6" s="154"/>
      <c r="AW6" s="154"/>
      <c r="AX6" s="154"/>
      <c r="AY6" s="154"/>
      <c r="AZ6" s="154" t="s">
        <v>143</v>
      </c>
      <c r="BA6" s="154" t="s">
        <v>143</v>
      </c>
      <c r="BB6" s="156"/>
      <c r="BC6" s="154" t="s">
        <v>144</v>
      </c>
      <c r="BD6" s="156" t="s">
        <v>117</v>
      </c>
      <c r="BE6" s="156"/>
      <c r="BF6" s="156"/>
      <c r="BG6" s="154"/>
      <c r="BH6" s="156"/>
      <c r="BI6" s="154"/>
      <c r="BJ6" s="154"/>
      <c r="BK6" s="156"/>
      <c r="BL6" s="154"/>
      <c r="BM6" s="154"/>
      <c r="BN6" s="156"/>
      <c r="BO6" s="154" t="s">
        <v>145</v>
      </c>
      <c r="BP6" s="154" t="s">
        <v>146</v>
      </c>
      <c r="BQ6" s="154" t="s">
        <v>147</v>
      </c>
      <c r="BR6" s="156" t="s">
        <v>148</v>
      </c>
      <c r="BS6" s="154" t="s">
        <v>145</v>
      </c>
      <c r="BT6" s="154" t="s">
        <v>146</v>
      </c>
      <c r="BU6" s="154" t="s">
        <v>147</v>
      </c>
      <c r="BV6" s="156" t="s">
        <v>148</v>
      </c>
      <c r="BW6" s="154" t="s">
        <v>145</v>
      </c>
      <c r="BX6" s="154" t="s">
        <v>146</v>
      </c>
      <c r="BY6" s="154" t="s">
        <v>147</v>
      </c>
      <c r="BZ6" s="156" t="s">
        <v>148</v>
      </c>
      <c r="CA6" s="154" t="s">
        <v>145</v>
      </c>
      <c r="CB6" s="154" t="s">
        <v>146</v>
      </c>
      <c r="CC6" s="154" t="s">
        <v>147</v>
      </c>
      <c r="CD6" s="156" t="s">
        <v>148</v>
      </c>
      <c r="CE6" s="154" t="s">
        <v>149</v>
      </c>
      <c r="CF6" s="154" t="s">
        <v>150</v>
      </c>
      <c r="CG6" s="154" t="s">
        <v>150</v>
      </c>
      <c r="CH6" s="154" t="s">
        <v>150</v>
      </c>
      <c r="CI6" s="154" t="s">
        <v>150</v>
      </c>
      <c r="CJ6" s="154" t="s">
        <v>150</v>
      </c>
      <c r="CK6" s="154" t="s">
        <v>151</v>
      </c>
      <c r="CL6" s="154" t="s">
        <v>152</v>
      </c>
      <c r="CM6" s="154" t="s">
        <v>153</v>
      </c>
      <c r="CN6" s="154" t="s">
        <v>154</v>
      </c>
      <c r="CO6" s="154" t="s">
        <v>155</v>
      </c>
      <c r="CP6" s="154"/>
      <c r="CQ6" s="154"/>
      <c r="CR6" s="154"/>
      <c r="CS6" s="154"/>
      <c r="CT6" s="154"/>
      <c r="CU6" s="154" t="s">
        <v>66</v>
      </c>
      <c r="CV6" s="182"/>
      <c r="CW6" s="183"/>
      <c r="CX6" s="183"/>
      <c r="CY6" s="183"/>
      <c r="CZ6" s="183"/>
      <c r="DA6" s="183"/>
      <c r="DB6" s="183"/>
    </row>
    <row r="7" ht="14.25" customHeight="1" spans="1:106">
      <c r="A7" s="156" t="s">
        <v>156</v>
      </c>
      <c r="B7" s="154"/>
      <c r="C7" s="154"/>
      <c r="D7" s="154"/>
      <c r="E7" s="154" t="s">
        <v>135</v>
      </c>
      <c r="F7" s="154" t="s">
        <v>136</v>
      </c>
      <c r="G7" s="154" t="s">
        <v>135</v>
      </c>
      <c r="H7" s="154" t="s">
        <v>135</v>
      </c>
      <c r="I7" s="154"/>
      <c r="J7" s="154" t="s">
        <v>12</v>
      </c>
      <c r="K7" s="156" t="s">
        <v>157</v>
      </c>
      <c r="L7" s="154"/>
      <c r="M7" s="154"/>
      <c r="N7" s="154"/>
      <c r="O7" s="156"/>
      <c r="P7" s="154"/>
      <c r="Q7" s="156"/>
      <c r="R7" s="154"/>
      <c r="S7" s="154"/>
      <c r="T7" s="154"/>
      <c r="U7" s="154" t="s">
        <v>135</v>
      </c>
      <c r="V7" s="154" t="s">
        <v>136</v>
      </c>
      <c r="W7" s="154" t="s">
        <v>158</v>
      </c>
      <c r="X7" s="154" t="s">
        <v>159</v>
      </c>
      <c r="Y7" s="154"/>
      <c r="Z7" s="154" t="s">
        <v>12</v>
      </c>
      <c r="AA7" s="156" t="s">
        <v>157</v>
      </c>
      <c r="AB7" s="154"/>
      <c r="AC7" s="154"/>
      <c r="AD7" s="154" t="s">
        <v>158</v>
      </c>
      <c r="AE7" s="154" t="s">
        <v>159</v>
      </c>
      <c r="AF7" s="154"/>
      <c r="AG7" s="156"/>
      <c r="AH7" s="154"/>
      <c r="AI7" s="154"/>
      <c r="AJ7" s="154"/>
      <c r="AK7" s="154"/>
      <c r="AL7" s="154"/>
      <c r="AM7" s="154"/>
      <c r="AN7" s="154"/>
      <c r="AO7" s="156"/>
      <c r="AP7" s="154"/>
      <c r="AQ7" s="154"/>
      <c r="AR7" s="154"/>
      <c r="AS7" s="156"/>
      <c r="AT7" s="154"/>
      <c r="AU7" s="156"/>
      <c r="AV7" s="154"/>
      <c r="AW7" s="154"/>
      <c r="AX7" s="154"/>
      <c r="AY7" s="154"/>
      <c r="AZ7" s="154"/>
      <c r="BA7" s="154"/>
      <c r="BB7" s="156"/>
      <c r="BC7" s="154"/>
      <c r="BD7" s="156"/>
      <c r="BE7" s="156"/>
      <c r="BF7" s="156"/>
      <c r="BG7" s="154"/>
      <c r="BH7" s="156"/>
      <c r="BI7" s="154"/>
      <c r="BJ7" s="154"/>
      <c r="BK7" s="156"/>
      <c r="BL7" s="154"/>
      <c r="BM7" s="154"/>
      <c r="BN7" s="156"/>
      <c r="BO7" s="154"/>
      <c r="BP7" s="154"/>
      <c r="BQ7" s="154"/>
      <c r="BR7" s="156"/>
      <c r="BS7" s="154"/>
      <c r="BT7" s="154"/>
      <c r="BU7" s="154"/>
      <c r="BV7" s="156"/>
      <c r="BW7" s="154"/>
      <c r="BX7" s="154"/>
      <c r="BY7" s="154"/>
      <c r="BZ7" s="156"/>
      <c r="CA7" s="154"/>
      <c r="CB7" s="154"/>
      <c r="CC7" s="154"/>
      <c r="CD7" s="156"/>
      <c r="CE7" s="154"/>
      <c r="CF7" s="154"/>
      <c r="CG7" s="154" t="s">
        <v>160</v>
      </c>
      <c r="CH7" s="154" t="s">
        <v>161</v>
      </c>
      <c r="CI7" s="154" t="s">
        <v>161</v>
      </c>
      <c r="CJ7" s="154" t="s">
        <v>161</v>
      </c>
      <c r="CK7" s="154"/>
      <c r="CL7" s="154"/>
      <c r="CM7" s="154"/>
      <c r="CN7" s="154"/>
      <c r="CO7" s="154"/>
      <c r="CP7" s="154"/>
      <c r="CQ7" s="154"/>
      <c r="CR7" s="154"/>
      <c r="CS7" s="154"/>
      <c r="CT7" s="154"/>
      <c r="CU7" s="154"/>
      <c r="CV7" s="182"/>
      <c r="CW7" s="183"/>
      <c r="CX7" s="183"/>
      <c r="CY7" s="183"/>
      <c r="CZ7" s="183"/>
      <c r="DA7" s="183"/>
      <c r="DB7" s="183"/>
    </row>
    <row r="8" ht="14.25" customHeight="1" spans="1:106">
      <c r="A8" s="156"/>
      <c r="B8" s="154"/>
      <c r="C8" s="154"/>
      <c r="D8" s="154"/>
      <c r="E8" s="154"/>
      <c r="F8" s="154"/>
      <c r="G8" s="154" t="s">
        <v>158</v>
      </c>
      <c r="H8" s="154" t="s">
        <v>159</v>
      </c>
      <c r="I8" s="154"/>
      <c r="J8" s="154"/>
      <c r="K8" s="156"/>
      <c r="L8" s="154"/>
      <c r="M8" s="154"/>
      <c r="N8" s="154"/>
      <c r="O8" s="156"/>
      <c r="P8" s="154"/>
      <c r="Q8" s="156"/>
      <c r="R8" s="154"/>
      <c r="S8" s="154"/>
      <c r="T8" s="154"/>
      <c r="U8" s="154"/>
      <c r="V8" s="154"/>
      <c r="W8" s="154"/>
      <c r="X8" s="154"/>
      <c r="Y8" s="154"/>
      <c r="Z8" s="154"/>
      <c r="AA8" s="156"/>
      <c r="AB8" s="154"/>
      <c r="AC8" s="154"/>
      <c r="AD8" s="154"/>
      <c r="AE8" s="154"/>
      <c r="AF8" s="154"/>
      <c r="AG8" s="156"/>
      <c r="AH8" s="154"/>
      <c r="AI8" s="154"/>
      <c r="AJ8" s="154"/>
      <c r="AK8" s="154"/>
      <c r="AL8" s="154"/>
      <c r="AM8" s="154"/>
      <c r="AN8" s="154"/>
      <c r="AO8" s="156"/>
      <c r="AP8" s="154"/>
      <c r="AQ8" s="154"/>
      <c r="AR8" s="154"/>
      <c r="AS8" s="156"/>
      <c r="AT8" s="154"/>
      <c r="AU8" s="156"/>
      <c r="AV8" s="154"/>
      <c r="AW8" s="154"/>
      <c r="AX8" s="154"/>
      <c r="AY8" s="154"/>
      <c r="AZ8" s="154"/>
      <c r="BA8" s="154"/>
      <c r="BB8" s="156"/>
      <c r="BC8" s="154"/>
      <c r="BD8" s="156"/>
      <c r="BE8" s="156"/>
      <c r="BF8" s="156"/>
      <c r="BG8" s="154"/>
      <c r="BH8" s="156"/>
      <c r="BI8" s="154"/>
      <c r="BJ8" s="154"/>
      <c r="BK8" s="156"/>
      <c r="BL8" s="154"/>
      <c r="BM8" s="154"/>
      <c r="BN8" s="156"/>
      <c r="BO8" s="154"/>
      <c r="BP8" s="154"/>
      <c r="BQ8" s="154"/>
      <c r="BR8" s="156"/>
      <c r="BS8" s="154"/>
      <c r="BT8" s="154"/>
      <c r="BU8" s="154"/>
      <c r="BV8" s="156"/>
      <c r="BW8" s="154"/>
      <c r="BX8" s="154"/>
      <c r="BY8" s="154"/>
      <c r="BZ8" s="156"/>
      <c r="CA8" s="154"/>
      <c r="CB8" s="154"/>
      <c r="CC8" s="154"/>
      <c r="CD8" s="156"/>
      <c r="CE8" s="154"/>
      <c r="CF8" s="154"/>
      <c r="CG8" s="154"/>
      <c r="CH8" s="154"/>
      <c r="CI8" s="154" t="s">
        <v>162</v>
      </c>
      <c r="CJ8" s="154" t="s">
        <v>163</v>
      </c>
      <c r="CK8" s="154"/>
      <c r="CL8" s="154"/>
      <c r="CM8" s="154"/>
      <c r="CN8" s="154"/>
      <c r="CO8" s="154"/>
      <c r="CP8" s="154"/>
      <c r="CQ8" s="154"/>
      <c r="CR8" s="154"/>
      <c r="CS8" s="154"/>
      <c r="CT8" s="154"/>
      <c r="CU8" s="154"/>
      <c r="CV8" s="182"/>
      <c r="CW8" s="183"/>
      <c r="CX8" s="183"/>
      <c r="CY8" s="183"/>
      <c r="CZ8" s="183"/>
      <c r="DA8" s="183"/>
      <c r="DB8" s="183"/>
    </row>
    <row r="9" ht="14.25" customHeight="1" spans="1:106">
      <c r="A9" s="154">
        <f>COUNTIF(10:10,"Y")</f>
        <v>46</v>
      </c>
      <c r="B9" s="154">
        <v>1</v>
      </c>
      <c r="C9" s="154" t="str">
        <f>IF(C10="Y",1,"")</f>
        <v/>
      </c>
      <c r="D9" s="154">
        <v>2</v>
      </c>
      <c r="E9" s="154">
        <v>3</v>
      </c>
      <c r="F9" s="154" t="str">
        <f>IF(F10="Y",1,"")</f>
        <v/>
      </c>
      <c r="G9" s="154">
        <v>4</v>
      </c>
      <c r="H9" s="154" t="str">
        <f>IF(H10="Y",1,"")</f>
        <v/>
      </c>
      <c r="I9" s="154">
        <v>5</v>
      </c>
      <c r="J9" s="154">
        <v>6</v>
      </c>
      <c r="K9" s="156" t="str">
        <f t="shared" ref="K9:O9" si="0">IF(K10="Y",1,"")</f>
        <v/>
      </c>
      <c r="L9" s="154" t="str">
        <f t="shared" si="0"/>
        <v/>
      </c>
      <c r="M9" s="154" t="str">
        <f t="shared" si="0"/>
        <v/>
      </c>
      <c r="N9" s="154" t="str">
        <f t="shared" si="0"/>
        <v/>
      </c>
      <c r="O9" s="156" t="str">
        <f t="shared" si="0"/>
        <v/>
      </c>
      <c r="P9" s="154">
        <v>7</v>
      </c>
      <c r="Q9" s="156" t="str">
        <f t="shared" ref="Q9:AG9" si="1">IF(Q10="Y",1,"")</f>
        <v/>
      </c>
      <c r="R9" s="154" t="str">
        <f t="shared" si="1"/>
        <v/>
      </c>
      <c r="S9" s="154" t="str">
        <f t="shared" si="1"/>
        <v/>
      </c>
      <c r="T9" s="154" t="str">
        <f t="shared" si="1"/>
        <v/>
      </c>
      <c r="U9" s="154" t="str">
        <f t="shared" si="1"/>
        <v/>
      </c>
      <c r="V9" s="154" t="str">
        <f t="shared" si="1"/>
        <v/>
      </c>
      <c r="W9" s="154" t="str">
        <f t="shared" si="1"/>
        <v/>
      </c>
      <c r="X9" s="154" t="str">
        <f t="shared" si="1"/>
        <v/>
      </c>
      <c r="Y9" s="154" t="str">
        <f t="shared" si="1"/>
        <v/>
      </c>
      <c r="Z9" s="154" t="str">
        <f t="shared" si="1"/>
        <v/>
      </c>
      <c r="AA9" s="156" t="str">
        <f t="shared" si="1"/>
        <v/>
      </c>
      <c r="AB9" s="154" t="str">
        <f t="shared" si="1"/>
        <v/>
      </c>
      <c r="AC9" s="154" t="str">
        <f t="shared" si="1"/>
        <v/>
      </c>
      <c r="AD9" s="154" t="str">
        <f t="shared" si="1"/>
        <v/>
      </c>
      <c r="AE9" s="154" t="str">
        <f t="shared" si="1"/>
        <v/>
      </c>
      <c r="AF9" s="154" t="str">
        <f t="shared" si="1"/>
        <v/>
      </c>
      <c r="AG9" s="156" t="str">
        <f t="shared" si="1"/>
        <v/>
      </c>
      <c r="AH9" s="154">
        <v>8</v>
      </c>
      <c r="AI9" s="154" t="str">
        <f>IF(AI10="Y",1,"")</f>
        <v/>
      </c>
      <c r="AJ9" s="174">
        <v>8</v>
      </c>
      <c r="AK9" s="154" t="str">
        <f t="shared" ref="AK9:AS9" si="2">IF(AK10="Y",1,"")</f>
        <v/>
      </c>
      <c r="AL9" s="154" t="str">
        <f t="shared" si="2"/>
        <v/>
      </c>
      <c r="AM9" s="154" t="str">
        <f t="shared" si="2"/>
        <v/>
      </c>
      <c r="AN9" s="154" t="str">
        <f t="shared" si="2"/>
        <v/>
      </c>
      <c r="AO9" s="156" t="str">
        <f t="shared" si="2"/>
        <v/>
      </c>
      <c r="AP9" s="154" t="str">
        <f t="shared" si="2"/>
        <v/>
      </c>
      <c r="AQ9" s="154" t="str">
        <f t="shared" si="2"/>
        <v/>
      </c>
      <c r="AR9" s="154" t="str">
        <f t="shared" si="2"/>
        <v/>
      </c>
      <c r="AS9" s="156" t="str">
        <f t="shared" si="2"/>
        <v/>
      </c>
      <c r="AT9" s="154">
        <v>9</v>
      </c>
      <c r="AU9" s="156">
        <v>10</v>
      </c>
      <c r="AV9" s="154">
        <v>11</v>
      </c>
      <c r="AW9" s="154">
        <v>12</v>
      </c>
      <c r="AX9" s="154">
        <v>13</v>
      </c>
      <c r="AY9" s="154">
        <v>14</v>
      </c>
      <c r="AZ9" s="154">
        <v>15</v>
      </c>
      <c r="BA9" s="154"/>
      <c r="BB9" s="156">
        <v>16</v>
      </c>
      <c r="BC9" s="154">
        <v>17</v>
      </c>
      <c r="BD9" s="156">
        <v>18</v>
      </c>
      <c r="BE9" s="156">
        <v>19</v>
      </c>
      <c r="BF9" s="156">
        <v>20</v>
      </c>
      <c r="BG9" s="154"/>
      <c r="BH9" s="156">
        <v>21</v>
      </c>
      <c r="BI9" s="154">
        <v>22</v>
      </c>
      <c r="BJ9" s="154">
        <v>23</v>
      </c>
      <c r="BK9" s="156">
        <v>24</v>
      </c>
      <c r="BL9" s="154">
        <v>25</v>
      </c>
      <c r="BM9" s="154">
        <v>26</v>
      </c>
      <c r="BN9" s="156">
        <v>27</v>
      </c>
      <c r="BO9" s="154">
        <v>28</v>
      </c>
      <c r="BP9" s="154">
        <v>29</v>
      </c>
      <c r="BQ9" s="154">
        <v>30</v>
      </c>
      <c r="BR9" s="156">
        <v>31</v>
      </c>
      <c r="BS9" s="154" t="str">
        <f t="shared" ref="BS9:CD9" si="3">IF(BS10="Y",1,"")</f>
        <v/>
      </c>
      <c r="BT9" s="154" t="str">
        <f t="shared" si="3"/>
        <v/>
      </c>
      <c r="BU9" s="154" t="str">
        <f t="shared" si="3"/>
        <v/>
      </c>
      <c r="BV9" s="156" t="str">
        <f t="shared" si="3"/>
        <v/>
      </c>
      <c r="BW9" s="154" t="str">
        <f t="shared" si="3"/>
        <v/>
      </c>
      <c r="BX9" s="154" t="str">
        <f t="shared" si="3"/>
        <v/>
      </c>
      <c r="BY9" s="154" t="str">
        <f t="shared" si="3"/>
        <v/>
      </c>
      <c r="BZ9" s="156" t="str">
        <f t="shared" si="3"/>
        <v/>
      </c>
      <c r="CA9" s="154" t="str">
        <f t="shared" si="3"/>
        <v/>
      </c>
      <c r="CB9" s="154" t="str">
        <f t="shared" si="3"/>
        <v/>
      </c>
      <c r="CC9" s="154" t="str">
        <f t="shared" si="3"/>
        <v/>
      </c>
      <c r="CD9" s="156" t="str">
        <f t="shared" si="3"/>
        <v/>
      </c>
      <c r="CE9" s="154">
        <v>32</v>
      </c>
      <c r="CF9" s="154" t="str">
        <f>IF(CF10="Y",1,"")</f>
        <v/>
      </c>
      <c r="CG9" s="154">
        <v>33</v>
      </c>
      <c r="CH9" s="154" t="str">
        <f>IF(CH10="Y",1,"")</f>
        <v/>
      </c>
      <c r="CI9" s="154">
        <v>34</v>
      </c>
      <c r="CJ9" s="154" t="str">
        <f>IF(CJ10="Y",1,"")</f>
        <v/>
      </c>
      <c r="CK9" s="154">
        <v>35</v>
      </c>
      <c r="CL9" s="154">
        <v>36</v>
      </c>
      <c r="CM9" s="154">
        <v>37</v>
      </c>
      <c r="CN9" s="154">
        <v>38</v>
      </c>
      <c r="CO9" s="154">
        <v>39</v>
      </c>
      <c r="CP9" s="154">
        <v>40</v>
      </c>
      <c r="CQ9" s="154">
        <v>41</v>
      </c>
      <c r="CR9" s="154">
        <v>42</v>
      </c>
      <c r="CS9" s="154">
        <v>43</v>
      </c>
      <c r="CT9" s="154">
        <v>44</v>
      </c>
      <c r="CU9" s="154">
        <v>45</v>
      </c>
      <c r="CV9" s="182"/>
      <c r="CW9" s="183"/>
      <c r="CX9" s="183"/>
      <c r="CY9" s="183"/>
      <c r="CZ9" s="183"/>
      <c r="DA9" s="183"/>
      <c r="DB9" s="183"/>
    </row>
    <row r="10" ht="14.25" customHeight="1" spans="1:106">
      <c r="A10" s="157" t="s">
        <v>164</v>
      </c>
      <c r="B10" s="158" t="str">
        <f t="shared" ref="B10:H10" si="4">IF(AND(B11="N",B16="N"),"Y","N")</f>
        <v>Y</v>
      </c>
      <c r="C10" s="158" t="str">
        <f t="shared" si="4"/>
        <v>N</v>
      </c>
      <c r="D10" s="158" t="str">
        <f t="shared" si="4"/>
        <v>Y</v>
      </c>
      <c r="E10" s="158" t="str">
        <f t="shared" si="4"/>
        <v>Y</v>
      </c>
      <c r="F10" s="158" t="str">
        <f t="shared" si="4"/>
        <v>N</v>
      </c>
      <c r="G10" s="158" t="str">
        <f t="shared" si="4"/>
        <v>Y</v>
      </c>
      <c r="H10" s="158" t="str">
        <f t="shared" si="4"/>
        <v>N</v>
      </c>
      <c r="I10" s="158" t="s">
        <v>165</v>
      </c>
      <c r="J10" s="158" t="str">
        <f t="shared" ref="J10:K10" si="5">IF(AND(J11="N",J16="N"),"Y","N")</f>
        <v>Y</v>
      </c>
      <c r="K10" s="157" t="str">
        <f t="shared" si="5"/>
        <v>N</v>
      </c>
      <c r="L10" s="158" t="s">
        <v>166</v>
      </c>
      <c r="M10" s="158" t="str">
        <f t="shared" ref="M10:Q10" si="6">IF(AND(M11="N",M16="N"),"Y","N")</f>
        <v>N</v>
      </c>
      <c r="N10" s="158" t="str">
        <f t="shared" si="6"/>
        <v>N</v>
      </c>
      <c r="O10" s="157" t="str">
        <f t="shared" si="6"/>
        <v>N</v>
      </c>
      <c r="P10" s="158" t="str">
        <f t="shared" si="6"/>
        <v>Y</v>
      </c>
      <c r="Q10" s="157" t="str">
        <f t="shared" si="6"/>
        <v>N</v>
      </c>
      <c r="R10" s="158" t="s">
        <v>166</v>
      </c>
      <c r="S10" s="158" t="s">
        <v>166</v>
      </c>
      <c r="T10" s="158" t="s">
        <v>166</v>
      </c>
      <c r="U10" s="158" t="s">
        <v>166</v>
      </c>
      <c r="V10" s="158" t="s">
        <v>166</v>
      </c>
      <c r="W10" s="158" t="s">
        <v>166</v>
      </c>
      <c r="X10" s="158" t="s">
        <v>166</v>
      </c>
      <c r="Y10" s="158" t="s">
        <v>166</v>
      </c>
      <c r="Z10" s="158" t="s">
        <v>166</v>
      </c>
      <c r="AA10" s="157" t="s">
        <v>166</v>
      </c>
      <c r="AB10" s="158" t="s">
        <v>166</v>
      </c>
      <c r="AC10" s="158" t="str">
        <f t="shared" ref="AC10:AG10" si="7">IF(AND(AC11="N",AC16="N"),"Y","N")</f>
        <v>N</v>
      </c>
      <c r="AD10" s="158" t="str">
        <f t="shared" si="7"/>
        <v>N</v>
      </c>
      <c r="AE10" s="158" t="str">
        <f t="shared" si="7"/>
        <v>N</v>
      </c>
      <c r="AF10" s="158" t="str">
        <f t="shared" si="7"/>
        <v>N</v>
      </c>
      <c r="AG10" s="157" t="str">
        <f t="shared" si="7"/>
        <v>N</v>
      </c>
      <c r="AH10" s="158" t="s">
        <v>165</v>
      </c>
      <c r="AI10" s="158" t="s">
        <v>166</v>
      </c>
      <c r="AJ10" s="158" t="s">
        <v>165</v>
      </c>
      <c r="AK10" s="158" t="s">
        <v>166</v>
      </c>
      <c r="AL10" s="158" t="s">
        <v>166</v>
      </c>
      <c r="AM10" s="158" t="s">
        <v>166</v>
      </c>
      <c r="AN10" s="158" t="s">
        <v>166</v>
      </c>
      <c r="AO10" s="157" t="s">
        <v>166</v>
      </c>
      <c r="AP10" s="158" t="s">
        <v>166</v>
      </c>
      <c r="AQ10" s="158" t="s">
        <v>166</v>
      </c>
      <c r="AR10" s="158" t="s">
        <v>166</v>
      </c>
      <c r="AS10" s="157" t="s">
        <v>166</v>
      </c>
      <c r="AT10" s="158" t="s">
        <v>165</v>
      </c>
      <c r="AU10" s="157" t="s">
        <v>165</v>
      </c>
      <c r="AV10" s="158" t="s">
        <v>165</v>
      </c>
      <c r="AW10" s="158" t="s">
        <v>165</v>
      </c>
      <c r="AX10" s="158" t="s">
        <v>165</v>
      </c>
      <c r="AY10" s="158" t="s">
        <v>165</v>
      </c>
      <c r="AZ10" s="158" t="s">
        <v>165</v>
      </c>
      <c r="BA10" s="158" t="s">
        <v>166</v>
      </c>
      <c r="BB10" s="157" t="s">
        <v>165</v>
      </c>
      <c r="BC10" s="158" t="s">
        <v>165</v>
      </c>
      <c r="BD10" s="157" t="s">
        <v>165</v>
      </c>
      <c r="BE10" s="157" t="s">
        <v>165</v>
      </c>
      <c r="BF10" s="157" t="s">
        <v>165</v>
      </c>
      <c r="BG10" s="158" t="s">
        <v>166</v>
      </c>
      <c r="BH10" s="157" t="s">
        <v>165</v>
      </c>
      <c r="BI10" s="158" t="s">
        <v>165</v>
      </c>
      <c r="BJ10" s="158" t="s">
        <v>165</v>
      </c>
      <c r="BK10" s="157" t="s">
        <v>165</v>
      </c>
      <c r="BL10" s="158" t="s">
        <v>165</v>
      </c>
      <c r="BM10" s="158" t="s">
        <v>165</v>
      </c>
      <c r="BN10" s="157" t="s">
        <v>165</v>
      </c>
      <c r="BO10" s="158" t="s">
        <v>165</v>
      </c>
      <c r="BP10" s="158" t="s">
        <v>165</v>
      </c>
      <c r="BQ10" s="158" t="s">
        <v>165</v>
      </c>
      <c r="BR10" s="157" t="s">
        <v>165</v>
      </c>
      <c r="BS10" s="158" t="s">
        <v>166</v>
      </c>
      <c r="BT10" s="158" t="s">
        <v>166</v>
      </c>
      <c r="BU10" s="158" t="s">
        <v>166</v>
      </c>
      <c r="BV10" s="157" t="s">
        <v>166</v>
      </c>
      <c r="BW10" s="158" t="s">
        <v>166</v>
      </c>
      <c r="BX10" s="158" t="s">
        <v>166</v>
      </c>
      <c r="BY10" s="158" t="s">
        <v>166</v>
      </c>
      <c r="BZ10" s="157" t="s">
        <v>166</v>
      </c>
      <c r="CA10" s="158" t="s">
        <v>166</v>
      </c>
      <c r="CB10" s="158" t="s">
        <v>166</v>
      </c>
      <c r="CC10" s="158" t="s">
        <v>166</v>
      </c>
      <c r="CD10" s="157" t="s">
        <v>166</v>
      </c>
      <c r="CE10" s="158" t="s">
        <v>165</v>
      </c>
      <c r="CF10" s="158" t="s">
        <v>166</v>
      </c>
      <c r="CG10" s="158" t="s">
        <v>165</v>
      </c>
      <c r="CH10" s="158" t="s">
        <v>166</v>
      </c>
      <c r="CI10" s="158" t="s">
        <v>165</v>
      </c>
      <c r="CJ10" s="158" t="s">
        <v>166</v>
      </c>
      <c r="CK10" s="158" t="s">
        <v>165</v>
      </c>
      <c r="CL10" s="158" t="s">
        <v>165</v>
      </c>
      <c r="CM10" s="158" t="s">
        <v>165</v>
      </c>
      <c r="CN10" s="158" t="s">
        <v>165</v>
      </c>
      <c r="CO10" s="158" t="s">
        <v>165</v>
      </c>
      <c r="CP10" s="158" t="s">
        <v>165</v>
      </c>
      <c r="CQ10" s="158" t="s">
        <v>165</v>
      </c>
      <c r="CR10" s="158" t="s">
        <v>165</v>
      </c>
      <c r="CS10" s="158" t="s">
        <v>165</v>
      </c>
      <c r="CT10" s="158" t="s">
        <v>165</v>
      </c>
      <c r="CU10" s="158" t="s">
        <v>165</v>
      </c>
      <c r="CV10" s="184"/>
      <c r="CW10" s="158"/>
      <c r="CX10" s="158"/>
      <c r="CY10" s="158"/>
      <c r="CZ10" s="158"/>
      <c r="DA10" s="158"/>
      <c r="DB10" s="158"/>
    </row>
    <row r="11" ht="14.25" customHeight="1" spans="1:106">
      <c r="A11" s="159" t="s">
        <v>167</v>
      </c>
      <c r="B11" s="153" t="s">
        <v>166</v>
      </c>
      <c r="C11" s="153" t="s">
        <v>165</v>
      </c>
      <c r="D11" s="153" t="s">
        <v>166</v>
      </c>
      <c r="E11" s="153" t="s">
        <v>166</v>
      </c>
      <c r="F11" s="153" t="s">
        <v>165</v>
      </c>
      <c r="G11" s="153" t="s">
        <v>166</v>
      </c>
      <c r="H11" s="153" t="s">
        <v>165</v>
      </c>
      <c r="I11" s="153"/>
      <c r="J11" s="153" t="s">
        <v>166</v>
      </c>
      <c r="K11" s="152" t="s">
        <v>165</v>
      </c>
      <c r="L11" s="153" t="s">
        <v>166</v>
      </c>
      <c r="M11" s="153" t="s">
        <v>166</v>
      </c>
      <c r="N11" s="153" t="s">
        <v>165</v>
      </c>
      <c r="O11" s="152" t="s">
        <v>165</v>
      </c>
      <c r="P11" s="153" t="s">
        <v>166</v>
      </c>
      <c r="Q11" s="152" t="s">
        <v>165</v>
      </c>
      <c r="R11" s="153" t="s">
        <v>166</v>
      </c>
      <c r="S11" s="153" t="s">
        <v>165</v>
      </c>
      <c r="T11" s="153" t="s">
        <v>166</v>
      </c>
      <c r="U11" s="153" t="s">
        <v>166</v>
      </c>
      <c r="V11" s="153" t="s">
        <v>165</v>
      </c>
      <c r="W11" s="153" t="s">
        <v>166</v>
      </c>
      <c r="X11" s="153" t="s">
        <v>165</v>
      </c>
      <c r="Y11" s="153" t="s">
        <v>165</v>
      </c>
      <c r="Z11" s="153" t="s">
        <v>166</v>
      </c>
      <c r="AA11" s="152" t="s">
        <v>165</v>
      </c>
      <c r="AB11" s="153" t="s">
        <v>166</v>
      </c>
      <c r="AC11" s="153" t="s">
        <v>166</v>
      </c>
      <c r="AD11" s="153" t="s">
        <v>166</v>
      </c>
      <c r="AE11" s="153" t="s">
        <v>165</v>
      </c>
      <c r="AF11" s="153" t="s">
        <v>165</v>
      </c>
      <c r="AG11" s="152" t="s">
        <v>165</v>
      </c>
      <c r="AH11" s="10" t="s">
        <v>166</v>
      </c>
      <c r="AI11" s="10" t="s">
        <v>165</v>
      </c>
      <c r="AJ11" s="10" t="s">
        <v>166</v>
      </c>
      <c r="AK11" s="10" t="s">
        <v>165</v>
      </c>
      <c r="AL11" s="10" t="s">
        <v>166</v>
      </c>
      <c r="AM11" s="10" t="s">
        <v>165</v>
      </c>
      <c r="AN11" s="10" t="s">
        <v>166</v>
      </c>
      <c r="AO11" s="159" t="s">
        <v>165</v>
      </c>
      <c r="AP11" s="10" t="s">
        <v>166</v>
      </c>
      <c r="AQ11" s="10" t="s">
        <v>165</v>
      </c>
      <c r="AR11" s="10" t="s">
        <v>166</v>
      </c>
      <c r="AS11" s="159" t="s">
        <v>165</v>
      </c>
      <c r="AT11" s="10" t="s">
        <v>166</v>
      </c>
      <c r="AU11" s="159" t="s">
        <v>166</v>
      </c>
      <c r="AV11" s="10" t="s">
        <v>166</v>
      </c>
      <c r="AW11" s="10" t="s">
        <v>166</v>
      </c>
      <c r="AX11" s="10" t="s">
        <v>166</v>
      </c>
      <c r="AY11" s="10" t="s">
        <v>166</v>
      </c>
      <c r="AZ11" s="10" t="s">
        <v>166</v>
      </c>
      <c r="BA11" s="10" t="s">
        <v>165</v>
      </c>
      <c r="BB11" s="159" t="s">
        <v>166</v>
      </c>
      <c r="BC11" s="10" t="s">
        <v>166</v>
      </c>
      <c r="BD11" s="159" t="s">
        <v>166</v>
      </c>
      <c r="BE11" s="159" t="s">
        <v>166</v>
      </c>
      <c r="BF11" s="159" t="s">
        <v>166</v>
      </c>
      <c r="BG11" s="10" t="s">
        <v>165</v>
      </c>
      <c r="BH11" s="159" t="s">
        <v>166</v>
      </c>
      <c r="BI11" s="10" t="s">
        <v>166</v>
      </c>
      <c r="BJ11" s="10" t="s">
        <v>166</v>
      </c>
      <c r="BK11" s="159" t="s">
        <v>166</v>
      </c>
      <c r="BL11" s="10" t="s">
        <v>166</v>
      </c>
      <c r="BM11" s="10" t="s">
        <v>166</v>
      </c>
      <c r="BN11" s="159" t="s">
        <v>166</v>
      </c>
      <c r="BO11" s="10" t="s">
        <v>166</v>
      </c>
      <c r="BP11" s="10" t="s">
        <v>166</v>
      </c>
      <c r="BQ11" s="10" t="s">
        <v>166</v>
      </c>
      <c r="BR11" s="159" t="s">
        <v>166</v>
      </c>
      <c r="BS11" s="10" t="s">
        <v>166</v>
      </c>
      <c r="BT11" s="10" t="s">
        <v>166</v>
      </c>
      <c r="BU11" s="10" t="s">
        <v>166</v>
      </c>
      <c r="BV11" s="159" t="s">
        <v>166</v>
      </c>
      <c r="BW11" s="10" t="s">
        <v>166</v>
      </c>
      <c r="BX11" s="10" t="s">
        <v>166</v>
      </c>
      <c r="BY11" s="10" t="s">
        <v>166</v>
      </c>
      <c r="BZ11" s="159" t="s">
        <v>166</v>
      </c>
      <c r="CA11" s="10" t="s">
        <v>166</v>
      </c>
      <c r="CB11" s="10" t="s">
        <v>166</v>
      </c>
      <c r="CC11" s="10" t="s">
        <v>166</v>
      </c>
      <c r="CD11" s="159" t="s">
        <v>166</v>
      </c>
      <c r="CE11" s="10" t="s">
        <v>166</v>
      </c>
      <c r="CF11" s="10" t="s">
        <v>165</v>
      </c>
      <c r="CG11" s="10" t="s">
        <v>166</v>
      </c>
      <c r="CH11" s="10" t="s">
        <v>165</v>
      </c>
      <c r="CI11" s="10" t="s">
        <v>166</v>
      </c>
      <c r="CJ11" s="10" t="s">
        <v>165</v>
      </c>
      <c r="CK11" s="10" t="s">
        <v>166</v>
      </c>
      <c r="CL11" s="10" t="s">
        <v>166</v>
      </c>
      <c r="CM11" s="10" t="s">
        <v>166</v>
      </c>
      <c r="CN11" s="10" t="s">
        <v>166</v>
      </c>
      <c r="CO11" s="10" t="s">
        <v>166</v>
      </c>
      <c r="CP11" s="10" t="s">
        <v>166</v>
      </c>
      <c r="CQ11" s="10" t="s">
        <v>166</v>
      </c>
      <c r="CR11" s="10" t="s">
        <v>166</v>
      </c>
      <c r="CS11" s="10" t="s">
        <v>166</v>
      </c>
      <c r="CT11" s="10" t="s">
        <v>166</v>
      </c>
      <c r="CU11" s="10" t="s">
        <v>166</v>
      </c>
      <c r="CV11" s="185"/>
      <c r="CW11" s="10"/>
      <c r="CX11" s="10"/>
      <c r="CY11" s="10"/>
      <c r="CZ11" s="10"/>
      <c r="DA11" s="10"/>
      <c r="DB11" s="10"/>
    </row>
    <row r="12" ht="14.25" customHeight="1" spans="1:106">
      <c r="A12" s="157" t="s">
        <v>168</v>
      </c>
      <c r="B12" s="154" t="str">
        <f t="shared" ref="B12:H12" si="8">IF(AND(B10="Y",B11&lt;&gt;"N"),"ERROR","OK")</f>
        <v>OK</v>
      </c>
      <c r="C12" s="154" t="str">
        <f t="shared" si="8"/>
        <v>OK</v>
      </c>
      <c r="D12" s="154" t="str">
        <f t="shared" si="8"/>
        <v>OK</v>
      </c>
      <c r="E12" s="154" t="str">
        <f t="shared" si="8"/>
        <v>OK</v>
      </c>
      <c r="F12" s="154" t="str">
        <f t="shared" si="8"/>
        <v>OK</v>
      </c>
      <c r="G12" s="154" t="str">
        <f t="shared" si="8"/>
        <v>OK</v>
      </c>
      <c r="H12" s="154" t="str">
        <f t="shared" si="8"/>
        <v>OK</v>
      </c>
      <c r="I12" s="154"/>
      <c r="J12" s="154" t="str">
        <f t="shared" ref="J12:Z12" si="9">IF(AND(J10="Y",J11&lt;&gt;"N"),"ERROR","OK")</f>
        <v>OK</v>
      </c>
      <c r="K12" s="156" t="str">
        <f t="shared" si="9"/>
        <v>OK</v>
      </c>
      <c r="L12" s="154" t="str">
        <f t="shared" si="9"/>
        <v>OK</v>
      </c>
      <c r="M12" s="154" t="str">
        <f t="shared" si="9"/>
        <v>OK</v>
      </c>
      <c r="N12" s="154" t="str">
        <f t="shared" si="9"/>
        <v>OK</v>
      </c>
      <c r="O12" s="156" t="str">
        <f t="shared" si="9"/>
        <v>OK</v>
      </c>
      <c r="P12" s="154" t="str">
        <f t="shared" si="9"/>
        <v>OK</v>
      </c>
      <c r="Q12" s="156" t="str">
        <f t="shared" si="9"/>
        <v>OK</v>
      </c>
      <c r="R12" s="154" t="str">
        <f t="shared" si="9"/>
        <v>OK</v>
      </c>
      <c r="S12" s="154" t="str">
        <f t="shared" si="9"/>
        <v>OK</v>
      </c>
      <c r="T12" s="154" t="str">
        <f t="shared" si="9"/>
        <v>OK</v>
      </c>
      <c r="U12" s="154" t="str">
        <f t="shared" si="9"/>
        <v>OK</v>
      </c>
      <c r="V12" s="154" t="str">
        <f t="shared" si="9"/>
        <v>OK</v>
      </c>
      <c r="W12" s="154" t="str">
        <f t="shared" si="9"/>
        <v>OK</v>
      </c>
      <c r="X12" s="154" t="str">
        <f t="shared" si="9"/>
        <v>OK</v>
      </c>
      <c r="Y12" s="154" t="str">
        <f t="shared" si="9"/>
        <v>OK</v>
      </c>
      <c r="Z12" s="154" t="str">
        <f t="shared" si="9"/>
        <v>OK</v>
      </c>
      <c r="AA12" s="156" t="str">
        <f t="shared" ref="AA12:AB12" si="10">IF(AND(Z10="Y",Z11&lt;&gt;"N"),"ERROR","OK")</f>
        <v>OK</v>
      </c>
      <c r="AB12" s="154" t="str">
        <f t="shared" si="10"/>
        <v>OK</v>
      </c>
      <c r="AC12" s="154" t="str">
        <f t="shared" ref="AC12:CD12" si="11">IF(AND(AC10="Y",AC11&lt;&gt;"N"),"ERROR","OK")</f>
        <v>OK</v>
      </c>
      <c r="AD12" s="154" t="str">
        <f t="shared" si="11"/>
        <v>OK</v>
      </c>
      <c r="AE12" s="154" t="str">
        <f t="shared" si="11"/>
        <v>OK</v>
      </c>
      <c r="AF12" s="154" t="str">
        <f t="shared" si="11"/>
        <v>OK</v>
      </c>
      <c r="AG12" s="156" t="str">
        <f t="shared" si="11"/>
        <v>OK</v>
      </c>
      <c r="AH12" s="158" t="str">
        <f t="shared" si="11"/>
        <v>OK</v>
      </c>
      <c r="AI12" s="158" t="str">
        <f t="shared" si="11"/>
        <v>OK</v>
      </c>
      <c r="AJ12" s="158" t="str">
        <f t="shared" si="11"/>
        <v>OK</v>
      </c>
      <c r="AK12" s="158" t="str">
        <f t="shared" si="11"/>
        <v>OK</v>
      </c>
      <c r="AL12" s="158" t="str">
        <f t="shared" si="11"/>
        <v>OK</v>
      </c>
      <c r="AM12" s="158" t="str">
        <f t="shared" si="11"/>
        <v>OK</v>
      </c>
      <c r="AN12" s="158" t="str">
        <f t="shared" si="11"/>
        <v>OK</v>
      </c>
      <c r="AO12" s="157" t="str">
        <f t="shared" si="11"/>
        <v>OK</v>
      </c>
      <c r="AP12" s="158" t="str">
        <f t="shared" si="11"/>
        <v>OK</v>
      </c>
      <c r="AQ12" s="158" t="str">
        <f t="shared" si="11"/>
        <v>OK</v>
      </c>
      <c r="AR12" s="158" t="str">
        <f t="shared" si="11"/>
        <v>OK</v>
      </c>
      <c r="AS12" s="157" t="str">
        <f t="shared" si="11"/>
        <v>OK</v>
      </c>
      <c r="AT12" s="158" t="str">
        <f t="shared" si="11"/>
        <v>OK</v>
      </c>
      <c r="AU12" s="157" t="str">
        <f t="shared" si="11"/>
        <v>OK</v>
      </c>
      <c r="AV12" s="158" t="str">
        <f t="shared" si="11"/>
        <v>OK</v>
      </c>
      <c r="AW12" s="158" t="str">
        <f t="shared" si="11"/>
        <v>OK</v>
      </c>
      <c r="AX12" s="158" t="str">
        <f t="shared" si="11"/>
        <v>OK</v>
      </c>
      <c r="AY12" s="158" t="str">
        <f t="shared" si="11"/>
        <v>OK</v>
      </c>
      <c r="AZ12" s="158" t="str">
        <f t="shared" si="11"/>
        <v>OK</v>
      </c>
      <c r="BA12" s="158" t="str">
        <f t="shared" si="11"/>
        <v>OK</v>
      </c>
      <c r="BB12" s="157" t="str">
        <f t="shared" si="11"/>
        <v>OK</v>
      </c>
      <c r="BC12" s="158" t="str">
        <f t="shared" si="11"/>
        <v>OK</v>
      </c>
      <c r="BD12" s="157" t="str">
        <f t="shared" si="11"/>
        <v>OK</v>
      </c>
      <c r="BE12" s="157" t="str">
        <f t="shared" si="11"/>
        <v>OK</v>
      </c>
      <c r="BF12" s="157" t="str">
        <f t="shared" si="11"/>
        <v>OK</v>
      </c>
      <c r="BG12" s="158" t="str">
        <f t="shared" si="11"/>
        <v>OK</v>
      </c>
      <c r="BH12" s="157" t="str">
        <f t="shared" si="11"/>
        <v>OK</v>
      </c>
      <c r="BI12" s="158" t="str">
        <f t="shared" si="11"/>
        <v>OK</v>
      </c>
      <c r="BJ12" s="158" t="str">
        <f t="shared" si="11"/>
        <v>OK</v>
      </c>
      <c r="BK12" s="157" t="str">
        <f t="shared" si="11"/>
        <v>OK</v>
      </c>
      <c r="BL12" s="158" t="str">
        <f t="shared" si="11"/>
        <v>OK</v>
      </c>
      <c r="BM12" s="158" t="str">
        <f t="shared" si="11"/>
        <v>OK</v>
      </c>
      <c r="BN12" s="157" t="str">
        <f t="shared" si="11"/>
        <v>OK</v>
      </c>
      <c r="BO12" s="158" t="str">
        <f t="shared" si="11"/>
        <v>OK</v>
      </c>
      <c r="BP12" s="158" t="str">
        <f t="shared" si="11"/>
        <v>OK</v>
      </c>
      <c r="BQ12" s="158" t="str">
        <f t="shared" si="11"/>
        <v>OK</v>
      </c>
      <c r="BR12" s="157" t="str">
        <f t="shared" si="11"/>
        <v>OK</v>
      </c>
      <c r="BS12" s="158" t="str">
        <f t="shared" si="11"/>
        <v>OK</v>
      </c>
      <c r="BT12" s="158" t="str">
        <f t="shared" si="11"/>
        <v>OK</v>
      </c>
      <c r="BU12" s="158" t="str">
        <f t="shared" si="11"/>
        <v>OK</v>
      </c>
      <c r="BV12" s="157" t="str">
        <f t="shared" si="11"/>
        <v>OK</v>
      </c>
      <c r="BW12" s="158" t="str">
        <f t="shared" si="11"/>
        <v>OK</v>
      </c>
      <c r="BX12" s="158" t="str">
        <f t="shared" si="11"/>
        <v>OK</v>
      </c>
      <c r="BY12" s="158" t="str">
        <f t="shared" si="11"/>
        <v>OK</v>
      </c>
      <c r="BZ12" s="157" t="str">
        <f t="shared" si="11"/>
        <v>OK</v>
      </c>
      <c r="CA12" s="158" t="str">
        <f t="shared" si="11"/>
        <v>OK</v>
      </c>
      <c r="CB12" s="158" t="str">
        <f t="shared" si="11"/>
        <v>OK</v>
      </c>
      <c r="CC12" s="158" t="str">
        <f t="shared" si="11"/>
        <v>OK</v>
      </c>
      <c r="CD12" s="157" t="str">
        <f t="shared" si="11"/>
        <v>OK</v>
      </c>
      <c r="CE12" s="158"/>
      <c r="CF12" s="158"/>
      <c r="CG12" s="158"/>
      <c r="CH12" s="158" t="str">
        <f>IF(AND(CH10="Y",CH11&lt;&gt;"N"),"ERROR","OK")</f>
        <v>OK</v>
      </c>
      <c r="CI12" s="158"/>
      <c r="CJ12" s="158"/>
      <c r="CK12" s="158" t="str">
        <f t="shared" ref="CK12:CU12" si="12">IF(AND(CK10="Y",CK11&lt;&gt;"N"),"ERROR","OK")</f>
        <v>OK</v>
      </c>
      <c r="CL12" s="158" t="str">
        <f t="shared" si="12"/>
        <v>OK</v>
      </c>
      <c r="CM12" s="158" t="str">
        <f t="shared" si="12"/>
        <v>OK</v>
      </c>
      <c r="CN12" s="158" t="str">
        <f t="shared" si="12"/>
        <v>OK</v>
      </c>
      <c r="CO12" s="158" t="str">
        <f t="shared" si="12"/>
        <v>OK</v>
      </c>
      <c r="CP12" s="158" t="str">
        <f t="shared" si="12"/>
        <v>OK</v>
      </c>
      <c r="CQ12" s="158" t="str">
        <f t="shared" si="12"/>
        <v>OK</v>
      </c>
      <c r="CR12" s="158" t="str">
        <f t="shared" si="12"/>
        <v>OK</v>
      </c>
      <c r="CS12" s="158" t="str">
        <f t="shared" si="12"/>
        <v>OK</v>
      </c>
      <c r="CT12" s="158" t="str">
        <f t="shared" si="12"/>
        <v>OK</v>
      </c>
      <c r="CU12" s="158" t="str">
        <f t="shared" si="12"/>
        <v>OK</v>
      </c>
      <c r="CV12" s="184"/>
      <c r="CW12" s="158"/>
      <c r="CX12" s="158"/>
      <c r="CY12" s="158"/>
      <c r="CZ12" s="158"/>
      <c r="DA12" s="158"/>
      <c r="DB12" s="158"/>
    </row>
    <row r="13" ht="14.25" customHeight="1" spans="1:106">
      <c r="A13" s="157" t="s">
        <v>169</v>
      </c>
      <c r="B13" s="154" t="s">
        <v>170</v>
      </c>
      <c r="C13" s="154"/>
      <c r="D13" s="154"/>
      <c r="E13" s="154"/>
      <c r="F13" s="154"/>
      <c r="G13" s="154"/>
      <c r="H13" s="154"/>
      <c r="I13" s="154"/>
      <c r="J13" s="154"/>
      <c r="K13" s="156"/>
      <c r="L13" s="154"/>
      <c r="M13" s="154"/>
      <c r="N13" s="154"/>
      <c r="O13" s="156"/>
      <c r="P13" s="154"/>
      <c r="Q13" s="156"/>
      <c r="R13" s="154"/>
      <c r="S13" s="154"/>
      <c r="T13" s="154"/>
      <c r="U13" s="154"/>
      <c r="V13" s="154"/>
      <c r="W13" s="154"/>
      <c r="X13" s="154"/>
      <c r="Y13" s="154"/>
      <c r="Z13" s="154"/>
      <c r="AA13" s="156"/>
      <c r="AB13" s="154"/>
      <c r="AC13" s="154"/>
      <c r="AD13" s="154"/>
      <c r="AE13" s="154"/>
      <c r="AF13" s="154"/>
      <c r="AG13" s="156"/>
      <c r="AH13" s="158"/>
      <c r="AI13" s="158"/>
      <c r="AJ13" s="158"/>
      <c r="AK13" s="158"/>
      <c r="AL13" s="158"/>
      <c r="AM13" s="158"/>
      <c r="AN13" s="158"/>
      <c r="AO13" s="157"/>
      <c r="AP13" s="158"/>
      <c r="AQ13" s="158"/>
      <c r="AR13" s="158"/>
      <c r="AS13" s="157"/>
      <c r="AT13" s="158"/>
      <c r="AU13" s="157"/>
      <c r="AV13" s="158"/>
      <c r="AW13" s="158"/>
      <c r="AX13" s="158"/>
      <c r="AY13" s="158"/>
      <c r="AZ13" s="158"/>
      <c r="BA13" s="158"/>
      <c r="BB13" s="157"/>
      <c r="BC13" s="158"/>
      <c r="BD13" s="157"/>
      <c r="BE13" s="157"/>
      <c r="BF13" s="157"/>
      <c r="BG13" s="158"/>
      <c r="BH13" s="157"/>
      <c r="BI13" s="158"/>
      <c r="BJ13" s="158"/>
      <c r="BK13" s="157"/>
      <c r="BL13" s="158"/>
      <c r="BM13" s="158"/>
      <c r="BN13" s="157"/>
      <c r="BO13" s="158"/>
      <c r="BP13" s="158"/>
      <c r="BQ13" s="158"/>
      <c r="BR13" s="157"/>
      <c r="BS13" s="158"/>
      <c r="BT13" s="158"/>
      <c r="BU13" s="158"/>
      <c r="BV13" s="157"/>
      <c r="BW13" s="158"/>
      <c r="BX13" s="158"/>
      <c r="BY13" s="158"/>
      <c r="BZ13" s="157"/>
      <c r="CA13" s="158"/>
      <c r="CB13" s="158"/>
      <c r="CC13" s="158"/>
      <c r="CD13" s="157"/>
      <c r="CE13" s="158"/>
      <c r="CF13" s="158"/>
      <c r="CG13" s="158"/>
      <c r="CH13" s="158"/>
      <c r="CI13" s="158"/>
      <c r="CJ13" s="158"/>
      <c r="CK13" s="158"/>
      <c r="CL13" s="158"/>
      <c r="CM13" s="158"/>
      <c r="CN13" s="158"/>
      <c r="CO13" s="158"/>
      <c r="CP13" s="158"/>
      <c r="CQ13" s="158"/>
      <c r="CR13" s="158"/>
      <c r="CS13" s="158"/>
      <c r="CT13" s="158"/>
      <c r="CU13" s="158"/>
      <c r="CV13" s="184"/>
      <c r="CW13" s="158"/>
      <c r="CX13" s="158"/>
      <c r="CY13" s="158"/>
      <c r="CZ13" s="158"/>
      <c r="DA13" s="158"/>
      <c r="DB13" s="158"/>
    </row>
    <row r="14" ht="14.25" customHeight="1" spans="1:106">
      <c r="A14" s="157" t="s">
        <v>171</v>
      </c>
      <c r="B14" s="160"/>
      <c r="C14" s="160" t="s">
        <v>172</v>
      </c>
      <c r="D14" s="160"/>
      <c r="E14" s="160"/>
      <c r="F14" s="160" t="s">
        <v>173</v>
      </c>
      <c r="G14" s="160"/>
      <c r="H14" s="160" t="s">
        <v>174</v>
      </c>
      <c r="I14" s="160"/>
      <c r="J14" s="160"/>
      <c r="K14" s="168" t="s">
        <v>175</v>
      </c>
      <c r="L14" s="160"/>
      <c r="M14" s="160"/>
      <c r="N14" s="160" t="s">
        <v>176</v>
      </c>
      <c r="O14" s="168" t="s">
        <v>176</v>
      </c>
      <c r="P14" s="160"/>
      <c r="Q14" s="168" t="s">
        <v>177</v>
      </c>
      <c r="R14" s="160"/>
      <c r="S14" s="160" t="s">
        <v>178</v>
      </c>
      <c r="T14" s="160"/>
      <c r="U14" s="160"/>
      <c r="V14" s="160" t="s">
        <v>179</v>
      </c>
      <c r="W14" s="160"/>
      <c r="X14" s="160" t="s">
        <v>180</v>
      </c>
      <c r="Y14" s="160" t="s">
        <v>181</v>
      </c>
      <c r="Z14" s="160"/>
      <c r="AA14" s="168" t="s">
        <v>165</v>
      </c>
      <c r="AB14" s="160"/>
      <c r="AC14" s="160"/>
      <c r="AD14" s="160"/>
      <c r="AE14" s="160" t="s">
        <v>182</v>
      </c>
      <c r="AF14" s="160" t="s">
        <v>183</v>
      </c>
      <c r="AG14" s="168" t="s">
        <v>184</v>
      </c>
      <c r="AH14" s="160"/>
      <c r="AI14" s="160" t="s">
        <v>185</v>
      </c>
      <c r="AJ14" s="160"/>
      <c r="AK14" s="160" t="s">
        <v>186</v>
      </c>
      <c r="AL14" s="160"/>
      <c r="AM14" s="160" t="s">
        <v>187</v>
      </c>
      <c r="AN14" s="160"/>
      <c r="AO14" s="168" t="s">
        <v>188</v>
      </c>
      <c r="AP14" s="160"/>
      <c r="AQ14" s="160" t="s">
        <v>189</v>
      </c>
      <c r="AR14" s="160"/>
      <c r="AS14" s="168" t="s">
        <v>190</v>
      </c>
      <c r="AT14" s="160"/>
      <c r="AU14" s="168"/>
      <c r="AV14" s="160"/>
      <c r="AW14" s="160"/>
      <c r="AX14" s="160"/>
      <c r="AY14" s="160"/>
      <c r="AZ14" s="160"/>
      <c r="BA14" s="160" t="s">
        <v>191</v>
      </c>
      <c r="BB14" s="168"/>
      <c r="BC14" s="160"/>
      <c r="BD14" s="175"/>
      <c r="BE14" s="175"/>
      <c r="BF14" s="175"/>
      <c r="BG14" s="176" t="s">
        <v>192</v>
      </c>
      <c r="BH14" s="175"/>
      <c r="BI14" s="176"/>
      <c r="BJ14" s="176"/>
      <c r="BK14" s="175"/>
      <c r="BL14" s="176"/>
      <c r="BM14" s="176"/>
      <c r="BN14" s="175"/>
      <c r="BO14" s="176"/>
      <c r="BP14" s="176"/>
      <c r="BQ14" s="176"/>
      <c r="BR14" s="175"/>
      <c r="BS14" s="176"/>
      <c r="BT14" s="176"/>
      <c r="BU14" s="176"/>
      <c r="BV14" s="175"/>
      <c r="BW14" s="176"/>
      <c r="BX14" s="176"/>
      <c r="BY14" s="176"/>
      <c r="BZ14" s="175"/>
      <c r="CA14" s="176"/>
      <c r="CB14" s="176"/>
      <c r="CC14" s="176"/>
      <c r="CD14" s="175"/>
      <c r="CE14" s="176"/>
      <c r="CF14" s="176" t="s">
        <v>193</v>
      </c>
      <c r="CG14" s="176"/>
      <c r="CH14" s="176" t="s">
        <v>194</v>
      </c>
      <c r="CI14" s="176"/>
      <c r="CJ14" s="176" t="s">
        <v>195</v>
      </c>
      <c r="CK14" s="176"/>
      <c r="CL14" s="176"/>
      <c r="CM14" s="176"/>
      <c r="CN14" s="176"/>
      <c r="CO14" s="176"/>
      <c r="CP14" s="176"/>
      <c r="CQ14" s="176"/>
      <c r="CR14" s="176"/>
      <c r="CS14" s="176"/>
      <c r="CT14" s="176"/>
      <c r="CU14" s="176"/>
      <c r="CV14" s="186"/>
      <c r="CW14" s="176"/>
      <c r="CX14" s="176"/>
      <c r="CY14" s="176"/>
      <c r="CZ14" s="176"/>
      <c r="DA14" s="176"/>
      <c r="DB14" s="176"/>
    </row>
    <row r="15" ht="14.25" customHeight="1" spans="1:106">
      <c r="A15" s="161" t="s">
        <v>196</v>
      </c>
      <c r="B15" s="162" t="str">
        <f t="shared" ref="B15:H15" si="13">IF(B11="Y",IF(ISTEXT(B14),"OK","ERROR"),IF(B11="N",IF(B14="","OK","ERROR"),"ERROR"))</f>
        <v>OK</v>
      </c>
      <c r="C15" s="162" t="str">
        <f t="shared" si="13"/>
        <v>OK</v>
      </c>
      <c r="D15" s="162" t="str">
        <f t="shared" si="13"/>
        <v>OK</v>
      </c>
      <c r="E15" s="162" t="str">
        <f t="shared" si="13"/>
        <v>OK</v>
      </c>
      <c r="F15" s="162" t="str">
        <f t="shared" si="13"/>
        <v>OK</v>
      </c>
      <c r="G15" s="162" t="str">
        <f t="shared" si="13"/>
        <v>OK</v>
      </c>
      <c r="H15" s="162" t="str">
        <f t="shared" si="13"/>
        <v>OK</v>
      </c>
      <c r="I15" s="162"/>
      <c r="J15" s="162" t="str">
        <f t="shared" ref="J15:CU15" si="14">IF(J11="Y",IF(ISTEXT(J14),"OK","ERROR"),IF(J11="N",IF(J14="","OK","ERROR"),"ERROR"))</f>
        <v>OK</v>
      </c>
      <c r="K15" s="163" t="str">
        <f t="shared" si="14"/>
        <v>OK</v>
      </c>
      <c r="L15" s="162" t="str">
        <f t="shared" si="14"/>
        <v>OK</v>
      </c>
      <c r="M15" s="162" t="str">
        <f t="shared" si="14"/>
        <v>OK</v>
      </c>
      <c r="N15" s="162" t="str">
        <f t="shared" si="14"/>
        <v>OK</v>
      </c>
      <c r="O15" s="163" t="str">
        <f t="shared" si="14"/>
        <v>OK</v>
      </c>
      <c r="P15" s="162" t="str">
        <f t="shared" si="14"/>
        <v>OK</v>
      </c>
      <c r="Q15" s="163" t="str">
        <f t="shared" si="14"/>
        <v>OK</v>
      </c>
      <c r="R15" s="162" t="str">
        <f t="shared" si="14"/>
        <v>OK</v>
      </c>
      <c r="S15" s="162" t="str">
        <f t="shared" si="14"/>
        <v>OK</v>
      </c>
      <c r="T15" s="162" t="str">
        <f t="shared" si="14"/>
        <v>OK</v>
      </c>
      <c r="U15" s="162" t="str">
        <f t="shared" si="14"/>
        <v>OK</v>
      </c>
      <c r="V15" s="162" t="str">
        <f t="shared" si="14"/>
        <v>OK</v>
      </c>
      <c r="W15" s="162" t="str">
        <f t="shared" si="14"/>
        <v>OK</v>
      </c>
      <c r="X15" s="162" t="str">
        <f t="shared" si="14"/>
        <v>OK</v>
      </c>
      <c r="Y15" s="162" t="str">
        <f t="shared" si="14"/>
        <v>OK</v>
      </c>
      <c r="Z15" s="162" t="str">
        <f t="shared" si="14"/>
        <v>OK</v>
      </c>
      <c r="AA15" s="163" t="str">
        <f t="shared" si="14"/>
        <v>OK</v>
      </c>
      <c r="AB15" s="162" t="str">
        <f t="shared" si="14"/>
        <v>OK</v>
      </c>
      <c r="AC15" s="162" t="str">
        <f t="shared" si="14"/>
        <v>OK</v>
      </c>
      <c r="AD15" s="162" t="str">
        <f t="shared" si="14"/>
        <v>OK</v>
      </c>
      <c r="AE15" s="162" t="str">
        <f t="shared" si="14"/>
        <v>OK</v>
      </c>
      <c r="AF15" s="162" t="str">
        <f t="shared" si="14"/>
        <v>OK</v>
      </c>
      <c r="AG15" s="163" t="str">
        <f t="shared" si="14"/>
        <v>OK</v>
      </c>
      <c r="AH15" s="162" t="str">
        <f t="shared" si="14"/>
        <v>OK</v>
      </c>
      <c r="AI15" s="162" t="str">
        <f t="shared" si="14"/>
        <v>OK</v>
      </c>
      <c r="AJ15" s="162" t="str">
        <f t="shared" si="14"/>
        <v>OK</v>
      </c>
      <c r="AK15" s="162" t="str">
        <f t="shared" si="14"/>
        <v>OK</v>
      </c>
      <c r="AL15" s="162" t="str">
        <f t="shared" si="14"/>
        <v>OK</v>
      </c>
      <c r="AM15" s="162" t="str">
        <f t="shared" si="14"/>
        <v>OK</v>
      </c>
      <c r="AN15" s="162" t="str">
        <f t="shared" si="14"/>
        <v>OK</v>
      </c>
      <c r="AO15" s="163" t="str">
        <f t="shared" si="14"/>
        <v>OK</v>
      </c>
      <c r="AP15" s="162" t="str">
        <f t="shared" si="14"/>
        <v>OK</v>
      </c>
      <c r="AQ15" s="162" t="str">
        <f t="shared" si="14"/>
        <v>OK</v>
      </c>
      <c r="AR15" s="162" t="str">
        <f t="shared" si="14"/>
        <v>OK</v>
      </c>
      <c r="AS15" s="163" t="str">
        <f t="shared" si="14"/>
        <v>OK</v>
      </c>
      <c r="AT15" s="162" t="str">
        <f t="shared" si="14"/>
        <v>OK</v>
      </c>
      <c r="AU15" s="163" t="str">
        <f t="shared" si="14"/>
        <v>OK</v>
      </c>
      <c r="AV15" s="162" t="str">
        <f t="shared" si="14"/>
        <v>OK</v>
      </c>
      <c r="AW15" s="162" t="str">
        <f t="shared" si="14"/>
        <v>OK</v>
      </c>
      <c r="AX15" s="162" t="str">
        <f t="shared" si="14"/>
        <v>OK</v>
      </c>
      <c r="AY15" s="162" t="str">
        <f t="shared" si="14"/>
        <v>OK</v>
      </c>
      <c r="AZ15" s="162" t="str">
        <f t="shared" si="14"/>
        <v>OK</v>
      </c>
      <c r="BA15" s="162" t="str">
        <f t="shared" si="14"/>
        <v>OK</v>
      </c>
      <c r="BB15" s="163" t="str">
        <f t="shared" si="14"/>
        <v>OK</v>
      </c>
      <c r="BC15" s="162" t="str">
        <f t="shared" si="14"/>
        <v>OK</v>
      </c>
      <c r="BD15" s="163" t="str">
        <f t="shared" si="14"/>
        <v>OK</v>
      </c>
      <c r="BE15" s="163" t="str">
        <f t="shared" si="14"/>
        <v>OK</v>
      </c>
      <c r="BF15" s="163" t="str">
        <f t="shared" si="14"/>
        <v>OK</v>
      </c>
      <c r="BG15" s="161" t="str">
        <f t="shared" si="14"/>
        <v>OK</v>
      </c>
      <c r="BH15" s="177" t="str">
        <f t="shared" si="14"/>
        <v>OK</v>
      </c>
      <c r="BI15" s="161" t="str">
        <f t="shared" si="14"/>
        <v>OK</v>
      </c>
      <c r="BJ15" s="161" t="str">
        <f t="shared" si="14"/>
        <v>OK</v>
      </c>
      <c r="BK15" s="177" t="str">
        <f t="shared" si="14"/>
        <v>OK</v>
      </c>
      <c r="BL15" s="161" t="str">
        <f t="shared" si="14"/>
        <v>OK</v>
      </c>
      <c r="BM15" s="161" t="str">
        <f t="shared" si="14"/>
        <v>OK</v>
      </c>
      <c r="BN15" s="177" t="str">
        <f t="shared" si="14"/>
        <v>OK</v>
      </c>
      <c r="BO15" s="161" t="str">
        <f t="shared" si="14"/>
        <v>OK</v>
      </c>
      <c r="BP15" s="161" t="str">
        <f t="shared" si="14"/>
        <v>OK</v>
      </c>
      <c r="BQ15" s="161" t="str">
        <f t="shared" si="14"/>
        <v>OK</v>
      </c>
      <c r="BR15" s="177" t="str">
        <f t="shared" si="14"/>
        <v>OK</v>
      </c>
      <c r="BS15" s="161" t="str">
        <f t="shared" si="14"/>
        <v>OK</v>
      </c>
      <c r="BT15" s="161" t="str">
        <f t="shared" si="14"/>
        <v>OK</v>
      </c>
      <c r="BU15" s="161" t="str">
        <f t="shared" si="14"/>
        <v>OK</v>
      </c>
      <c r="BV15" s="177" t="str">
        <f t="shared" si="14"/>
        <v>OK</v>
      </c>
      <c r="BW15" s="163" t="str">
        <f t="shared" si="14"/>
        <v>OK</v>
      </c>
      <c r="BX15" s="161" t="str">
        <f t="shared" si="14"/>
        <v>OK</v>
      </c>
      <c r="BY15" s="177" t="str">
        <f t="shared" si="14"/>
        <v>OK</v>
      </c>
      <c r="BZ15" s="161" t="str">
        <f t="shared" si="14"/>
        <v>OK</v>
      </c>
      <c r="CA15" s="178" t="str">
        <f t="shared" si="14"/>
        <v>OK</v>
      </c>
      <c r="CB15" s="161" t="str">
        <f t="shared" si="14"/>
        <v>OK</v>
      </c>
      <c r="CC15" s="161" t="str">
        <f t="shared" si="14"/>
        <v>OK</v>
      </c>
      <c r="CD15" s="177" t="str">
        <f t="shared" si="14"/>
        <v>OK</v>
      </c>
      <c r="CE15" s="161" t="str">
        <f t="shared" si="14"/>
        <v>OK</v>
      </c>
      <c r="CF15" s="161" t="str">
        <f t="shared" si="14"/>
        <v>OK</v>
      </c>
      <c r="CG15" s="161" t="str">
        <f t="shared" si="14"/>
        <v>OK</v>
      </c>
      <c r="CH15" s="161" t="str">
        <f t="shared" si="14"/>
        <v>OK</v>
      </c>
      <c r="CI15" s="161" t="str">
        <f t="shared" si="14"/>
        <v>OK</v>
      </c>
      <c r="CJ15" s="161" t="str">
        <f t="shared" si="14"/>
        <v>OK</v>
      </c>
      <c r="CK15" s="161" t="str">
        <f t="shared" si="14"/>
        <v>OK</v>
      </c>
      <c r="CL15" s="161" t="str">
        <f t="shared" si="14"/>
        <v>OK</v>
      </c>
      <c r="CM15" s="161" t="str">
        <f t="shared" si="14"/>
        <v>OK</v>
      </c>
      <c r="CN15" s="161" t="str">
        <f t="shared" si="14"/>
        <v>OK</v>
      </c>
      <c r="CO15" s="161" t="str">
        <f t="shared" si="14"/>
        <v>OK</v>
      </c>
      <c r="CP15" s="161" t="str">
        <f t="shared" si="14"/>
        <v>OK</v>
      </c>
      <c r="CQ15" s="161" t="str">
        <f t="shared" si="14"/>
        <v>OK</v>
      </c>
      <c r="CR15" s="161" t="str">
        <f t="shared" si="14"/>
        <v>OK</v>
      </c>
      <c r="CS15" s="161" t="str">
        <f t="shared" si="14"/>
        <v>OK</v>
      </c>
      <c r="CT15" s="161" t="str">
        <f t="shared" si="14"/>
        <v>OK</v>
      </c>
      <c r="CU15" s="161" t="str">
        <f t="shared" si="14"/>
        <v>OK</v>
      </c>
      <c r="CV15" s="178"/>
      <c r="CW15" s="161"/>
      <c r="CX15" s="161"/>
      <c r="CY15" s="161"/>
      <c r="CZ15" s="161"/>
      <c r="DA15" s="161"/>
      <c r="DB15" s="161"/>
    </row>
    <row r="16" ht="14.25" customHeight="1" spans="1:106">
      <c r="A16" s="157" t="s">
        <v>197</v>
      </c>
      <c r="B16" s="154" t="s">
        <v>166</v>
      </c>
      <c r="C16" s="154" t="s">
        <v>166</v>
      </c>
      <c r="D16" s="154" t="s">
        <v>166</v>
      </c>
      <c r="E16" s="154" t="s">
        <v>166</v>
      </c>
      <c r="F16" s="154" t="s">
        <v>166</v>
      </c>
      <c r="G16" s="154" t="s">
        <v>166</v>
      </c>
      <c r="H16" s="154" t="s">
        <v>166</v>
      </c>
      <c r="I16" s="154"/>
      <c r="J16" s="154" t="s">
        <v>166</v>
      </c>
      <c r="K16" s="156" t="s">
        <v>166</v>
      </c>
      <c r="L16" s="154" t="s">
        <v>165</v>
      </c>
      <c r="M16" s="154" t="s">
        <v>165</v>
      </c>
      <c r="N16" s="154" t="s">
        <v>165</v>
      </c>
      <c r="O16" s="156" t="s">
        <v>166</v>
      </c>
      <c r="P16" s="154" t="s">
        <v>166</v>
      </c>
      <c r="Q16" s="156" t="s">
        <v>166</v>
      </c>
      <c r="R16" s="154" t="s">
        <v>165</v>
      </c>
      <c r="S16" s="154" t="s">
        <v>166</v>
      </c>
      <c r="T16" s="154" t="s">
        <v>165</v>
      </c>
      <c r="U16" s="154" t="s">
        <v>165</v>
      </c>
      <c r="V16" s="154" t="s">
        <v>166</v>
      </c>
      <c r="W16" s="154" t="s">
        <v>165</v>
      </c>
      <c r="X16" s="154" t="s">
        <v>166</v>
      </c>
      <c r="Y16" s="154" t="s">
        <v>166</v>
      </c>
      <c r="Z16" s="154" t="s">
        <v>165</v>
      </c>
      <c r="AA16" s="156" t="s">
        <v>166</v>
      </c>
      <c r="AB16" s="154" t="s">
        <v>165</v>
      </c>
      <c r="AC16" s="154" t="s">
        <v>165</v>
      </c>
      <c r="AD16" s="154" t="s">
        <v>165</v>
      </c>
      <c r="AE16" s="154" t="s">
        <v>165</v>
      </c>
      <c r="AF16" s="154" t="s">
        <v>166</v>
      </c>
      <c r="AG16" s="156" t="s">
        <v>166</v>
      </c>
      <c r="AH16" s="158" t="s">
        <v>166</v>
      </c>
      <c r="AI16" s="158" t="s">
        <v>166</v>
      </c>
      <c r="AJ16" s="158" t="s">
        <v>166</v>
      </c>
      <c r="AK16" s="158" t="s">
        <v>166</v>
      </c>
      <c r="AL16" s="158" t="s">
        <v>165</v>
      </c>
      <c r="AM16" s="158" t="s">
        <v>166</v>
      </c>
      <c r="AN16" s="158" t="s">
        <v>165</v>
      </c>
      <c r="AO16" s="157" t="s">
        <v>166</v>
      </c>
      <c r="AP16" s="158" t="s">
        <v>165</v>
      </c>
      <c r="AQ16" s="158" t="s">
        <v>166</v>
      </c>
      <c r="AR16" s="158" t="s">
        <v>165</v>
      </c>
      <c r="AS16" s="157" t="s">
        <v>166</v>
      </c>
      <c r="AT16" s="158" t="s">
        <v>166</v>
      </c>
      <c r="AU16" s="157" t="s">
        <v>166</v>
      </c>
      <c r="AV16" s="158" t="s">
        <v>166</v>
      </c>
      <c r="AW16" s="158" t="s">
        <v>166</v>
      </c>
      <c r="AX16" s="158" t="s">
        <v>166</v>
      </c>
      <c r="AY16" s="158" t="s">
        <v>166</v>
      </c>
      <c r="AZ16" s="158" t="s">
        <v>166</v>
      </c>
      <c r="BA16" s="158" t="s">
        <v>166</v>
      </c>
      <c r="BB16" s="157" t="s">
        <v>166</v>
      </c>
      <c r="BC16" s="158" t="s">
        <v>166</v>
      </c>
      <c r="BD16" s="157" t="s">
        <v>166</v>
      </c>
      <c r="BE16" s="157" t="s">
        <v>166</v>
      </c>
      <c r="BF16" s="157" t="s">
        <v>166</v>
      </c>
      <c r="BG16" s="158" t="s">
        <v>166</v>
      </c>
      <c r="BH16" s="157" t="s">
        <v>166</v>
      </c>
      <c r="BI16" s="158" t="s">
        <v>166</v>
      </c>
      <c r="BJ16" s="158" t="s">
        <v>166</v>
      </c>
      <c r="BK16" s="157" t="s">
        <v>166</v>
      </c>
      <c r="BL16" s="158" t="s">
        <v>166</v>
      </c>
      <c r="BM16" s="158" t="s">
        <v>166</v>
      </c>
      <c r="BN16" s="157" t="s">
        <v>166</v>
      </c>
      <c r="BO16" s="158" t="s">
        <v>166</v>
      </c>
      <c r="BP16" s="158" t="s">
        <v>166</v>
      </c>
      <c r="BQ16" s="158" t="s">
        <v>166</v>
      </c>
      <c r="BR16" s="157" t="s">
        <v>166</v>
      </c>
      <c r="BS16" s="158" t="s">
        <v>165</v>
      </c>
      <c r="BT16" s="158" t="s">
        <v>165</v>
      </c>
      <c r="BU16" s="158" t="s">
        <v>165</v>
      </c>
      <c r="BV16" s="157" t="s">
        <v>165</v>
      </c>
      <c r="BW16" s="158" t="s">
        <v>165</v>
      </c>
      <c r="BX16" s="158" t="s">
        <v>165</v>
      </c>
      <c r="BY16" s="158" t="s">
        <v>165</v>
      </c>
      <c r="BZ16" s="157" t="s">
        <v>165</v>
      </c>
      <c r="CA16" s="158" t="s">
        <v>165</v>
      </c>
      <c r="CB16" s="158" t="s">
        <v>165</v>
      </c>
      <c r="CC16" s="158" t="s">
        <v>165</v>
      </c>
      <c r="CD16" s="157" t="s">
        <v>165</v>
      </c>
      <c r="CE16" s="158" t="s">
        <v>166</v>
      </c>
      <c r="CF16" s="158" t="s">
        <v>166</v>
      </c>
      <c r="CG16" s="158" t="s">
        <v>166</v>
      </c>
      <c r="CH16" s="158" t="s">
        <v>166</v>
      </c>
      <c r="CI16" s="158" t="s">
        <v>166</v>
      </c>
      <c r="CJ16" s="158" t="s">
        <v>166</v>
      </c>
      <c r="CK16" s="158" t="s">
        <v>166</v>
      </c>
      <c r="CL16" s="158" t="s">
        <v>166</v>
      </c>
      <c r="CM16" s="158" t="s">
        <v>166</v>
      </c>
      <c r="CN16" s="158" t="s">
        <v>166</v>
      </c>
      <c r="CO16" s="158" t="s">
        <v>166</v>
      </c>
      <c r="CP16" s="158" t="s">
        <v>166</v>
      </c>
      <c r="CQ16" s="158" t="s">
        <v>166</v>
      </c>
      <c r="CR16" s="158" t="s">
        <v>166</v>
      </c>
      <c r="CS16" s="158" t="s">
        <v>166</v>
      </c>
      <c r="CT16" s="158" t="s">
        <v>166</v>
      </c>
      <c r="CU16" s="158" t="s">
        <v>166</v>
      </c>
      <c r="CV16" s="184"/>
      <c r="CW16" s="158"/>
      <c r="CX16" s="158"/>
      <c r="CY16" s="158"/>
      <c r="CZ16" s="158"/>
      <c r="DA16" s="158"/>
      <c r="DB16" s="158"/>
    </row>
    <row r="17" ht="14.25" customHeight="1" spans="1:106">
      <c r="A17" s="157" t="s">
        <v>198</v>
      </c>
      <c r="B17" s="160"/>
      <c r="C17" s="160"/>
      <c r="D17" s="160"/>
      <c r="E17" s="160"/>
      <c r="F17" s="160"/>
      <c r="G17" s="160"/>
      <c r="H17" s="160"/>
      <c r="I17" s="160"/>
      <c r="J17" s="160"/>
      <c r="K17" s="168"/>
      <c r="L17" s="160" t="s">
        <v>199</v>
      </c>
      <c r="M17" s="160" t="s">
        <v>173</v>
      </c>
      <c r="N17" s="160" t="s">
        <v>200</v>
      </c>
      <c r="O17" s="168"/>
      <c r="P17" s="160"/>
      <c r="Q17" s="168"/>
      <c r="R17" s="160" t="s">
        <v>172</v>
      </c>
      <c r="S17" s="160"/>
      <c r="T17" s="160" t="s">
        <v>199</v>
      </c>
      <c r="U17" s="160" t="s">
        <v>173</v>
      </c>
      <c r="V17" s="160"/>
      <c r="W17" s="160" t="s">
        <v>174</v>
      </c>
      <c r="X17" s="160"/>
      <c r="Y17" s="160"/>
      <c r="Z17" s="160" t="s">
        <v>175</v>
      </c>
      <c r="AA17" s="168"/>
      <c r="AB17" s="160" t="s">
        <v>201</v>
      </c>
      <c r="AC17" s="160" t="s">
        <v>179</v>
      </c>
      <c r="AD17" s="160" t="s">
        <v>180</v>
      </c>
      <c r="AE17" s="160" t="s">
        <v>202</v>
      </c>
      <c r="AF17" s="160"/>
      <c r="AG17" s="168"/>
      <c r="AH17" s="160"/>
      <c r="AI17" s="160"/>
      <c r="AJ17" s="160"/>
      <c r="AK17" s="160"/>
      <c r="AL17" s="160" t="s">
        <v>186</v>
      </c>
      <c r="AM17" s="160"/>
      <c r="AN17" s="160" t="s">
        <v>187</v>
      </c>
      <c r="AO17" s="168"/>
      <c r="AP17" s="160" t="s">
        <v>188</v>
      </c>
      <c r="AQ17" s="160"/>
      <c r="AR17" s="160" t="s">
        <v>189</v>
      </c>
      <c r="AS17" s="168"/>
      <c r="AT17" s="160"/>
      <c r="AU17" s="168"/>
      <c r="AV17" s="160"/>
      <c r="AW17" s="160"/>
      <c r="AX17" s="160"/>
      <c r="AY17" s="160"/>
      <c r="AZ17" s="160"/>
      <c r="BA17" s="160"/>
      <c r="BB17" s="168"/>
      <c r="BC17" s="160"/>
      <c r="BD17" s="168"/>
      <c r="BE17" s="168"/>
      <c r="BF17" s="168"/>
      <c r="BG17" s="160"/>
      <c r="BH17" s="168"/>
      <c r="BI17" s="160"/>
      <c r="BJ17" s="160"/>
      <c r="BK17" s="168"/>
      <c r="BL17" s="160"/>
      <c r="BM17" s="160"/>
      <c r="BN17" s="168"/>
      <c r="BO17" s="176"/>
      <c r="BP17" s="176"/>
      <c r="BQ17" s="176"/>
      <c r="BR17" s="175"/>
      <c r="BS17" s="176" t="s">
        <v>203</v>
      </c>
      <c r="BT17" s="176" t="s">
        <v>12</v>
      </c>
      <c r="BU17" s="176" t="s">
        <v>204</v>
      </c>
      <c r="BV17" s="175" t="s">
        <v>205</v>
      </c>
      <c r="BW17" s="176" t="s">
        <v>206</v>
      </c>
      <c r="BX17" s="176" t="s">
        <v>207</v>
      </c>
      <c r="BY17" s="176" t="s">
        <v>208</v>
      </c>
      <c r="BZ17" s="175" t="s">
        <v>209</v>
      </c>
      <c r="CA17" s="176" t="s">
        <v>210</v>
      </c>
      <c r="CB17" s="176" t="s">
        <v>211</v>
      </c>
      <c r="CC17" s="176" t="s">
        <v>212</v>
      </c>
      <c r="CD17" s="175" t="s">
        <v>213</v>
      </c>
      <c r="CE17" s="176"/>
      <c r="CF17" s="176"/>
      <c r="CG17" s="176"/>
      <c r="CH17" s="176"/>
      <c r="CI17" s="176"/>
      <c r="CJ17" s="176"/>
      <c r="CK17" s="176"/>
      <c r="CL17" s="176"/>
      <c r="CM17" s="176"/>
      <c r="CN17" s="176"/>
      <c r="CO17" s="176"/>
      <c r="CP17" s="176"/>
      <c r="CQ17" s="158"/>
      <c r="CR17" s="158"/>
      <c r="CS17" s="158"/>
      <c r="CT17" s="158"/>
      <c r="CU17" s="158"/>
      <c r="CV17" s="184"/>
      <c r="CW17" s="158"/>
      <c r="CX17" s="158"/>
      <c r="CY17" s="158"/>
      <c r="CZ17" s="158"/>
      <c r="DA17" s="158"/>
      <c r="DB17" s="158"/>
    </row>
    <row r="18" ht="14.25" customHeight="1" spans="1:106">
      <c r="A18" s="157" t="s">
        <v>214</v>
      </c>
      <c r="B18" s="154" t="str">
        <f>IFERROR(__xludf.DUMMYFUNCTION("ARRAY_CONSTRAIN(ARRAYFORMULA(IF(B16=""Y"", IF(SUMPRODUCT(--(ISNUMBER(FIND(MID(B17,ROW(INDIRECT(""1:""&amp;LEN(B17))),1),""abcdefghijklmnopqrstuvwxyzABCDEFGHIJKLMNOPQRSTUVWXYZ""))))&gt;0, ""OK"", ""ERROR""), IF(B16=""N"", IF(SUMPRODUCT(--(ISNUMBER(FIND(MID(B17,RO"&amp;"W(INDIRECT(""1:""&amp;LEN(B17))),1),""abcdefghijklmnopqrstuvwxyzABCDEFGHIJKLMNOPQRSTUVWXYZ""))))&gt;0, ""ERROR"", ""OK""), ""ERROR""))), 1, 1)"),"OK")</f>
        <v>OK</v>
      </c>
      <c r="C18" s="154" t="str">
        <f>IFERROR(__xludf.DUMMYFUNCTION("ARRAY_CONSTRAIN(ARRAYFORMULA(IF(C16=""Y"", IF(SUMPRODUCT(--(ISNUMBER(FIND(MID(C17,ROW(INDIRECT(""1:""&amp;LEN(C17))),1),""abcdefghijklmnopqrstuvwxyzABCDEFGHIJKLMNOPQRSTUVWXYZ""))))&gt;0, ""OK"", ""ERROR""), IF(C16=""N"", IF(SUMPRODUCT(--(ISNUMBER(FIND(MID(C17,RO"&amp;"W(INDIRECT(""1:""&amp;LEN(C17))),1),""abcdefghijklmnopqrstuvwxyzABCDEFGHIJKLMNOPQRSTUVWXYZ""))))&gt;0, ""ERROR"", ""OK""), ""ERROR""))), 1, 1)"),"OK")</f>
        <v>OK</v>
      </c>
      <c r="D18" s="154" t="str">
        <f>IFERROR(__xludf.DUMMYFUNCTION("ARRAY_CONSTRAIN(ARRAYFORMULA(IF(D16=""Y"", IF(SUMPRODUCT(--(ISNUMBER(FIND(MID(D17,ROW(INDIRECT(""1:""&amp;LEN(D17))),1),""abcdefghijklmnopqrstuvwxyzABCDEFGHIJKLMNOPQRSTUVWXYZ""))))&gt;0, ""OK"", ""ERROR""), IF(D16=""N"", IF(SUMPRODUCT(--(ISNUMBER(FIND(MID(D17,RO"&amp;"W(INDIRECT(""1:""&amp;LEN(D17))),1),""abcdefghijklmnopqrstuvwxyzABCDEFGHIJKLMNOPQRSTUVWXYZ""))))&gt;0, ""ERROR"", ""OK""), ""ERROR""))), 1, 1)"),"OK")</f>
        <v>OK</v>
      </c>
      <c r="E18" s="154" t="str">
        <f>IFERROR(__xludf.DUMMYFUNCTION("ARRAY_CONSTRAIN(ARRAYFORMULA(IF(E16=""Y"", IF(SUMPRODUCT(--(ISNUMBER(FIND(MID(E17,ROW(INDIRECT(""1:""&amp;LEN(E17))),1),""abcdefghijklmnopqrstuvwxyzABCDEFGHIJKLMNOPQRSTUVWXYZ""))))&gt;0, ""OK"", ""ERROR""), IF(E16=""N"", IF(SUMPRODUCT(--(ISNUMBER(FIND(MID(E17,RO"&amp;"W(INDIRECT(""1:""&amp;LEN(E17))),1),""abcdefghijklmnopqrstuvwxyzABCDEFGHIJKLMNOPQRSTUVWXYZ""))))&gt;0, ""ERROR"", ""OK""), ""ERROR""))), 1, 1)"),"OK")</f>
        <v>OK</v>
      </c>
      <c r="F18" s="154" t="str">
        <f>IFERROR(__xludf.DUMMYFUNCTION("ARRAY_CONSTRAIN(ARRAYFORMULA(IF(F16=""Y"", IF(SUMPRODUCT(--(ISNUMBER(FIND(MID(F17,ROW(INDIRECT(""1:""&amp;LEN(F17))),1),""abcdefghijklmnopqrstuvwxyzABCDEFGHIJKLMNOPQRSTUVWXYZ""))))&gt;0, ""OK"", ""ERROR""), IF(F16=""N"", IF(SUMPRODUCT(--(ISNUMBER(FIND(MID(F17,RO"&amp;"W(INDIRECT(""1:""&amp;LEN(F17))),1),""abcdefghijklmnopqrstuvwxyzABCDEFGHIJKLMNOPQRSTUVWXYZ""))))&gt;0, ""ERROR"", ""OK""), ""ERROR""))), 1, 1)"),"OK")</f>
        <v>OK</v>
      </c>
      <c r="G18" s="154" t="str">
        <f>IFERROR(__xludf.DUMMYFUNCTION("ARRAY_CONSTRAIN(ARRAYFORMULA(IF(G16=""Y"", IF(SUMPRODUCT(--(ISNUMBER(FIND(MID(G17,ROW(INDIRECT(""1:""&amp;LEN(G17))),1),""abcdefghijklmnopqrstuvwxyzABCDEFGHIJKLMNOPQRSTUVWXYZ""))))&gt;0, ""OK"", ""ERROR""), IF(G16=""N"", IF(SUMPRODUCT(--(ISNUMBER(FIND(MID(G17,RO"&amp;"W(INDIRECT(""1:""&amp;LEN(G17))),1),""abcdefghijklmnopqrstuvwxyzABCDEFGHIJKLMNOPQRSTUVWXYZ""))))&gt;0, ""ERROR"", ""OK""), ""ERROR""))), 1, 1)"),"OK")</f>
        <v>OK</v>
      </c>
      <c r="H18" s="154" t="str">
        <f>IFERROR(__xludf.DUMMYFUNCTION("ARRAY_CONSTRAIN(ARRAYFORMULA(IF(H16=""Y"", IF(SUMPRODUCT(--(ISNUMBER(FIND(MID(H17,ROW(INDIRECT(""1:""&amp;LEN(H17))),1),""abcdefghijklmnopqrstuvwxyzABCDEFGHIJKLMNOPQRSTUVWXYZ""))))&gt;0, ""OK"", ""ERROR""), IF(H16=""N"", IF(SUMPRODUCT(--(ISNUMBER(FIND(MID(H17,RO"&amp;"W(INDIRECT(""1:""&amp;LEN(H17))),1),""abcdefghijklmnopqrstuvwxyzABCDEFGHIJKLMNOPQRSTUVWXYZ""))))&gt;0, ""ERROR"", ""OK""), ""ERROR""))), 1, 1)"),"OK")</f>
        <v>OK</v>
      </c>
      <c r="I18" s="154"/>
      <c r="J18" s="154" t="str">
        <f>IFERROR(__xludf.DUMMYFUNCTION("ARRAY_CONSTRAIN(ARRAYFORMULA(IF(J16=""Y"", IF(SUMPRODUCT(--(ISNUMBER(FIND(MID(J17,ROW(INDIRECT(""1:""&amp;LEN(J17))),1),""abcdefghijklmnopqrstuvwxyzABCDEFGHIJKLMNOPQRSTUVWXYZ""))))&gt;0, ""OK"", ""ERROR""), IF(J16=""N"", IF(SUMPRODUCT(--(ISNUMBER(FIND(MID(J17,RO"&amp;"W(INDIRECT(""1:""&amp;LEN(J17))),1),""abcdefghijklmnopqrstuvwxyzABCDEFGHIJKLMNOPQRSTUVWXYZ""))))&gt;0, ""ERROR"", ""OK""), ""ERROR""))), 1, 1)"),"OK")</f>
        <v>OK</v>
      </c>
      <c r="K18" s="156" t="str">
        <f>IFERROR(__xludf.DUMMYFUNCTION("ARRAY_CONSTRAIN(ARRAYFORMULA(IF(K16=""Y"", IF(SUMPRODUCT(--(ISNUMBER(FIND(MID(K17,ROW(INDIRECT(""1:""&amp;LEN(K17))),1),""abcdefghijklmnopqrstuvwxyzABCDEFGHIJKLMNOPQRSTUVWXYZ""))))&gt;0, ""OK"", ""ERROR""), IF(K16=""N"", IF(SUMPRODUCT(--(ISNUMBER(FIND(MID(K17,RO"&amp;"W(INDIRECT(""1:""&amp;LEN(K17))),1),""abcdefghijklmnopqrstuvwxyzABCDEFGHIJKLMNOPQRSTUVWXYZ""))))&gt;0, ""ERROR"", ""OK""), ""ERROR""))), 1, 1)"),"OK")</f>
        <v>OK</v>
      </c>
      <c r="L18" s="154" t="str">
        <f>IFERROR(__xludf.DUMMYFUNCTION("ARRAY_CONSTRAIN(ARRAYFORMULA(IF(L16=""Y"", IF(SUMPRODUCT(--(ISNUMBER(FIND(MID(L17,ROW(INDIRECT(""1:""&amp;LEN(L17))),1),""abcdefghijklmnopqrstuvwxyzABCDEFGHIJKLMNOPQRSTUVWXYZ""))))&gt;0, ""OK"", ""ERROR""), IF(L16=""N"", IF(SUMPRODUCT(--(ISNUMBER(FIND(MID(L17,RO"&amp;"W(INDIRECT(""1:""&amp;LEN(L17))),1),""abcdefghijklmnopqrstuvwxyzABCDEFGHIJKLMNOPQRSTUVWXYZ""))))&gt;0, ""ERROR"", ""OK""), ""ERROR""))), 1, 1)"),"OK")</f>
        <v>OK</v>
      </c>
      <c r="M18" s="154" t="str">
        <f>IFERROR(__xludf.DUMMYFUNCTION("ARRAY_CONSTRAIN(ARRAYFORMULA(IF(M16=""Y"", IF(SUMPRODUCT(--(ISNUMBER(FIND(MID(M17,ROW(INDIRECT(""1:""&amp;LEN(M17))),1),""abcdefghijklmnopqrstuvwxyzABCDEFGHIJKLMNOPQRSTUVWXYZ""))))&gt;0, ""OK"", ""ERROR""), IF(M16=""N"", IF(SUMPRODUCT(--(ISNUMBER(FIND(MID(M17,RO"&amp;"W(INDIRECT(""1:""&amp;LEN(M17))),1),""abcdefghijklmnopqrstuvwxyzABCDEFGHIJKLMNOPQRSTUVWXYZ""))))&gt;0, ""ERROR"", ""OK""), ""ERROR""))), 1, 1)"),"OK")</f>
        <v>OK</v>
      </c>
      <c r="N18" s="154" t="str">
        <f>IFERROR(__xludf.DUMMYFUNCTION("ARRAY_CONSTRAIN(ARRAYFORMULA(IF(N16=""Y"", IF(SUMPRODUCT(--(ISNUMBER(FIND(MID(N17,ROW(INDIRECT(""1:""&amp;LEN(N17))),1),""abcdefghijklmnopqrstuvwxyzABCDEFGHIJKLMNOPQRSTUVWXYZ""))))&gt;0, ""OK"", ""ERROR""), IF(N16=""N"", IF(SUMPRODUCT(--(ISNUMBER(FIND(MID(N17,RO"&amp;"W(INDIRECT(""1:""&amp;LEN(N17))),1),""abcdefghijklmnopqrstuvwxyzABCDEFGHIJKLMNOPQRSTUVWXYZ""))))&gt;0, ""ERROR"", ""OK""), ""ERROR""))), 1, 1)"),"OK")</f>
        <v>OK</v>
      </c>
      <c r="O18" s="156" t="str">
        <f>IFERROR(__xludf.DUMMYFUNCTION("ARRAY_CONSTRAIN(ARRAYFORMULA(IF(O16=""Y"", IF(SUMPRODUCT(--(ISNUMBER(FIND(MID(O17,ROW(INDIRECT(""1:""&amp;LEN(O17))),1),""abcdefghijklmnopqrstuvwxyzABCDEFGHIJKLMNOPQRSTUVWXYZ""))))&gt;0, ""OK"", ""ERROR""), IF(O16=""N"", IF(SUMPRODUCT(--(ISNUMBER(FIND(MID(O17,RO"&amp;"W(INDIRECT(""1:""&amp;LEN(O17))),1),""abcdefghijklmnopqrstuvwxyzABCDEFGHIJKLMNOPQRSTUVWXYZ""))))&gt;0, ""ERROR"", ""OK""), ""ERROR""))), 1, 1)"),"OK")</f>
        <v>OK</v>
      </c>
      <c r="P18" s="154" t="str">
        <f>IFERROR(__xludf.DUMMYFUNCTION("ARRAY_CONSTRAIN(ARRAYFORMULA(IF(P16=""Y"", IF(SUMPRODUCT(--(ISNUMBER(FIND(MID(P17,ROW(INDIRECT(""1:""&amp;LEN(P17))),1),""abcdefghijklmnopqrstuvwxyzABCDEFGHIJKLMNOPQRSTUVWXYZ""))))&gt;0, ""OK"", ""ERROR""), IF(P16=""N"", IF(SUMPRODUCT(--(ISNUMBER(FIND(MID(P17,RO"&amp;"W(INDIRECT(""1:""&amp;LEN(P17))),1),""abcdefghijklmnopqrstuvwxyzABCDEFGHIJKLMNOPQRSTUVWXYZ""))))&gt;0, ""ERROR"", ""OK""), ""ERROR""))), 1, 1)"),"OK")</f>
        <v>OK</v>
      </c>
      <c r="Q18" s="156" t="str">
        <f>IFERROR(__xludf.DUMMYFUNCTION("ARRAY_CONSTRAIN(ARRAYFORMULA(IF(Q16=""Y"", IF(SUMPRODUCT(--(ISNUMBER(FIND(MID(Q17,ROW(INDIRECT(""1:""&amp;LEN(Q17))),1),""abcdefghijklmnopqrstuvwxyzABCDEFGHIJKLMNOPQRSTUVWXYZ""))))&gt;0, ""OK"", ""ERROR""), IF(Q16=""N"", IF(SUMPRODUCT(--(ISNUMBER(FIND(MID(Q17,RO"&amp;"W(INDIRECT(""1:""&amp;LEN(Q17))),1),""abcdefghijklmnopqrstuvwxyzABCDEFGHIJKLMNOPQRSTUVWXYZ""))))&gt;0, ""ERROR"", ""OK""), ""ERROR""))), 1, 1)"),"OK")</f>
        <v>OK</v>
      </c>
      <c r="R18" s="154" t="str">
        <f>IFERROR(__xludf.DUMMYFUNCTION("ARRAY_CONSTRAIN(ARRAYFORMULA(IF(R16=""Y"", IF(SUMPRODUCT(--(ISNUMBER(FIND(MID(R17,ROW(INDIRECT(""1:""&amp;LEN(R17))),1),""abcdefghijklmnopqrstuvwxyzABCDEFGHIJKLMNOPQRSTUVWXYZ""))))&gt;0, ""OK"", ""ERROR""), IF(R16=""N"", IF(SUMPRODUCT(--(ISNUMBER(FIND(MID(R17,RO"&amp;"W(INDIRECT(""1:""&amp;LEN(R17))),1),""abcdefghijklmnopqrstuvwxyzABCDEFGHIJKLMNOPQRSTUVWXYZ""))))&gt;0, ""ERROR"", ""OK""), ""ERROR""))), 1, 1)"),"OK")</f>
        <v>OK</v>
      </c>
      <c r="S18" s="154" t="str">
        <f>IFERROR(__xludf.DUMMYFUNCTION("ARRAY_CONSTRAIN(ARRAYFORMULA(IF(S16=""Y"", IF(SUMPRODUCT(--(ISNUMBER(FIND(MID(S17,ROW(INDIRECT(""1:""&amp;LEN(S17))),1),""abcdefghijklmnopqrstuvwxyzABCDEFGHIJKLMNOPQRSTUVWXYZ""))))&gt;0, ""OK"", ""ERROR""), IF(S16=""N"", IF(SUMPRODUCT(--(ISNUMBER(FIND(MID(S17,RO"&amp;"W(INDIRECT(""1:""&amp;LEN(S17))),1),""abcdefghijklmnopqrstuvwxyzABCDEFGHIJKLMNOPQRSTUVWXYZ""))))&gt;0, ""ERROR"", ""OK""), ""ERROR""))), 1, 1)"),"OK")</f>
        <v>OK</v>
      </c>
      <c r="T18" s="154" t="str">
        <f>IFERROR(__xludf.DUMMYFUNCTION("ARRAY_CONSTRAIN(ARRAYFORMULA(IF(T16=""Y"", IF(SUMPRODUCT(--(ISNUMBER(FIND(MID(T17,ROW(INDIRECT(""1:""&amp;LEN(T17))),1),""abcdefghijklmnopqrstuvwxyzABCDEFGHIJKLMNOPQRSTUVWXYZ""))))&gt;0, ""OK"", ""ERROR""), IF(T16=""N"", IF(SUMPRODUCT(--(ISNUMBER(FIND(MID(T17,RO"&amp;"W(INDIRECT(""1:""&amp;LEN(T17))),1),""abcdefghijklmnopqrstuvwxyzABCDEFGHIJKLMNOPQRSTUVWXYZ""))))&gt;0, ""ERROR"", ""OK""), ""ERROR""))), 1, 1)"),"OK")</f>
        <v>OK</v>
      </c>
      <c r="U18" s="154" t="str">
        <f>IFERROR(__xludf.DUMMYFUNCTION("ARRAY_CONSTRAIN(ARRAYFORMULA(IF(U16=""Y"", IF(SUMPRODUCT(--(ISNUMBER(FIND(MID(U17,ROW(INDIRECT(""1:""&amp;LEN(U17))),1),""abcdefghijklmnopqrstuvwxyzABCDEFGHIJKLMNOPQRSTUVWXYZ""))))&gt;0, ""OK"", ""ERROR""), IF(U16=""N"", IF(SUMPRODUCT(--(ISNUMBER(FIND(MID(U17,RO"&amp;"W(INDIRECT(""1:""&amp;LEN(U17))),1),""abcdefghijklmnopqrstuvwxyzABCDEFGHIJKLMNOPQRSTUVWXYZ""))))&gt;0, ""ERROR"", ""OK""), ""ERROR""))), 1, 1)"),"OK")</f>
        <v>OK</v>
      </c>
      <c r="V18" s="154" t="str">
        <f>IFERROR(__xludf.DUMMYFUNCTION("ARRAY_CONSTRAIN(ARRAYFORMULA(IF(V16=""Y"", IF(SUMPRODUCT(--(ISNUMBER(FIND(MID(V17,ROW(INDIRECT(""1:""&amp;LEN(V17))),1),""abcdefghijklmnopqrstuvwxyzABCDEFGHIJKLMNOPQRSTUVWXYZ""))))&gt;0, ""OK"", ""ERROR""), IF(V16=""N"", IF(SUMPRODUCT(--(ISNUMBER(FIND(MID(V17,RO"&amp;"W(INDIRECT(""1:""&amp;LEN(V17))),1),""abcdefghijklmnopqrstuvwxyzABCDEFGHIJKLMNOPQRSTUVWXYZ""))))&gt;0, ""ERROR"", ""OK""), ""ERROR""))), 1, 1)"),"OK")</f>
        <v>OK</v>
      </c>
      <c r="W18" s="154" t="str">
        <f>IFERROR(__xludf.DUMMYFUNCTION("ARRAY_CONSTRAIN(ARRAYFORMULA(IF(W16=""Y"", IF(SUMPRODUCT(--(ISNUMBER(FIND(MID(W17,ROW(INDIRECT(""1:""&amp;LEN(W17))),1),""abcdefghijklmnopqrstuvwxyzABCDEFGHIJKLMNOPQRSTUVWXYZ""))))&gt;0, ""OK"", ""ERROR""), IF(W16=""N"", IF(SUMPRODUCT(--(ISNUMBER(FIND(MID(W17,RO"&amp;"W(INDIRECT(""1:""&amp;LEN(W17))),1),""abcdefghijklmnopqrstuvwxyzABCDEFGHIJKLMNOPQRSTUVWXYZ""))))&gt;0, ""ERROR"", ""OK""), ""ERROR""))), 1, 1)"),"OK")</f>
        <v>OK</v>
      </c>
      <c r="X18" s="154" t="str">
        <f>IFERROR(__xludf.DUMMYFUNCTION("ARRAY_CONSTRAIN(ARRAYFORMULA(IF(X16=""Y"", IF(SUMPRODUCT(--(ISNUMBER(FIND(MID(X17,ROW(INDIRECT(""1:""&amp;LEN(X17))),1),""abcdefghijklmnopqrstuvwxyzABCDEFGHIJKLMNOPQRSTUVWXYZ""))))&gt;0, ""OK"", ""ERROR""), IF(X16=""N"", IF(SUMPRODUCT(--(ISNUMBER(FIND(MID(X17,RO"&amp;"W(INDIRECT(""1:""&amp;LEN(X17))),1),""abcdefghijklmnopqrstuvwxyzABCDEFGHIJKLMNOPQRSTUVWXYZ""))))&gt;0, ""ERROR"", ""OK""), ""ERROR""))), 1, 1)"),"OK")</f>
        <v>OK</v>
      </c>
      <c r="Y18" s="154" t="str">
        <f>IFERROR(__xludf.DUMMYFUNCTION("ARRAY_CONSTRAIN(ARRAYFORMULA(IF(Y16=""Y"", IF(SUMPRODUCT(--(ISNUMBER(FIND(MID(Y17,ROW(INDIRECT(""1:""&amp;LEN(Y17))),1),""abcdefghijklmnopqrstuvwxyzABCDEFGHIJKLMNOPQRSTUVWXYZ""))))&gt;0, ""OK"", ""ERROR""), IF(Y16=""N"", IF(SUMPRODUCT(--(ISNUMBER(FIND(MID(Y17,RO"&amp;"W(INDIRECT(""1:""&amp;LEN(Y17))),1),""abcdefghijklmnopqrstuvwxyzABCDEFGHIJKLMNOPQRSTUVWXYZ""))))&gt;0, ""ERROR"", ""OK""), ""ERROR""))), 1, 1)"),"OK")</f>
        <v>OK</v>
      </c>
      <c r="Z18" s="154" t="str">
        <f>IFERROR(__xludf.DUMMYFUNCTION("ARRAY_CONSTRAIN(ARRAYFORMULA(IF(Z16=""Y"", IF(SUMPRODUCT(--(ISNUMBER(FIND(MID(Z17,ROW(INDIRECT(""1:""&amp;LEN(Z17))),1),""abcdefghijklmnopqrstuvwxyzABCDEFGHIJKLMNOPQRSTUVWXYZ""))))&gt;0, ""OK"", ""ERROR""), IF(Z16=""N"", IF(SUMPRODUCT(--(ISNUMBER(FIND(MID(Z17,RO"&amp;"W(INDIRECT(""1:""&amp;LEN(Z17))),1),""abcdefghijklmnopqrstuvwxyzABCDEFGHIJKLMNOPQRSTUVWXYZ""))))&gt;0, ""ERROR"", ""OK""), ""ERROR""))), 1, 1)"),"OK")</f>
        <v>OK</v>
      </c>
      <c r="AA18" s="156" t="str">
        <f>IFERROR(__xludf.DUMMYFUNCTION("ARRAY_CONSTRAIN(ARRAYFORMULA(IF(AA16=""Y"", IF(SUMPRODUCT(--(ISNUMBER(FIND(MID(AA17,ROW(INDIRECT(""1:""&amp;LEN(AA17))),1),""abcdefghijklmnopqrstuvwxyzABCDEFGHIJKLMNOPQRSTUVWXYZ""))))&gt;0, ""OK"", ""ERROR""), IF(AA16=""N"", IF(SUMPRODUCT(--(ISNUMBER(FIND(MID(AA"&amp;"17,ROW(INDIRECT(""1:""&amp;LEN(AA17))),1),""abcdefghijklmnopqrstuvwxyzABCDEFGHIJKLMNOPQRSTUVWXYZ""))))&gt;0, ""ERROR"", ""OK""), ""ERROR""))), 1, 1)"),"OK")</f>
        <v>OK</v>
      </c>
      <c r="AB18" s="154" t="str">
        <f>IFERROR(__xludf.DUMMYFUNCTION("ARRAY_CONSTRAIN(ARRAYFORMULA(IF(AB16=""Y"", IF(SUMPRODUCT(--(ISNUMBER(FIND(MID(AB17,ROW(INDIRECT(""1:""&amp;LEN(AB17))),1),""abcdefghijklmnopqrstuvwxyzABCDEFGHIJKLMNOPQRSTUVWXYZ""))))&gt;0, ""OK"", ""ERROR""), IF(AB16=""N"", IF(SUMPRODUCT(--(ISNUMBER(FIND(MID(AB"&amp;"17,ROW(INDIRECT(""1:""&amp;LEN(AB17))),1),""abcdefghijklmnopqrstuvwxyzABCDEFGHIJKLMNOPQRSTUVWXYZ""))))&gt;0, ""ERROR"", ""OK""), ""ERROR""))), 1, 1)"),"OK")</f>
        <v>OK</v>
      </c>
      <c r="AC18" s="154" t="str">
        <f>IFERROR(__xludf.DUMMYFUNCTION("ARRAY_CONSTRAIN(ARRAYFORMULA(IF(AC16=""Y"", IF(SUMPRODUCT(--(ISNUMBER(FIND(MID(AC17,ROW(INDIRECT(""1:""&amp;LEN(AC17))),1),""abcdefghijklmnopqrstuvwxyzABCDEFGHIJKLMNOPQRSTUVWXYZ""))))&gt;0, ""OK"", ""ERROR""), IF(AC16=""N"", IF(SUMPRODUCT(--(ISNUMBER(FIND(MID(AC"&amp;"17,ROW(INDIRECT(""1:""&amp;LEN(AC17))),1),""abcdefghijklmnopqrstuvwxyzABCDEFGHIJKLMNOPQRSTUVWXYZ""))))&gt;0, ""ERROR"", ""OK""), ""ERROR""))), 1, 1)"),"OK")</f>
        <v>OK</v>
      </c>
      <c r="AD18" s="154" t="str">
        <f>IFERROR(__xludf.DUMMYFUNCTION("ARRAY_CONSTRAIN(ARRAYFORMULA(IF(AD16=""Y"", IF(SUMPRODUCT(--(ISNUMBER(FIND(MID(AD17,ROW(INDIRECT(""1:""&amp;LEN(AD17))),1),""abcdefghijklmnopqrstuvwxyzABCDEFGHIJKLMNOPQRSTUVWXYZ""))))&gt;0, ""OK"", ""ERROR""), IF(AD16=""N"", IF(SUMPRODUCT(--(ISNUMBER(FIND(MID(AD"&amp;"17,ROW(INDIRECT(""1:""&amp;LEN(AD17))),1),""abcdefghijklmnopqrstuvwxyzABCDEFGHIJKLMNOPQRSTUVWXYZ""))))&gt;0, ""ERROR"", ""OK""), ""ERROR""))), 1, 1)"),"OK")</f>
        <v>OK</v>
      </c>
      <c r="AE18" s="154" t="str">
        <f>IFERROR(__xludf.DUMMYFUNCTION("ARRAY_CONSTRAIN(ARRAYFORMULA(IF(AE16=""Y"", IF(SUMPRODUCT(--(ISNUMBER(FIND(MID(AE17,ROW(INDIRECT(""1:""&amp;LEN(AE17))),1),""abcdefghijklmnopqrstuvwxyzABCDEFGHIJKLMNOPQRSTUVWXYZ""))))&gt;0, ""OK"", ""ERROR""), IF(AE16=""N"", IF(SUMPRODUCT(--(ISNUMBER(FIND(MID(AE"&amp;"17,ROW(INDIRECT(""1:""&amp;LEN(AE17))),1),""abcdefghijklmnopqrstuvwxyzABCDEFGHIJKLMNOPQRSTUVWXYZ""))))&gt;0, ""ERROR"", ""OK""), ""ERROR""))), 1, 1)"),"OK")</f>
        <v>OK</v>
      </c>
      <c r="AF18" s="154" t="str">
        <f>IFERROR(__xludf.DUMMYFUNCTION("ARRAY_CONSTRAIN(ARRAYFORMULA(IF(AF16=""Y"", IF(SUMPRODUCT(--(ISNUMBER(FIND(MID(AF17,ROW(INDIRECT(""1:""&amp;LEN(AF17))),1),""abcdefghijklmnopqrstuvwxyzABCDEFGHIJKLMNOPQRSTUVWXYZ""))))&gt;0, ""OK"", ""ERROR""), IF(AF16=""N"", IF(SUMPRODUCT(--(ISNUMBER(FIND(MID(AF"&amp;"17,ROW(INDIRECT(""1:""&amp;LEN(AF17))),1),""abcdefghijklmnopqrstuvwxyzABCDEFGHIJKLMNOPQRSTUVWXYZ""))))&gt;0, ""ERROR"", ""OK""), ""ERROR""))), 1, 1)"),"OK")</f>
        <v>OK</v>
      </c>
      <c r="AG18" s="156" t="str">
        <f>IFERROR(__xludf.DUMMYFUNCTION("ARRAY_CONSTRAIN(ARRAYFORMULA(IF(AG16=""Y"", IF(SUMPRODUCT(--(ISNUMBER(FIND(MID(AG17,ROW(INDIRECT(""1:""&amp;LEN(AG17))),1),""abcdefghijklmnopqrstuvwxyzABCDEFGHIJKLMNOPQRSTUVWXYZ""))))&gt;0, ""OK"", ""ERROR""), IF(AG16=""N"", IF(SUMPRODUCT(--(ISNUMBER(FIND(MID(AG"&amp;"17,ROW(INDIRECT(""1:""&amp;LEN(AG17))),1),""abcdefghijklmnopqrstuvwxyzABCDEFGHIJKLMNOPQRSTUVWXYZ""))))&gt;0, ""ERROR"", ""OK""), ""ERROR""))), 1, 1)"),"OK")</f>
        <v>OK</v>
      </c>
      <c r="AH18" s="154" t="str">
        <f>IFERROR(__xludf.DUMMYFUNCTION("ARRAY_CONSTRAIN(ARRAYFORMULA(IF(AH16=""Y"", IF(SUMPRODUCT(--(ISNUMBER(FIND(MID(AH17,ROW(INDIRECT(""1:""&amp;LEN(AH17))),1),""abcdefghijklmnopqrstuvwxyzABCDEFGHIJKLMNOPQRSTUVWXYZ""))))&gt;0, ""OK"", ""ERROR""), IF(AH16=""N"", IF(SUMPRODUCT(--(ISNUMBER(FIND(MID(AH"&amp;"17,ROW(INDIRECT(""1:""&amp;LEN(AH17))),1),""abcdefghijklmnopqrstuvwxyzABCDEFGHIJKLMNOPQRSTUVWXYZ""))))&gt;0, ""ERROR"", ""OK""), ""ERROR""))), 1, 1)"),"OK")</f>
        <v>OK</v>
      </c>
      <c r="AI18" s="154" t="str">
        <f>IFERROR(__xludf.DUMMYFUNCTION("ARRAY_CONSTRAIN(ARRAYFORMULA(IF(AI16=""Y"", IF(SUMPRODUCT(--(ISNUMBER(FIND(MID(AI17,ROW(INDIRECT(""1:""&amp;LEN(AI17))),1),""abcdefghijklmnopqrstuvwxyzABCDEFGHIJKLMNOPQRSTUVWXYZ""))))&gt;0, ""OK"", ""ERROR""), IF(AI16=""N"", IF(SUMPRODUCT(--(ISNUMBER(FIND(MID(AI"&amp;"17,ROW(INDIRECT(""1:""&amp;LEN(AI17))),1),""abcdefghijklmnopqrstuvwxyzABCDEFGHIJKLMNOPQRSTUVWXYZ""))))&gt;0, ""ERROR"", ""OK""), ""ERROR""))), 1, 1)"),"OK")</f>
        <v>OK</v>
      </c>
      <c r="AJ18" s="154" t="str">
        <f>IFERROR(__xludf.DUMMYFUNCTION("ARRAY_CONSTRAIN(ARRAYFORMULA(IF(AJ16=""Y"", IF(SUMPRODUCT(--(ISNUMBER(FIND(MID(AJ17,ROW(INDIRECT(""1:""&amp;LEN(AJ17))),1),""abcdefghijklmnopqrstuvwxyzABCDEFGHIJKLMNOPQRSTUVWXYZ""))))&gt;0, ""OK"", ""ERROR""), IF(AJ16=""N"", IF(SUMPRODUCT(--(ISNUMBER(FIND(MID(AJ"&amp;"17,ROW(INDIRECT(""1:""&amp;LEN(AJ17))),1),""abcdefghijklmnopqrstuvwxyzABCDEFGHIJKLMNOPQRSTUVWXYZ""))))&gt;0, ""ERROR"", ""OK""), ""ERROR""))), 1, 1)"),"OK")</f>
        <v>OK</v>
      </c>
      <c r="AK18" s="154" t="str">
        <f>IFERROR(__xludf.DUMMYFUNCTION("ARRAY_CONSTRAIN(ARRAYFORMULA(IF(AK16=""Y"", IF(SUMPRODUCT(--(ISNUMBER(FIND(MID(AK17,ROW(INDIRECT(""1:""&amp;LEN(AK17))),1),""abcdefghijklmnopqrstuvwxyzABCDEFGHIJKLMNOPQRSTUVWXYZ""))))&gt;0, ""OK"", ""ERROR""), IF(AK16=""N"", IF(SUMPRODUCT(--(ISNUMBER(FIND(MID(AK"&amp;"17,ROW(INDIRECT(""1:""&amp;LEN(AK17))),1),""abcdefghijklmnopqrstuvwxyzABCDEFGHIJKLMNOPQRSTUVWXYZ""))))&gt;0, ""ERROR"", ""OK""), ""ERROR""))), 1, 1)"),"OK")</f>
        <v>OK</v>
      </c>
      <c r="AL18" s="154" t="str">
        <f>IFERROR(__xludf.DUMMYFUNCTION("ARRAY_CONSTRAIN(ARRAYFORMULA(IF(AL16=""Y"", IF(SUMPRODUCT(--(ISNUMBER(FIND(MID(AL17,ROW(INDIRECT(""1:""&amp;LEN(AL17))),1),""abcdefghijklmnopqrstuvwxyzABCDEFGHIJKLMNOPQRSTUVWXYZ""))))&gt;0, ""OK"", ""ERROR""), IF(AL16=""N"", IF(SUMPRODUCT(--(ISNUMBER(FIND(MID(AL"&amp;"17,ROW(INDIRECT(""1:""&amp;LEN(AL17))),1),""abcdefghijklmnopqrstuvwxyzABCDEFGHIJKLMNOPQRSTUVWXYZ""))))&gt;0, ""ERROR"", ""OK""), ""ERROR""))), 1, 1)"),"OK")</f>
        <v>OK</v>
      </c>
      <c r="AM18" s="154" t="str">
        <f>IFERROR(__xludf.DUMMYFUNCTION("ARRAY_CONSTRAIN(ARRAYFORMULA(IF(AM16=""Y"", IF(SUMPRODUCT(--(ISNUMBER(FIND(MID(AM17,ROW(INDIRECT(""1:""&amp;LEN(AM17))),1),""abcdefghijklmnopqrstuvwxyzABCDEFGHIJKLMNOPQRSTUVWXYZ""))))&gt;0, ""OK"", ""ERROR""), IF(AM16=""N"", IF(SUMPRODUCT(--(ISNUMBER(FIND(MID(AM"&amp;"17,ROW(INDIRECT(""1:""&amp;LEN(AM17))),1),""abcdefghijklmnopqrstuvwxyzABCDEFGHIJKLMNOPQRSTUVWXYZ""))))&gt;0, ""ERROR"", ""OK""), ""ERROR""))), 1, 1)"),"OK")</f>
        <v>OK</v>
      </c>
      <c r="AN18" s="154" t="str">
        <f>IFERROR(__xludf.DUMMYFUNCTION("ARRAY_CONSTRAIN(ARRAYFORMULA(IF(AN16=""Y"", IF(SUMPRODUCT(--(ISNUMBER(FIND(MID(AN17,ROW(INDIRECT(""1:""&amp;LEN(AN17))),1),""abcdefghijklmnopqrstuvwxyzABCDEFGHIJKLMNOPQRSTUVWXYZ""))))&gt;0, ""OK"", ""ERROR""), IF(AN16=""N"", IF(SUMPRODUCT(--(ISNUMBER(FIND(MID(AN"&amp;"17,ROW(INDIRECT(""1:""&amp;LEN(AN17))),1),""abcdefghijklmnopqrstuvwxyzABCDEFGHIJKLMNOPQRSTUVWXYZ""))))&gt;0, ""ERROR"", ""OK""), ""ERROR""))), 1, 1)"),"OK")</f>
        <v>OK</v>
      </c>
      <c r="AO18" s="156" t="str">
        <f>IFERROR(__xludf.DUMMYFUNCTION("ARRAY_CONSTRAIN(ARRAYFORMULA(IF(AO16=""Y"", IF(SUMPRODUCT(--(ISNUMBER(FIND(MID(AO17,ROW(INDIRECT(""1:""&amp;LEN(AO17))),1),""abcdefghijklmnopqrstuvwxyzABCDEFGHIJKLMNOPQRSTUVWXYZ""))))&gt;0, ""OK"", ""ERROR""), IF(AO16=""N"", IF(SUMPRODUCT(--(ISNUMBER(FIND(MID(AO"&amp;"17,ROW(INDIRECT(""1:""&amp;LEN(AO17))),1),""abcdefghijklmnopqrstuvwxyzABCDEFGHIJKLMNOPQRSTUVWXYZ""))))&gt;0, ""ERROR"", ""OK""), ""ERROR""))), 1, 1)"),"OK")</f>
        <v>OK</v>
      </c>
      <c r="AP18" s="154" t="str">
        <f>IFERROR(__xludf.DUMMYFUNCTION("ARRAY_CONSTRAIN(ARRAYFORMULA(IF(AP16=""Y"", IF(SUMPRODUCT(--(ISNUMBER(FIND(MID(AP17,ROW(INDIRECT(""1:""&amp;LEN(AP17))),1),""abcdefghijklmnopqrstuvwxyzABCDEFGHIJKLMNOPQRSTUVWXYZ""))))&gt;0, ""OK"", ""ERROR""), IF(AP16=""N"", IF(SUMPRODUCT(--(ISNUMBER(FIND(MID(AP"&amp;"17,ROW(INDIRECT(""1:""&amp;LEN(AP17))),1),""abcdefghijklmnopqrstuvwxyzABCDEFGHIJKLMNOPQRSTUVWXYZ""))))&gt;0, ""ERROR"", ""OK""), ""ERROR""))), 1, 1)"),"OK")</f>
        <v>OK</v>
      </c>
      <c r="AQ18" s="154" t="str">
        <f>IFERROR(__xludf.DUMMYFUNCTION("ARRAY_CONSTRAIN(ARRAYFORMULA(IF(AQ16=""Y"", IF(SUMPRODUCT(--(ISNUMBER(FIND(MID(AQ17,ROW(INDIRECT(""1:""&amp;LEN(AQ17))),1),""abcdefghijklmnopqrstuvwxyzABCDEFGHIJKLMNOPQRSTUVWXYZ""))))&gt;0, ""OK"", ""ERROR""), IF(AQ16=""N"", IF(SUMPRODUCT(--(ISNUMBER(FIND(MID(AQ"&amp;"17,ROW(INDIRECT(""1:""&amp;LEN(AQ17))),1),""abcdefghijklmnopqrstuvwxyzABCDEFGHIJKLMNOPQRSTUVWXYZ""))))&gt;0, ""ERROR"", ""OK""), ""ERROR""))), 1, 1)"),"OK")</f>
        <v>OK</v>
      </c>
      <c r="AR18" s="154" t="str">
        <f>IFERROR(__xludf.DUMMYFUNCTION("ARRAY_CONSTRAIN(ARRAYFORMULA(IF(AR16=""Y"", IF(SUMPRODUCT(--(ISNUMBER(FIND(MID(AR17,ROW(INDIRECT(""1:""&amp;LEN(AR17))),1),""abcdefghijklmnopqrstuvwxyzABCDEFGHIJKLMNOPQRSTUVWXYZ""))))&gt;0, ""OK"", ""ERROR""), IF(AR16=""N"", IF(SUMPRODUCT(--(ISNUMBER(FIND(MID(AR"&amp;"17,ROW(INDIRECT(""1:""&amp;LEN(AR17))),1),""abcdefghijklmnopqrstuvwxyzABCDEFGHIJKLMNOPQRSTUVWXYZ""))))&gt;0, ""ERROR"", ""OK""), ""ERROR""))), 1, 1)"),"OK")</f>
        <v>OK</v>
      </c>
      <c r="AS18" s="156" t="str">
        <f>IFERROR(__xludf.DUMMYFUNCTION("ARRAY_CONSTRAIN(ARRAYFORMULA(IF(AS16=""Y"", IF(SUMPRODUCT(--(ISNUMBER(FIND(MID(AS17,ROW(INDIRECT(""1:""&amp;LEN(AS17))),1),""abcdefghijklmnopqrstuvwxyzABCDEFGHIJKLMNOPQRSTUVWXYZ""))))&gt;0, ""OK"", ""ERROR""), IF(AS16=""N"", IF(SUMPRODUCT(--(ISNUMBER(FIND(MID(AS"&amp;"17,ROW(INDIRECT(""1:""&amp;LEN(AS17))),1),""abcdefghijklmnopqrstuvwxyzABCDEFGHIJKLMNOPQRSTUVWXYZ""))))&gt;0, ""ERROR"", ""OK""), ""ERROR""))), 1, 1)"),"OK")</f>
        <v>OK</v>
      </c>
      <c r="AT18" s="154" t="str">
        <f>IFERROR(__xludf.DUMMYFUNCTION("ARRAY_CONSTRAIN(ARRAYFORMULA(IF(AT16=""Y"", IF(SUMPRODUCT(--(ISNUMBER(FIND(MID(AT17,ROW(INDIRECT(""1:""&amp;LEN(AT17))),1),""abcdefghijklmnopqrstuvwxyzABCDEFGHIJKLMNOPQRSTUVWXYZ""))))&gt;0, ""OK"", ""ERROR""), IF(AT16=""N"", IF(SUMPRODUCT(--(ISNUMBER(FIND(MID(AT"&amp;"17,ROW(INDIRECT(""1:""&amp;LEN(AT17))),1),""abcdefghijklmnopqrstuvwxyzABCDEFGHIJKLMNOPQRSTUVWXYZ""))))&gt;0, ""ERROR"", ""OK""), ""ERROR""))), 1, 1)"),"OK")</f>
        <v>OK</v>
      </c>
      <c r="AU18" s="156" t="str">
        <f>IFERROR(__xludf.DUMMYFUNCTION("ARRAY_CONSTRAIN(ARRAYFORMULA(IF(AU16=""Y"", IF(SUMPRODUCT(--(ISNUMBER(FIND(MID(AU17,ROW(INDIRECT(""1:""&amp;LEN(AU17))),1),""abcdefghijklmnopqrstuvwxyzABCDEFGHIJKLMNOPQRSTUVWXYZ""))))&gt;0, ""OK"", ""ERROR""), IF(AU16=""N"", IF(SUMPRODUCT(--(ISNUMBER(FIND(MID(AU"&amp;"17,ROW(INDIRECT(""1:""&amp;LEN(AU17))),1),""abcdefghijklmnopqrstuvwxyzABCDEFGHIJKLMNOPQRSTUVWXYZ""))))&gt;0, ""ERROR"", ""OK""), ""ERROR""))), 1, 1)"),"OK")</f>
        <v>OK</v>
      </c>
      <c r="AV18" s="154" t="str">
        <f>IFERROR(__xludf.DUMMYFUNCTION("ARRAY_CONSTRAIN(ARRAYFORMULA(IF(AV16=""Y"", IF(SUMPRODUCT(--(ISNUMBER(FIND(MID(AV17,ROW(INDIRECT(""1:""&amp;LEN(AV17))),1),""abcdefghijklmnopqrstuvwxyzABCDEFGHIJKLMNOPQRSTUVWXYZ""))))&gt;0, ""OK"", ""ERROR""), IF(AV16=""N"", IF(SUMPRODUCT(--(ISNUMBER(FIND(MID(AV"&amp;"17,ROW(INDIRECT(""1:""&amp;LEN(AV17))),1),""abcdefghijklmnopqrstuvwxyzABCDEFGHIJKLMNOPQRSTUVWXYZ""))))&gt;0, ""ERROR"", ""OK""), ""ERROR""))), 1, 1)"),"OK")</f>
        <v>OK</v>
      </c>
      <c r="AW18" s="154" t="str">
        <f>IFERROR(__xludf.DUMMYFUNCTION("ARRAY_CONSTRAIN(ARRAYFORMULA(IF(AW16=""Y"", IF(SUMPRODUCT(--(ISNUMBER(FIND(MID(AW17,ROW(INDIRECT(""1:""&amp;LEN(AW17))),1),""abcdefghijklmnopqrstuvwxyzABCDEFGHIJKLMNOPQRSTUVWXYZ""))))&gt;0, ""OK"", ""ERROR""), IF(AW16=""N"", IF(SUMPRODUCT(--(ISNUMBER(FIND(MID(AW"&amp;"17,ROW(INDIRECT(""1:""&amp;LEN(AW17))),1),""abcdefghijklmnopqrstuvwxyzABCDEFGHIJKLMNOPQRSTUVWXYZ""))))&gt;0, ""ERROR"", ""OK""), ""ERROR""))), 1, 1)"),"OK")</f>
        <v>OK</v>
      </c>
      <c r="AX18" s="154" t="str">
        <f>IFERROR(__xludf.DUMMYFUNCTION("ARRAY_CONSTRAIN(ARRAYFORMULA(IF(AX16=""Y"", IF(SUMPRODUCT(--(ISNUMBER(FIND(MID(AX17,ROW(INDIRECT(""1:""&amp;LEN(AX17))),1),""abcdefghijklmnopqrstuvwxyzABCDEFGHIJKLMNOPQRSTUVWXYZ""))))&gt;0, ""OK"", ""ERROR""), IF(AX16=""N"", IF(SUMPRODUCT(--(ISNUMBER(FIND(MID(AX"&amp;"17,ROW(INDIRECT(""1:""&amp;LEN(AX17))),1),""abcdefghijklmnopqrstuvwxyzABCDEFGHIJKLMNOPQRSTUVWXYZ""))))&gt;0, ""ERROR"", ""OK""), ""ERROR""))), 1, 1)"),"OK")</f>
        <v>OK</v>
      </c>
      <c r="AY18" s="154" t="str">
        <f>IFERROR(__xludf.DUMMYFUNCTION("ARRAY_CONSTRAIN(ARRAYFORMULA(IF(AY16=""Y"", IF(SUMPRODUCT(--(ISNUMBER(FIND(MID(AY17,ROW(INDIRECT(""1:""&amp;LEN(AY17))),1),""abcdefghijklmnopqrstuvwxyzABCDEFGHIJKLMNOPQRSTUVWXYZ""))))&gt;0, ""OK"", ""ERROR""), IF(AY16=""N"", IF(SUMPRODUCT(--(ISNUMBER(FIND(MID(AY"&amp;"17,ROW(INDIRECT(""1:""&amp;LEN(AY17))),1),""abcdefghijklmnopqrstuvwxyzABCDEFGHIJKLMNOPQRSTUVWXYZ""))))&gt;0, ""ERROR"", ""OK""), ""ERROR""))), 1, 1)"),"OK")</f>
        <v>OK</v>
      </c>
      <c r="AZ18" s="154" t="str">
        <f>IFERROR(__xludf.DUMMYFUNCTION("ARRAY_CONSTRAIN(ARRAYFORMULA(IF(AZ16=""Y"", IF(SUMPRODUCT(--(ISNUMBER(FIND(MID(AZ17,ROW(INDIRECT(""1:""&amp;LEN(AZ17))),1),""abcdefghijklmnopqrstuvwxyzABCDEFGHIJKLMNOPQRSTUVWXYZ""))))&gt;0, ""OK"", ""ERROR""), IF(AZ16=""N"", IF(SUMPRODUCT(--(ISNUMBER(FIND(MID(AZ"&amp;"17,ROW(INDIRECT(""1:""&amp;LEN(AZ17))),1),""abcdefghijklmnopqrstuvwxyzABCDEFGHIJKLMNOPQRSTUVWXYZ""))))&gt;0, ""ERROR"", ""OK""), ""ERROR""))), 1, 1)"),"OK")</f>
        <v>OK</v>
      </c>
      <c r="BA18" s="154" t="str">
        <f>IFERROR(__xludf.DUMMYFUNCTION("ARRAY_CONSTRAIN(ARRAYFORMULA(IF(BA16=""Y"", IF(SUMPRODUCT(--(ISNUMBER(FIND(MID(BA17,ROW(INDIRECT(""1:""&amp;LEN(BA17))),1),""abcdefghijklmnopqrstuvwxyzABCDEFGHIJKLMNOPQRSTUVWXYZ""))))&gt;0, ""OK"", ""ERROR""), IF(BA16=""N"", IF(SUMPRODUCT(--(ISNUMBER(FIND(MID(BA"&amp;"17,ROW(INDIRECT(""1:""&amp;LEN(BA17))),1),""abcdefghijklmnopqrstuvwxyzABCDEFGHIJKLMNOPQRSTUVWXYZ""))))&gt;0, ""ERROR"", ""OK""), ""ERROR""))), 1, 1)"),"OK")</f>
        <v>OK</v>
      </c>
      <c r="BB18" s="156" t="str">
        <f>IFERROR(__xludf.DUMMYFUNCTION("ARRAY_CONSTRAIN(ARRAYFORMULA(IF(BB16=""Y"", IF(SUMPRODUCT(--(ISNUMBER(FIND(MID(BB17,ROW(INDIRECT(""1:""&amp;LEN(BB17))),1),""abcdefghijklmnopqrstuvwxyzABCDEFGHIJKLMNOPQRSTUVWXYZ""))))&gt;0, ""OK"", ""ERROR""), IF(BB16=""N"", IF(SUMPRODUCT(--(ISNUMBER(FIND(MID(BB"&amp;"17,ROW(INDIRECT(""1:""&amp;LEN(BB17))),1),""abcdefghijklmnopqrstuvwxyzABCDEFGHIJKLMNOPQRSTUVWXYZ""))))&gt;0, ""ERROR"", ""OK""), ""ERROR""))), 1, 1)"),"OK")</f>
        <v>OK</v>
      </c>
      <c r="BC18" s="154" t="str">
        <f>IFERROR(__xludf.DUMMYFUNCTION("ARRAY_CONSTRAIN(ARRAYFORMULA(IF(BC16=""Y"", IF(SUMPRODUCT(--(ISNUMBER(FIND(MID(BC17,ROW(INDIRECT(""1:""&amp;LEN(BC17))),1),""abcdefghijklmnopqrstuvwxyzABCDEFGHIJKLMNOPQRSTUVWXYZ""))))&gt;0, ""OK"", ""ERROR""), IF(BC16=""N"", IF(SUMPRODUCT(--(ISNUMBER(FIND(MID(BC"&amp;"17,ROW(INDIRECT(""1:""&amp;LEN(BC17))),1),""abcdefghijklmnopqrstuvwxyzABCDEFGHIJKLMNOPQRSTUVWXYZ""))))&gt;0, ""ERROR"", ""OK""), ""ERROR""))), 1, 1)"),"OK")</f>
        <v>OK</v>
      </c>
      <c r="BD18" s="156" t="str">
        <f>IFERROR(__xludf.DUMMYFUNCTION("ARRAY_CONSTRAIN(ARRAYFORMULA(IF(BD16=""Y"", IF(SUMPRODUCT(--(ISNUMBER(FIND(MID(BD17,ROW(INDIRECT(""1:""&amp;LEN(BD17))),1),""abcdefghijklmnopqrstuvwxyzABCDEFGHIJKLMNOPQRSTUVWXYZ""))))&gt;0, ""OK"", ""ERROR""), IF(BD16=""N"", IF(SUMPRODUCT(--(ISNUMBER(FIND(MID(BD"&amp;"17,ROW(INDIRECT(""1:""&amp;LEN(BD17))),1),""abcdefghijklmnopqrstuvwxyzABCDEFGHIJKLMNOPQRSTUVWXYZ""))))&gt;0, ""ERROR"", ""OK""), ""ERROR""))), 1, 1)"),"OK")</f>
        <v>OK</v>
      </c>
      <c r="BE18" s="156" t="str">
        <f>IFERROR(__xludf.DUMMYFUNCTION("ARRAY_CONSTRAIN(ARRAYFORMULA(IF(BE16=""Y"", IF(SUMPRODUCT(--(ISNUMBER(FIND(MID(BE17,ROW(INDIRECT(""1:""&amp;LEN(BE17))),1),""abcdefghijklmnopqrstuvwxyzABCDEFGHIJKLMNOPQRSTUVWXYZ""))))&gt;0, ""OK"", ""ERROR""), IF(BE16=""N"", IF(SUMPRODUCT(--(ISNUMBER(FIND(MID(BE"&amp;"17,ROW(INDIRECT(""1:""&amp;LEN(BE17))),1),""abcdefghijklmnopqrstuvwxyzABCDEFGHIJKLMNOPQRSTUVWXYZ""))))&gt;0, ""ERROR"", ""OK""), ""ERROR""))), 1, 1)"),"OK")</f>
        <v>OK</v>
      </c>
      <c r="BF18" s="156" t="str">
        <f>IFERROR(__xludf.DUMMYFUNCTION("ARRAY_CONSTRAIN(ARRAYFORMULA(IF(BF16=""Y"", IF(SUMPRODUCT(--(ISNUMBER(FIND(MID(BF17,ROW(INDIRECT(""1:""&amp;LEN(BF17))),1),""abcdefghijklmnopqrstuvwxyzABCDEFGHIJKLMNOPQRSTUVWXYZ""))))&gt;0, ""OK"", ""ERROR""), IF(BF16=""N"", IF(SUMPRODUCT(--(ISNUMBER(FIND(MID(BF"&amp;"17,ROW(INDIRECT(""1:""&amp;LEN(BF17))),1),""abcdefghijklmnopqrstuvwxyzABCDEFGHIJKLMNOPQRSTUVWXYZ""))))&gt;0, ""ERROR"", ""OK""), ""ERROR""))), 1, 1)"),"OK")</f>
        <v>OK</v>
      </c>
      <c r="BG18" s="158" t="str">
        <f>IFERROR(__xludf.DUMMYFUNCTION("ARRAY_CONSTRAIN(ARRAYFORMULA(IF(BG16=""Y"", IF(SUMPRODUCT(--(ISNUMBER(FIND(MID(BG17,ROW(INDIRECT(""1:""&amp;LEN(BG17))),1),""abcdefghijklmnopqrstuvwxyzABCDEFGHIJKLMNOPQRSTUVWXYZ""))))&gt;0, ""OK"", ""ERROR""), IF(BG16=""N"", IF(SUMPRODUCT(--(ISNUMBER(FIND(MID(BG"&amp;"17,ROW(INDIRECT(""1:""&amp;LEN(BG17))),1),""abcdefghijklmnopqrstuvwxyzABCDEFGHIJKLMNOPQRSTUVWXYZ""))))&gt;0, ""ERROR"", ""OK""), ""ERROR""))), 1, 1)"),"OK")</f>
        <v>OK</v>
      </c>
      <c r="BH18" s="157" t="str">
        <f>IFERROR(__xludf.DUMMYFUNCTION("ARRAY_CONSTRAIN(ARRAYFORMULA(IF(BH16=""Y"", IF(SUMPRODUCT(--(ISNUMBER(FIND(MID(BH17,ROW(INDIRECT(""1:""&amp;LEN(BH17))),1),""abcdefghijklmnopqrstuvwxyzABCDEFGHIJKLMNOPQRSTUVWXYZ""))))&gt;0, ""OK"", ""ERROR""), IF(BH16=""N"", IF(SUMPRODUCT(--(ISNUMBER(FIND(MID(BH"&amp;"17,ROW(INDIRECT(""1:""&amp;LEN(BH17))),1),""abcdefghijklmnopqrstuvwxyzABCDEFGHIJKLMNOPQRSTUVWXYZ""))))&gt;0, ""ERROR"", ""OK""), ""ERROR""))), 1, 1)"),"OK")</f>
        <v>OK</v>
      </c>
      <c r="BI18" s="158" t="str">
        <f>IFERROR(__xludf.DUMMYFUNCTION("ARRAY_CONSTRAIN(ARRAYFORMULA(IF(BI16=""Y"", IF(SUMPRODUCT(--(ISNUMBER(FIND(MID(BI17,ROW(INDIRECT(""1:""&amp;LEN(BI17))),1),""abcdefghijklmnopqrstuvwxyzABCDEFGHIJKLMNOPQRSTUVWXYZ""))))&gt;0, ""OK"", ""ERROR""), IF(BI16=""N"", IF(SUMPRODUCT(--(ISNUMBER(FIND(MID(BI"&amp;"17,ROW(INDIRECT(""1:""&amp;LEN(BI17))),1),""abcdefghijklmnopqrstuvwxyzABCDEFGHIJKLMNOPQRSTUVWXYZ""))))&gt;0, ""ERROR"", ""OK""), ""ERROR""))), 1, 1)"),"OK")</f>
        <v>OK</v>
      </c>
      <c r="BJ18" s="158" t="str">
        <f>IFERROR(__xludf.DUMMYFUNCTION("ARRAY_CONSTRAIN(ARRAYFORMULA(IF(BJ16=""Y"", IF(SUMPRODUCT(--(ISNUMBER(FIND(MID(BJ17,ROW(INDIRECT(""1:""&amp;LEN(BJ17))),1),""abcdefghijklmnopqrstuvwxyzABCDEFGHIJKLMNOPQRSTUVWXYZ""))))&gt;0, ""OK"", ""ERROR""), IF(BJ16=""N"", IF(SUMPRODUCT(--(ISNUMBER(FIND(MID(BJ"&amp;"17,ROW(INDIRECT(""1:""&amp;LEN(BJ17))),1),""abcdefghijklmnopqrstuvwxyzABCDEFGHIJKLMNOPQRSTUVWXYZ""))))&gt;0, ""ERROR"", ""OK""), ""ERROR""))), 1, 1)"),"OK")</f>
        <v>OK</v>
      </c>
      <c r="BK18" s="157" t="str">
        <f>IFERROR(__xludf.DUMMYFUNCTION("ARRAY_CONSTRAIN(ARRAYFORMULA(IF(BK16=""Y"", IF(SUMPRODUCT(--(ISNUMBER(FIND(MID(BK17,ROW(INDIRECT(""1:""&amp;LEN(BK17))),1),""abcdefghijklmnopqrstuvwxyzABCDEFGHIJKLMNOPQRSTUVWXYZ""))))&gt;0, ""OK"", ""ERROR""), IF(BK16=""N"", IF(SUMPRODUCT(--(ISNUMBER(FIND(MID(BK"&amp;"17,ROW(INDIRECT(""1:""&amp;LEN(BK17))),1),""abcdefghijklmnopqrstuvwxyzABCDEFGHIJKLMNOPQRSTUVWXYZ""))))&gt;0, ""ERROR"", ""OK""), ""ERROR""))), 1, 1)"),"OK")</f>
        <v>OK</v>
      </c>
      <c r="BL18" s="158" t="str">
        <f>IFERROR(__xludf.DUMMYFUNCTION("ARRAY_CONSTRAIN(ARRAYFORMULA(IF(BL16=""Y"", IF(SUMPRODUCT(--(ISNUMBER(FIND(MID(BL17,ROW(INDIRECT(""1:""&amp;LEN(BL17))),1),""abcdefghijklmnopqrstuvwxyzABCDEFGHIJKLMNOPQRSTUVWXYZ""))))&gt;0, ""OK"", ""ERROR""), IF(BL16=""N"", IF(SUMPRODUCT(--(ISNUMBER(FIND(MID(BL"&amp;"17,ROW(INDIRECT(""1:""&amp;LEN(BL17))),1),""abcdefghijklmnopqrstuvwxyzABCDEFGHIJKLMNOPQRSTUVWXYZ""))))&gt;0, ""ERROR"", ""OK""), ""ERROR""))), 1, 1)"),"OK")</f>
        <v>OK</v>
      </c>
      <c r="BM18" s="158" t="str">
        <f>IFERROR(__xludf.DUMMYFUNCTION("ARRAY_CONSTRAIN(ARRAYFORMULA(IF(BM16=""Y"", IF(SUMPRODUCT(--(ISNUMBER(FIND(MID(BM17,ROW(INDIRECT(""1:""&amp;LEN(BM17))),1),""abcdefghijklmnopqrstuvwxyzABCDEFGHIJKLMNOPQRSTUVWXYZ""))))&gt;0, ""OK"", ""ERROR""), IF(BM16=""N"", IF(SUMPRODUCT(--(ISNUMBER(FIND(MID(BM"&amp;"17,ROW(INDIRECT(""1:""&amp;LEN(BM17))),1),""abcdefghijklmnopqrstuvwxyzABCDEFGHIJKLMNOPQRSTUVWXYZ""))))&gt;0, ""ERROR"", ""OK""), ""ERROR""))), 1, 1)"),"OK")</f>
        <v>OK</v>
      </c>
      <c r="BN18" s="157" t="str">
        <f>IFERROR(__xludf.DUMMYFUNCTION("ARRAY_CONSTRAIN(ARRAYFORMULA(IF(BN16=""Y"", IF(SUMPRODUCT(--(ISNUMBER(FIND(MID(BN17,ROW(INDIRECT(""1:""&amp;LEN(BN17))),1),""abcdefghijklmnopqrstuvwxyzABCDEFGHIJKLMNOPQRSTUVWXYZ""))))&gt;0, ""OK"", ""ERROR""), IF(BN16=""N"", IF(SUMPRODUCT(--(ISNUMBER(FIND(MID(BN"&amp;"17,ROW(INDIRECT(""1:""&amp;LEN(BN17))),1),""abcdefghijklmnopqrstuvwxyzABCDEFGHIJKLMNOPQRSTUVWXYZ""))))&gt;0, ""ERROR"", ""OK""), ""ERROR""))), 1, 1)"),"OK")</f>
        <v>OK</v>
      </c>
      <c r="BO18" s="158" t="str">
        <f>IFERROR(__xludf.DUMMYFUNCTION("ARRAY_CONSTRAIN(ARRAYFORMULA(IF(BO16=""Y"", IF(SUMPRODUCT(--(ISNUMBER(FIND(MID(BO17,ROW(INDIRECT(""1:""&amp;LEN(BO17))),1),""abcdefghijklmnopqrstuvwxyzABCDEFGHIJKLMNOPQRSTUVWXYZ""))))&gt;0, ""OK"", ""ERROR""), IF(BO16=""N"", IF(SUMPRODUCT(--(ISNUMBER(FIND(MID(BO"&amp;"17,ROW(INDIRECT(""1:""&amp;LEN(BO17))),1),""abcdefghijklmnopqrstuvwxyzABCDEFGHIJKLMNOPQRSTUVWXYZ""))))&gt;0, ""ERROR"", ""OK""), ""ERROR""))), 1, 1)"),"OK")</f>
        <v>OK</v>
      </c>
      <c r="BP18" s="158" t="str">
        <f>IFERROR(__xludf.DUMMYFUNCTION("ARRAY_CONSTRAIN(ARRAYFORMULA(IF(BP16=""Y"", IF(SUMPRODUCT(--(ISNUMBER(FIND(MID(BP17,ROW(INDIRECT(""1:""&amp;LEN(BP17))),1),""abcdefghijklmnopqrstuvwxyzABCDEFGHIJKLMNOPQRSTUVWXYZ""))))&gt;0, ""OK"", ""ERROR""), IF(BP16=""N"", IF(SUMPRODUCT(--(ISNUMBER(FIND(MID(BP"&amp;"17,ROW(INDIRECT(""1:""&amp;LEN(BP17))),1),""abcdefghijklmnopqrstuvwxyzABCDEFGHIJKLMNOPQRSTUVWXYZ""))))&gt;0, ""ERROR"", ""OK""), ""ERROR""))), 1, 1)"),"OK")</f>
        <v>OK</v>
      </c>
      <c r="BQ18" s="158" t="str">
        <f>IFERROR(__xludf.DUMMYFUNCTION("ARRAY_CONSTRAIN(ARRAYFORMULA(IF(BQ16=""Y"", IF(SUMPRODUCT(--(ISNUMBER(FIND(MID(BQ17,ROW(INDIRECT(""1:""&amp;LEN(BQ17))),1),""abcdefghijklmnopqrstuvwxyzABCDEFGHIJKLMNOPQRSTUVWXYZ""))))&gt;0, ""OK"", ""ERROR""), IF(BQ16=""N"", IF(SUMPRODUCT(--(ISNUMBER(FIND(MID(BQ"&amp;"17,ROW(INDIRECT(""1:""&amp;LEN(BQ17))),1),""abcdefghijklmnopqrstuvwxyzABCDEFGHIJKLMNOPQRSTUVWXYZ""))))&gt;0, ""ERROR"", ""OK""), ""ERROR""))), 1, 1)"),"OK")</f>
        <v>OK</v>
      </c>
      <c r="BR18" s="157" t="str">
        <f>IFERROR(__xludf.DUMMYFUNCTION("ARRAY_CONSTRAIN(ARRAYFORMULA(IF(BR16=""Y"", IF(SUMPRODUCT(--(ISNUMBER(FIND(MID(BR17,ROW(INDIRECT(""1:""&amp;LEN(BR17))),1),""abcdefghijklmnopqrstuvwxyzABCDEFGHIJKLMNOPQRSTUVWXYZ""))))&gt;0, ""OK"", ""ERROR""), IF(BR16=""N"", IF(SUMPRODUCT(--(ISNUMBER(FIND(MID(BR"&amp;"17,ROW(INDIRECT(""1:""&amp;LEN(BR17))),1),""abcdefghijklmnopqrstuvwxyzABCDEFGHIJKLMNOPQRSTUVWXYZ""))))&gt;0, ""ERROR"", ""OK""), ""ERROR""))), 1, 1)"),"OK")</f>
        <v>OK</v>
      </c>
      <c r="BS18" s="158" t="str">
        <f>IFERROR(__xludf.DUMMYFUNCTION("ARRAY_CONSTRAIN(ARRAYFORMULA(IF(BS16=""Y"", IF(SUMPRODUCT(--(ISNUMBER(FIND(MID(BS17,ROW(INDIRECT(""1:""&amp;LEN(BS17))),1),""abcdefghijklmnopqrstuvwxyzABCDEFGHIJKLMNOPQRSTUVWXYZ""))))&gt;0, ""OK"", ""ERROR""), IF(BS16=""N"", IF(SUMPRODUCT(--(ISNUMBER(FIND(MID(BS"&amp;"17,ROW(INDIRECT(""1:""&amp;LEN(BS17))),1),""abcdefghijklmnopqrstuvwxyzABCDEFGHIJKLMNOPQRSTUVWXYZ""))))&gt;0, ""ERROR"", ""OK""), ""ERROR""))), 1, 1)"),"OK")</f>
        <v>OK</v>
      </c>
      <c r="BT18" s="158" t="str">
        <f>IFERROR(__xludf.DUMMYFUNCTION("ARRAY_CONSTRAIN(ARRAYFORMULA(IF(BT16=""Y"", IF(SUMPRODUCT(--(ISNUMBER(FIND(MID(BT17,ROW(INDIRECT(""1:""&amp;LEN(BT17))),1),""abcdefghijklmnopqrstuvwxyzABCDEFGHIJKLMNOPQRSTUVWXYZ""))))&gt;0, ""OK"", ""ERROR""), IF(BT16=""N"", IF(SUMPRODUCT(--(ISNUMBER(FIND(MID(BT"&amp;"17,ROW(INDIRECT(""1:""&amp;LEN(BT17))),1),""abcdefghijklmnopqrstuvwxyzABCDEFGHIJKLMNOPQRSTUVWXYZ""))))&gt;0, ""ERROR"", ""OK""), ""ERROR""))), 1, 1)"),"OK")</f>
        <v>OK</v>
      </c>
      <c r="BU18" s="158" t="str">
        <f>IFERROR(__xludf.DUMMYFUNCTION("ARRAY_CONSTRAIN(ARRAYFORMULA(IF(BU16=""Y"", IF(SUMPRODUCT(--(ISNUMBER(FIND(MID(BU17,ROW(INDIRECT(""1:""&amp;LEN(BU17))),1),""abcdefghijklmnopqrstuvwxyzABCDEFGHIJKLMNOPQRSTUVWXYZ""))))&gt;0, ""OK"", ""ERROR""), IF(BU16=""N"", IF(SUMPRODUCT(--(ISNUMBER(FIND(MID(BU"&amp;"17,ROW(INDIRECT(""1:""&amp;LEN(BU17))),1),""abcdefghijklmnopqrstuvwxyzABCDEFGHIJKLMNOPQRSTUVWXYZ""))))&gt;0, ""ERROR"", ""OK""), ""ERROR""))), 1, 1)"),"OK")</f>
        <v>OK</v>
      </c>
      <c r="BV18" s="157" t="str">
        <f>IFERROR(__xludf.DUMMYFUNCTION("ARRAY_CONSTRAIN(ARRAYFORMULA(IF(BV16=""Y"", IF(SUMPRODUCT(--(ISNUMBER(FIND(MID(BV17,ROW(INDIRECT(""1:""&amp;LEN(BV17))),1),""abcdefghijklmnopqrstuvwxyzABCDEFGHIJKLMNOPQRSTUVWXYZ""))))&gt;0, ""OK"", ""ERROR""), IF(BV16=""N"", IF(SUMPRODUCT(--(ISNUMBER(FIND(MID(BV"&amp;"17,ROW(INDIRECT(""1:""&amp;LEN(BV17))),1),""abcdefghijklmnopqrstuvwxyzABCDEFGHIJKLMNOPQRSTUVWXYZ""))))&gt;0, ""ERROR"", ""OK""), ""ERROR""))), 1, 1)"),"OK")</f>
        <v>OK</v>
      </c>
      <c r="BW18" s="158" t="str">
        <f>IFERROR(__xludf.DUMMYFUNCTION("ARRAY_CONSTRAIN(ARRAYFORMULA(IF(BW16=""Y"", IF(SUMPRODUCT(--(ISNUMBER(FIND(MID(BW17,ROW(INDIRECT(""1:""&amp;LEN(BW17))),1),""abcdefghijklmnopqrstuvwxyzABCDEFGHIJKLMNOPQRSTUVWXYZ""))))&gt;0, ""OK"", ""ERROR""), IF(BW16=""N"", IF(SUMPRODUCT(--(ISNUMBER(FIND(MID(BW"&amp;"17,ROW(INDIRECT(""1:""&amp;LEN(BW17))),1),""abcdefghijklmnopqrstuvwxyzABCDEFGHIJKLMNOPQRSTUVWXYZ""))))&gt;0, ""ERROR"", ""OK""), ""ERROR""))), 1, 1)"),"OK")</f>
        <v>OK</v>
      </c>
      <c r="BX18" s="158" t="str">
        <f>IFERROR(__xludf.DUMMYFUNCTION("ARRAY_CONSTRAIN(ARRAYFORMULA(IF(BX16=""Y"", IF(SUMPRODUCT(--(ISNUMBER(FIND(MID(BX17,ROW(INDIRECT(""1:""&amp;LEN(BX17))),1),""abcdefghijklmnopqrstuvwxyzABCDEFGHIJKLMNOPQRSTUVWXYZ""))))&gt;0, ""OK"", ""ERROR""), IF(BX16=""N"", IF(SUMPRODUCT(--(ISNUMBER(FIND(MID(BX"&amp;"17,ROW(INDIRECT(""1:""&amp;LEN(BX17))),1),""abcdefghijklmnopqrstuvwxyzABCDEFGHIJKLMNOPQRSTUVWXYZ""))))&gt;0, ""ERROR"", ""OK""), ""ERROR""))), 1, 1)"),"OK")</f>
        <v>OK</v>
      </c>
      <c r="BY18" s="158" t="str">
        <f>IFERROR(__xludf.DUMMYFUNCTION("ARRAY_CONSTRAIN(ARRAYFORMULA(IF(BY16=""Y"", IF(SUMPRODUCT(--(ISNUMBER(FIND(MID(BY17,ROW(INDIRECT(""1:""&amp;LEN(BY17))),1),""abcdefghijklmnopqrstuvwxyzABCDEFGHIJKLMNOPQRSTUVWXYZ""))))&gt;0, ""OK"", ""ERROR""), IF(BY16=""N"", IF(SUMPRODUCT(--(ISNUMBER(FIND(MID(BY"&amp;"17,ROW(INDIRECT(""1:""&amp;LEN(BY17))),1),""abcdefghijklmnopqrstuvwxyzABCDEFGHIJKLMNOPQRSTUVWXYZ""))))&gt;0, ""ERROR"", ""OK""), ""ERROR""))), 1, 1)"),"OK")</f>
        <v>OK</v>
      </c>
      <c r="BZ18" s="157" t="str">
        <f>IFERROR(__xludf.DUMMYFUNCTION("ARRAY_CONSTRAIN(ARRAYFORMULA(IF(BZ16=""Y"", IF(SUMPRODUCT(--(ISNUMBER(FIND(MID(BZ17,ROW(INDIRECT(""1:""&amp;LEN(BZ17))),1),""abcdefghijklmnopqrstuvwxyzABCDEFGHIJKLMNOPQRSTUVWXYZ""))))&gt;0, ""OK"", ""ERROR""), IF(BZ16=""N"", IF(SUMPRODUCT(--(ISNUMBER(FIND(MID(BZ"&amp;"17,ROW(INDIRECT(""1:""&amp;LEN(BZ17))),1),""abcdefghijklmnopqrstuvwxyzABCDEFGHIJKLMNOPQRSTUVWXYZ""))))&gt;0, ""ERROR"", ""OK""), ""ERROR""))), 1, 1)"),"OK")</f>
        <v>OK</v>
      </c>
      <c r="CA18" s="158" t="str">
        <f>IFERROR(__xludf.DUMMYFUNCTION("ARRAY_CONSTRAIN(ARRAYFORMULA(IF(CA16=""Y"", IF(SUMPRODUCT(--(ISNUMBER(FIND(MID(CA17,ROW(INDIRECT(""1:""&amp;LEN(CA17))),1),""abcdefghijklmnopqrstuvwxyzABCDEFGHIJKLMNOPQRSTUVWXYZ""))))&gt;0, ""OK"", ""ERROR""), IF(CA16=""N"", IF(SUMPRODUCT(--(ISNUMBER(FIND(MID(CA"&amp;"17,ROW(INDIRECT(""1:""&amp;LEN(CA17))),1),""abcdefghijklmnopqrstuvwxyzABCDEFGHIJKLMNOPQRSTUVWXYZ""))))&gt;0, ""ERROR"", ""OK""), ""ERROR""))), 1, 1)"),"OK")</f>
        <v>OK</v>
      </c>
      <c r="CB18" s="158" t="str">
        <f>IFERROR(__xludf.DUMMYFUNCTION("ARRAY_CONSTRAIN(ARRAYFORMULA(IF(CB16=""Y"", IF(SUMPRODUCT(--(ISNUMBER(FIND(MID(CB17,ROW(INDIRECT(""1:""&amp;LEN(CB17))),1),""abcdefghijklmnopqrstuvwxyzABCDEFGHIJKLMNOPQRSTUVWXYZ""))))&gt;0, ""OK"", ""ERROR""), IF(CB16=""N"", IF(SUMPRODUCT(--(ISNUMBER(FIND(MID(CB"&amp;"17,ROW(INDIRECT(""1:""&amp;LEN(CB17))),1),""abcdefghijklmnopqrstuvwxyzABCDEFGHIJKLMNOPQRSTUVWXYZ""))))&gt;0, ""ERROR"", ""OK""), ""ERROR""))), 1, 1)"),"OK")</f>
        <v>OK</v>
      </c>
      <c r="CC18" s="158" t="str">
        <f>IFERROR(__xludf.DUMMYFUNCTION("ARRAY_CONSTRAIN(ARRAYFORMULA(IF(CC16=""Y"", IF(SUMPRODUCT(--(ISNUMBER(FIND(MID(CC17,ROW(INDIRECT(""1:""&amp;LEN(CC17))),1),""abcdefghijklmnopqrstuvwxyzABCDEFGHIJKLMNOPQRSTUVWXYZ""))))&gt;0, ""OK"", ""ERROR""), IF(CC16=""N"", IF(SUMPRODUCT(--(ISNUMBER(FIND(MID(CC"&amp;"17,ROW(INDIRECT(""1:""&amp;LEN(CC17))),1),""abcdefghijklmnopqrstuvwxyzABCDEFGHIJKLMNOPQRSTUVWXYZ""))))&gt;0, ""ERROR"", ""OK""), ""ERROR""))), 1, 1)"),"OK")</f>
        <v>OK</v>
      </c>
      <c r="CD18" s="157" t="str">
        <f>IFERROR(__xludf.DUMMYFUNCTION("ARRAY_CONSTRAIN(ARRAYFORMULA(IF(CD16=""Y"", IF(SUMPRODUCT(--(ISNUMBER(FIND(MID(CD17,ROW(INDIRECT(""1:""&amp;LEN(CD17))),1),""abcdefghijklmnopqrstuvwxyzABCDEFGHIJKLMNOPQRSTUVWXYZ""))))&gt;0, ""OK"", ""ERROR""), IF(CD16=""N"", IF(SUMPRODUCT(--(ISNUMBER(FIND(MID(CD"&amp;"17,ROW(INDIRECT(""1:""&amp;LEN(CD17))),1),""abcdefghijklmnopqrstuvwxyzABCDEFGHIJKLMNOPQRSTUVWXYZ""))))&gt;0, ""ERROR"", ""OK""), ""ERROR""))), 1, 1)"),"OK")</f>
        <v>OK</v>
      </c>
      <c r="CE18" s="158" t="str">
        <f>IFERROR(__xludf.DUMMYFUNCTION("ARRAY_CONSTRAIN(ARRAYFORMULA(IF(CE16=""Y"", IF(SUMPRODUCT(--(ISNUMBER(FIND(MID(CE17,ROW(INDIRECT(""1:""&amp;LEN(CE17))),1),""abcdefghijklmnopqrstuvwxyzABCDEFGHIJKLMNOPQRSTUVWXYZ""))))&gt;0, ""OK"", ""ERROR""), IF(CE16=""N"", IF(SUMPRODUCT(--(ISNUMBER(FIND(MID(CE"&amp;"17,ROW(INDIRECT(""1:""&amp;LEN(CE17))),1),""abcdefghijklmnopqrstuvwxyzABCDEFGHIJKLMNOPQRSTUVWXYZ""))))&gt;0, ""ERROR"", ""OK""), ""ERROR""))), 1, 1)"),"OK")</f>
        <v>OK</v>
      </c>
      <c r="CF18" s="158" t="str">
        <f>IFERROR(__xludf.DUMMYFUNCTION("ARRAY_CONSTRAIN(ARRAYFORMULA(IF(CF16=""Y"", IF(SUMPRODUCT(--(ISNUMBER(FIND(MID(CF17,ROW(INDIRECT(""1:""&amp;LEN(CF17))),1),""abcdefghijklmnopqrstuvwxyzABCDEFGHIJKLMNOPQRSTUVWXYZ""))))&gt;0, ""OK"", ""ERROR""), IF(CF16=""N"", IF(SUMPRODUCT(--(ISNUMBER(FIND(MID(CF"&amp;"17,ROW(INDIRECT(""1:""&amp;LEN(CF17))),1),""abcdefghijklmnopqrstuvwxyzABCDEFGHIJKLMNOPQRSTUVWXYZ""))))&gt;0, ""ERROR"", ""OK""), ""ERROR""))), 1, 1)"),"OK")</f>
        <v>OK</v>
      </c>
      <c r="CG18" s="158" t="str">
        <f>IFERROR(__xludf.DUMMYFUNCTION("ARRAY_CONSTRAIN(ARRAYFORMULA(IF(CG16=""Y"", IF(SUMPRODUCT(--(ISNUMBER(FIND(MID(CG17,ROW(INDIRECT(""1:""&amp;LEN(CG17))),1),""abcdefghijklmnopqrstuvwxyzABCDEFGHIJKLMNOPQRSTUVWXYZ""))))&gt;0, ""OK"", ""ERROR""), IF(CG16=""N"", IF(SUMPRODUCT(--(ISNUMBER(FIND(MID(CG"&amp;"17,ROW(INDIRECT(""1:""&amp;LEN(CG17))),1),""abcdefghijklmnopqrstuvwxyzABCDEFGHIJKLMNOPQRSTUVWXYZ""))))&gt;0, ""ERROR"", ""OK""), ""ERROR""))), 1, 1)"),"OK")</f>
        <v>OK</v>
      </c>
      <c r="CH18" s="158" t="str">
        <f>IFERROR(__xludf.DUMMYFUNCTION("ARRAY_CONSTRAIN(ARRAYFORMULA(IF(CH16=""Y"", IF(SUMPRODUCT(--(ISNUMBER(FIND(MID(CH17,ROW(INDIRECT(""1:""&amp;LEN(CH17))),1),""abcdefghijklmnopqrstuvwxyzABCDEFGHIJKLMNOPQRSTUVWXYZ""))))&gt;0, ""OK"", ""ERROR""), IF(CH16=""N"", IF(SUMPRODUCT(--(ISNUMBER(FIND(MID(CH"&amp;"17,ROW(INDIRECT(""1:""&amp;LEN(CH17))),1),""abcdefghijklmnopqrstuvwxyzABCDEFGHIJKLMNOPQRSTUVWXYZ""))))&gt;0, ""ERROR"", ""OK""), ""ERROR""))), 1, 1)"),"OK")</f>
        <v>OK</v>
      </c>
      <c r="CI18" s="158" t="str">
        <f>IFERROR(__xludf.DUMMYFUNCTION("ARRAY_CONSTRAIN(ARRAYFORMULA(IF(CI16=""Y"", IF(SUMPRODUCT(--(ISNUMBER(FIND(MID(CI17,ROW(INDIRECT(""1:""&amp;LEN(CI17))),1),""abcdefghijklmnopqrstuvwxyzABCDEFGHIJKLMNOPQRSTUVWXYZ""))))&gt;0, ""OK"", ""ERROR""), IF(CI16=""N"", IF(SUMPRODUCT(--(ISNUMBER(FIND(MID(CI"&amp;"17,ROW(INDIRECT(""1:""&amp;LEN(CI17))),1),""abcdefghijklmnopqrstuvwxyzABCDEFGHIJKLMNOPQRSTUVWXYZ""))))&gt;0, ""ERROR"", ""OK""), ""ERROR""))), 1, 1)"),"OK")</f>
        <v>OK</v>
      </c>
      <c r="CJ18" s="158" t="str">
        <f>IFERROR(__xludf.DUMMYFUNCTION("ARRAY_CONSTRAIN(ARRAYFORMULA(IF(CJ16=""Y"", IF(SUMPRODUCT(--(ISNUMBER(FIND(MID(CJ17,ROW(INDIRECT(""1:""&amp;LEN(CJ17))),1),""abcdefghijklmnopqrstuvwxyzABCDEFGHIJKLMNOPQRSTUVWXYZ""))))&gt;0, ""OK"", ""ERROR""), IF(CJ16=""N"", IF(SUMPRODUCT(--(ISNUMBER(FIND(MID(CJ"&amp;"17,ROW(INDIRECT(""1:""&amp;LEN(CJ17))),1),""abcdefghijklmnopqrstuvwxyzABCDEFGHIJKLMNOPQRSTUVWXYZ""))))&gt;0, ""ERROR"", ""OK""), ""ERROR""))), 1, 1)"),"OK")</f>
        <v>OK</v>
      </c>
      <c r="CK18" s="158" t="str">
        <f>IFERROR(__xludf.DUMMYFUNCTION("ARRAY_CONSTRAIN(ARRAYFORMULA(IF(CK16=""Y"", IF(SUMPRODUCT(--(ISNUMBER(FIND(MID(CK17,ROW(INDIRECT(""1:""&amp;LEN(CK17))),1),""abcdefghijklmnopqrstuvwxyzABCDEFGHIJKLMNOPQRSTUVWXYZ""))))&gt;0, ""OK"", ""ERROR""), IF(CK16=""N"", IF(SUMPRODUCT(--(ISNUMBER(FIND(MID(CK"&amp;"17,ROW(INDIRECT(""1:""&amp;LEN(CK17))),1),""abcdefghijklmnopqrstuvwxyzABCDEFGHIJKLMNOPQRSTUVWXYZ""))))&gt;0, ""ERROR"", ""OK""), ""ERROR""))), 1, 1)"),"OK")</f>
        <v>OK</v>
      </c>
      <c r="CL18" s="158" t="str">
        <f>IFERROR(__xludf.DUMMYFUNCTION("ARRAY_CONSTRAIN(ARRAYFORMULA(IF(CL16=""Y"", IF(SUMPRODUCT(--(ISNUMBER(FIND(MID(CL17,ROW(INDIRECT(""1:""&amp;LEN(CL17))),1),""abcdefghijklmnopqrstuvwxyzABCDEFGHIJKLMNOPQRSTUVWXYZ""))))&gt;0, ""OK"", ""ERROR""), IF(CL16=""N"", IF(SUMPRODUCT(--(ISNUMBER(FIND(MID(CL"&amp;"17,ROW(INDIRECT(""1:""&amp;LEN(CL17))),1),""abcdefghijklmnopqrstuvwxyzABCDEFGHIJKLMNOPQRSTUVWXYZ""))))&gt;0, ""ERROR"", ""OK""), ""ERROR""))), 1, 1)"),"OK")</f>
        <v>OK</v>
      </c>
      <c r="CM18" s="158" t="str">
        <f>IFERROR(__xludf.DUMMYFUNCTION("ARRAY_CONSTRAIN(ARRAYFORMULA(IF(CM16=""Y"", IF(SUMPRODUCT(--(ISNUMBER(FIND(MID(CM17,ROW(INDIRECT(""1:""&amp;LEN(CM17))),1),""abcdefghijklmnopqrstuvwxyzABCDEFGHIJKLMNOPQRSTUVWXYZ""))))&gt;0, ""OK"", ""ERROR""), IF(CM16=""N"", IF(SUMPRODUCT(--(ISNUMBER(FIND(MID(CM"&amp;"17,ROW(INDIRECT(""1:""&amp;LEN(CM17))),1),""abcdefghijklmnopqrstuvwxyzABCDEFGHIJKLMNOPQRSTUVWXYZ""))))&gt;0, ""ERROR"", ""OK""), ""ERROR""))), 1, 1)"),"OK")</f>
        <v>OK</v>
      </c>
      <c r="CN18" s="158" t="str">
        <f>IFERROR(__xludf.DUMMYFUNCTION("ARRAY_CONSTRAIN(ARRAYFORMULA(IF(CN16=""Y"", IF(SUMPRODUCT(--(ISNUMBER(FIND(MID(CN17,ROW(INDIRECT(""1:""&amp;LEN(CN17))),1),""abcdefghijklmnopqrstuvwxyzABCDEFGHIJKLMNOPQRSTUVWXYZ""))))&gt;0, ""OK"", ""ERROR""), IF(CN16=""N"", IF(SUMPRODUCT(--(ISNUMBER(FIND(MID(CN"&amp;"17,ROW(INDIRECT(""1:""&amp;LEN(CN17))),1),""abcdefghijklmnopqrstuvwxyzABCDEFGHIJKLMNOPQRSTUVWXYZ""))))&gt;0, ""ERROR"", ""OK""), ""ERROR""))), 1, 1)"),"OK")</f>
        <v>OK</v>
      </c>
      <c r="CO18" s="158" t="str">
        <f>IFERROR(__xludf.DUMMYFUNCTION("ARRAY_CONSTRAIN(ARRAYFORMULA(IF(CO16=""Y"", IF(SUMPRODUCT(--(ISNUMBER(FIND(MID(CO17,ROW(INDIRECT(""1:""&amp;LEN(CO17))),1),""abcdefghijklmnopqrstuvwxyzABCDEFGHIJKLMNOPQRSTUVWXYZ""))))&gt;0, ""OK"", ""ERROR""), IF(CO16=""N"", IF(SUMPRODUCT(--(ISNUMBER(FIND(MID(CO"&amp;"17,ROW(INDIRECT(""1:""&amp;LEN(CO17))),1),""abcdefghijklmnopqrstuvwxyzABCDEFGHIJKLMNOPQRSTUVWXYZ""))))&gt;0, ""ERROR"", ""OK""), ""ERROR""))), 1, 1)"),"OK")</f>
        <v>OK</v>
      </c>
      <c r="CP18" s="158" t="str">
        <f>IFERROR(__xludf.DUMMYFUNCTION("ARRAY_CONSTRAIN(ARRAYFORMULA(IF(CP16=""Y"", IF(SUMPRODUCT(--(ISNUMBER(FIND(MID(CP17,ROW(INDIRECT(""1:""&amp;LEN(CP17))),1),""abcdefghijklmnopqrstuvwxyzABCDEFGHIJKLMNOPQRSTUVWXYZ""))))&gt;0, ""OK"", ""ERROR""), IF(CP16=""N"", IF(SUMPRODUCT(--(ISNUMBER(FIND(MID(CP"&amp;"17,ROW(INDIRECT(""1:""&amp;LEN(CP17))),1),""abcdefghijklmnopqrstuvwxyzABCDEFGHIJKLMNOPQRSTUVWXYZ""))))&gt;0, ""ERROR"", ""OK""), ""ERROR""))), 1, 1)"),"OK")</f>
        <v>OK</v>
      </c>
      <c r="CQ18" s="158" t="str">
        <f>IFERROR(__xludf.DUMMYFUNCTION("ARRAY_CONSTRAIN(ARRAYFORMULA(IF(CQ16=""Y"", IF(SUMPRODUCT(--(ISNUMBER(FIND(MID(CQ17,ROW(INDIRECT(""1:""&amp;LEN(CQ17))),1),""abcdefghijklmnopqrstuvwxyzABCDEFGHIJKLMNOPQRSTUVWXYZ""))))&gt;0, ""OK"", ""ERROR""), IF(CQ16=""N"", IF(SUMPRODUCT(--(ISNUMBER(FIND(MID(CQ"&amp;"17,ROW(INDIRECT(""1:""&amp;LEN(CQ17))),1),""abcdefghijklmnopqrstuvwxyzABCDEFGHIJKLMNOPQRSTUVWXYZ""))))&gt;0, ""ERROR"", ""OK""), ""ERROR""))), 1, 1)"),"OK")</f>
        <v>OK</v>
      </c>
      <c r="CR18" s="158" t="str">
        <f>IFERROR(__xludf.DUMMYFUNCTION("ARRAY_CONSTRAIN(ARRAYFORMULA(IF(CR16=""Y"", IF(SUMPRODUCT(--(ISNUMBER(FIND(MID(CR17,ROW(INDIRECT(""1:""&amp;LEN(CR17))),1),""abcdefghijklmnopqrstuvwxyzABCDEFGHIJKLMNOPQRSTUVWXYZ""))))&gt;0, ""OK"", ""ERROR""), IF(CR16=""N"", IF(SUMPRODUCT(--(ISNUMBER(FIND(MID(CR"&amp;"17,ROW(INDIRECT(""1:""&amp;LEN(CR17))),1),""abcdefghijklmnopqrstuvwxyzABCDEFGHIJKLMNOPQRSTUVWXYZ""))))&gt;0, ""ERROR"", ""OK""), ""ERROR""))), 1, 1)"),"OK")</f>
        <v>OK</v>
      </c>
      <c r="CS18" s="158" t="str">
        <f>IFERROR(__xludf.DUMMYFUNCTION("ARRAY_CONSTRAIN(ARRAYFORMULA(IF(CS16=""Y"", IF(SUMPRODUCT(--(ISNUMBER(FIND(MID(CS17,ROW(INDIRECT(""1:""&amp;LEN(CS17))),1),""abcdefghijklmnopqrstuvwxyzABCDEFGHIJKLMNOPQRSTUVWXYZ""))))&gt;0, ""OK"", ""ERROR""), IF(CS16=""N"", IF(SUMPRODUCT(--(ISNUMBER(FIND(MID(CS"&amp;"17,ROW(INDIRECT(""1:""&amp;LEN(CS17))),1),""abcdefghijklmnopqrstuvwxyzABCDEFGHIJKLMNOPQRSTUVWXYZ""))))&gt;0, ""ERROR"", ""OK""), ""ERROR""))), 1, 1)"),"OK")</f>
        <v>OK</v>
      </c>
      <c r="CT18" s="158" t="str">
        <f>IFERROR(__xludf.DUMMYFUNCTION("ARRAY_CONSTRAIN(ARRAYFORMULA(IF(CT16=""Y"", IF(SUMPRODUCT(--(ISNUMBER(FIND(MID(CT17,ROW(INDIRECT(""1:""&amp;LEN(CT17))),1),""abcdefghijklmnopqrstuvwxyzABCDEFGHIJKLMNOPQRSTUVWXYZ""))))&gt;0, ""OK"", ""ERROR""), IF(CT16=""N"", IF(SUMPRODUCT(--(ISNUMBER(FIND(MID(CT"&amp;"17,ROW(INDIRECT(""1:""&amp;LEN(CT17))),1),""abcdefghijklmnopqrstuvwxyzABCDEFGHIJKLMNOPQRSTUVWXYZ""))))&gt;0, ""ERROR"", ""OK""), ""ERROR""))), 1, 1)"),"OK")</f>
        <v>OK</v>
      </c>
      <c r="CU18" s="158" t="str">
        <f>IFERROR(__xludf.DUMMYFUNCTION("ARRAY_CONSTRAIN(ARRAYFORMULA(IF(CU16=""Y"", IF(SUMPRODUCT(--(ISNUMBER(FIND(MID(CU17,ROW(INDIRECT(""1:""&amp;LEN(CU17))),1),""abcdefghijklmnopqrstuvwxyzABCDEFGHIJKLMNOPQRSTUVWXYZ""))))&gt;0, ""OK"", ""ERROR""), IF(CU16=""N"", IF(SUMPRODUCT(--(ISNUMBER(FIND(MID(CU"&amp;"17,ROW(INDIRECT(""1:""&amp;LEN(CU17))),1),""abcdefghijklmnopqrstuvwxyzABCDEFGHIJKLMNOPQRSTUVWXYZ""))))&gt;0, ""ERROR"", ""OK""), ""ERROR""))), 1, 1)"),"OK")</f>
        <v>OK</v>
      </c>
      <c r="CV18" s="184"/>
      <c r="CW18" s="158"/>
      <c r="CX18" s="158"/>
      <c r="CY18" s="158"/>
      <c r="CZ18" s="158"/>
      <c r="DA18" s="158"/>
      <c r="DB18" s="158"/>
    </row>
    <row r="19" ht="14.25" customHeight="1" spans="1:106">
      <c r="A19" s="159" t="s">
        <v>215</v>
      </c>
      <c r="B19" s="153" t="s">
        <v>166</v>
      </c>
      <c r="C19" s="153" t="s">
        <v>165</v>
      </c>
      <c r="D19" s="153" t="s">
        <v>165</v>
      </c>
      <c r="E19" s="153" t="s">
        <v>165</v>
      </c>
      <c r="F19" s="153" t="s">
        <v>166</v>
      </c>
      <c r="G19" s="153" t="s">
        <v>166</v>
      </c>
      <c r="H19" s="153" t="s">
        <v>166</v>
      </c>
      <c r="I19" s="153"/>
      <c r="J19" s="153" t="s">
        <v>166</v>
      </c>
      <c r="K19" s="152" t="s">
        <v>166</v>
      </c>
      <c r="L19" s="153" t="s">
        <v>165</v>
      </c>
      <c r="M19" s="153" t="s">
        <v>166</v>
      </c>
      <c r="N19" s="153" t="s">
        <v>166</v>
      </c>
      <c r="O19" s="152" t="s">
        <v>166</v>
      </c>
      <c r="P19" s="153" t="s">
        <v>166</v>
      </c>
      <c r="Q19" s="152" t="s">
        <v>166</v>
      </c>
      <c r="R19" s="153" t="s">
        <v>166</v>
      </c>
      <c r="S19" s="153" t="s">
        <v>165</v>
      </c>
      <c r="T19" s="153" t="s">
        <v>165</v>
      </c>
      <c r="U19" s="153" t="s">
        <v>165</v>
      </c>
      <c r="V19" s="153" t="s">
        <v>166</v>
      </c>
      <c r="W19" s="153" t="s">
        <v>166</v>
      </c>
      <c r="X19" s="153" t="s">
        <v>166</v>
      </c>
      <c r="Y19" s="153" t="s">
        <v>165</v>
      </c>
      <c r="Z19" s="153" t="s">
        <v>166</v>
      </c>
      <c r="AA19" s="152" t="s">
        <v>166</v>
      </c>
      <c r="AB19" s="153" t="s">
        <v>165</v>
      </c>
      <c r="AC19" s="153" t="s">
        <v>165</v>
      </c>
      <c r="AD19" s="153" t="s">
        <v>166</v>
      </c>
      <c r="AE19" s="153" t="s">
        <v>166</v>
      </c>
      <c r="AF19" s="153" t="s">
        <v>166</v>
      </c>
      <c r="AG19" s="152" t="s">
        <v>166</v>
      </c>
      <c r="AH19" s="10" t="s">
        <v>166</v>
      </c>
      <c r="AI19" s="10" t="s">
        <v>166</v>
      </c>
      <c r="AJ19" s="10" t="s">
        <v>166</v>
      </c>
      <c r="AK19" s="10" t="s">
        <v>166</v>
      </c>
      <c r="AL19" s="10" t="s">
        <v>166</v>
      </c>
      <c r="AM19" s="10" t="s">
        <v>166</v>
      </c>
      <c r="AN19" s="10" t="s">
        <v>166</v>
      </c>
      <c r="AO19" s="159" t="s">
        <v>166</v>
      </c>
      <c r="AP19" s="10" t="s">
        <v>166</v>
      </c>
      <c r="AQ19" s="10" t="s">
        <v>166</v>
      </c>
      <c r="AR19" s="10" t="s">
        <v>166</v>
      </c>
      <c r="AS19" s="159" t="s">
        <v>166</v>
      </c>
      <c r="AT19" s="10" t="s">
        <v>166</v>
      </c>
      <c r="AU19" s="159" t="s">
        <v>166</v>
      </c>
      <c r="AV19" s="10" t="s">
        <v>166</v>
      </c>
      <c r="AW19" s="10" t="s">
        <v>166</v>
      </c>
      <c r="AX19" s="10" t="s">
        <v>166</v>
      </c>
      <c r="AY19" s="10" t="s">
        <v>165</v>
      </c>
      <c r="AZ19" s="10" t="s">
        <v>166</v>
      </c>
      <c r="BA19" s="10" t="s">
        <v>166</v>
      </c>
      <c r="BB19" s="159" t="s">
        <v>166</v>
      </c>
      <c r="BC19" s="10" t="s">
        <v>166</v>
      </c>
      <c r="BD19" s="159" t="s">
        <v>166</v>
      </c>
      <c r="BE19" s="159" t="s">
        <v>165</v>
      </c>
      <c r="BF19" s="159" t="s">
        <v>166</v>
      </c>
      <c r="BG19" s="10" t="s">
        <v>166</v>
      </c>
      <c r="BH19" s="159" t="s">
        <v>166</v>
      </c>
      <c r="BI19" s="10" t="s">
        <v>166</v>
      </c>
      <c r="BJ19" s="10" t="s">
        <v>166</v>
      </c>
      <c r="BK19" s="159" t="s">
        <v>166</v>
      </c>
      <c r="BL19" s="10" t="s">
        <v>166</v>
      </c>
      <c r="BM19" s="10" t="s">
        <v>166</v>
      </c>
      <c r="BN19" s="159" t="s">
        <v>166</v>
      </c>
      <c r="BO19" s="10" t="s">
        <v>166</v>
      </c>
      <c r="BP19" s="10" t="s">
        <v>166</v>
      </c>
      <c r="BQ19" s="10" t="s">
        <v>166</v>
      </c>
      <c r="BR19" s="159" t="s">
        <v>166</v>
      </c>
      <c r="BS19" s="10" t="s">
        <v>166</v>
      </c>
      <c r="BT19" s="10" t="s">
        <v>166</v>
      </c>
      <c r="BU19" s="10" t="s">
        <v>166</v>
      </c>
      <c r="BV19" s="159" t="s">
        <v>166</v>
      </c>
      <c r="BW19" s="10" t="s">
        <v>166</v>
      </c>
      <c r="BX19" s="10" t="s">
        <v>166</v>
      </c>
      <c r="BY19" s="10" t="s">
        <v>166</v>
      </c>
      <c r="BZ19" s="159" t="s">
        <v>166</v>
      </c>
      <c r="CA19" s="10" t="s">
        <v>166</v>
      </c>
      <c r="CB19" s="10" t="s">
        <v>166</v>
      </c>
      <c r="CC19" s="10" t="s">
        <v>166</v>
      </c>
      <c r="CD19" s="159" t="s">
        <v>166</v>
      </c>
      <c r="CE19" s="10" t="s">
        <v>166</v>
      </c>
      <c r="CF19" s="10" t="s">
        <v>165</v>
      </c>
      <c r="CG19" s="10" t="s">
        <v>166</v>
      </c>
      <c r="CH19" s="10" t="s">
        <v>165</v>
      </c>
      <c r="CI19" s="10" t="s">
        <v>166</v>
      </c>
      <c r="CJ19" s="10" t="s">
        <v>166</v>
      </c>
      <c r="CK19" s="10" t="s">
        <v>166</v>
      </c>
      <c r="CL19" s="10" t="s">
        <v>166</v>
      </c>
      <c r="CM19" s="10" t="s">
        <v>166</v>
      </c>
      <c r="CN19" s="10" t="s">
        <v>166</v>
      </c>
      <c r="CO19" s="10" t="s">
        <v>166</v>
      </c>
      <c r="CP19" s="10" t="s">
        <v>166</v>
      </c>
      <c r="CQ19" s="10" t="s">
        <v>166</v>
      </c>
      <c r="CR19" s="10" t="s">
        <v>166</v>
      </c>
      <c r="CS19" s="10" t="s">
        <v>166</v>
      </c>
      <c r="CT19" s="10" t="s">
        <v>166</v>
      </c>
      <c r="CU19" s="10" t="s">
        <v>166</v>
      </c>
      <c r="CV19" s="185"/>
      <c r="CW19" s="10"/>
      <c r="CX19" s="10"/>
      <c r="CY19" s="10"/>
      <c r="CZ19" s="10"/>
      <c r="DA19" s="10"/>
      <c r="DB19" s="10"/>
    </row>
    <row r="20" ht="14.25" customHeight="1" spans="1:106">
      <c r="A20" s="154">
        <f>COUNTIF(19:19,"Y")</f>
        <v>14</v>
      </c>
      <c r="B20" s="154"/>
      <c r="C20" s="154">
        <v>1</v>
      </c>
      <c r="D20" s="154">
        <v>2</v>
      </c>
      <c r="E20" s="154">
        <v>3</v>
      </c>
      <c r="F20" s="154"/>
      <c r="G20" s="154"/>
      <c r="H20" s="154"/>
      <c r="I20" s="154"/>
      <c r="J20" s="154"/>
      <c r="K20" s="156"/>
      <c r="L20" s="154">
        <v>4</v>
      </c>
      <c r="M20" s="154"/>
      <c r="N20" s="154"/>
      <c r="O20" s="156"/>
      <c r="P20" s="154"/>
      <c r="Q20" s="156"/>
      <c r="R20" s="154"/>
      <c r="S20" s="154">
        <v>5</v>
      </c>
      <c r="T20" s="154">
        <v>6</v>
      </c>
      <c r="U20" s="154">
        <v>7</v>
      </c>
      <c r="V20" s="154"/>
      <c r="W20" s="154"/>
      <c r="X20" s="154"/>
      <c r="Y20" s="154">
        <v>8</v>
      </c>
      <c r="Z20" s="154"/>
      <c r="AA20" s="156"/>
      <c r="AB20" s="154">
        <v>9</v>
      </c>
      <c r="AC20" s="154">
        <v>10</v>
      </c>
      <c r="AD20" s="154"/>
      <c r="AE20" s="154"/>
      <c r="AF20" s="154"/>
      <c r="AG20" s="156"/>
      <c r="AH20" s="158"/>
      <c r="AI20" s="158"/>
      <c r="AJ20" s="158"/>
      <c r="AK20" s="158"/>
      <c r="AL20" s="158"/>
      <c r="AM20" s="158"/>
      <c r="AN20" s="158"/>
      <c r="AO20" s="157"/>
      <c r="AP20" s="158"/>
      <c r="AQ20" s="158"/>
      <c r="AR20" s="158"/>
      <c r="AS20" s="157"/>
      <c r="AT20" s="158"/>
      <c r="AU20" s="157"/>
      <c r="AV20" s="158"/>
      <c r="AW20" s="158"/>
      <c r="AX20" s="158"/>
      <c r="AY20" s="158">
        <v>11</v>
      </c>
      <c r="AZ20" s="158"/>
      <c r="BA20" s="158"/>
      <c r="BB20" s="157"/>
      <c r="BC20" s="158"/>
      <c r="BD20" s="157"/>
      <c r="BE20" s="157">
        <v>12</v>
      </c>
      <c r="BF20" s="157"/>
      <c r="BG20" s="158"/>
      <c r="BH20" s="157"/>
      <c r="BI20" s="158"/>
      <c r="BJ20" s="158"/>
      <c r="BK20" s="157"/>
      <c r="BL20" s="158"/>
      <c r="BM20" s="158"/>
      <c r="BN20" s="157"/>
      <c r="BO20" s="158"/>
      <c r="BP20" s="158"/>
      <c r="BQ20" s="158"/>
      <c r="BR20" s="157"/>
      <c r="BS20" s="158"/>
      <c r="BT20" s="158"/>
      <c r="BU20" s="158"/>
      <c r="BV20" s="157"/>
      <c r="BW20" s="158"/>
      <c r="BX20" s="158"/>
      <c r="BY20" s="158"/>
      <c r="BZ20" s="157"/>
      <c r="CA20" s="158"/>
      <c r="CB20" s="158"/>
      <c r="CC20" s="158"/>
      <c r="CD20" s="157"/>
      <c r="CE20" s="158"/>
      <c r="CF20" s="158">
        <v>13</v>
      </c>
      <c r="CG20" s="158"/>
      <c r="CH20" s="158">
        <v>14</v>
      </c>
      <c r="CI20" s="158"/>
      <c r="CJ20" s="158"/>
      <c r="CK20" s="158"/>
      <c r="CL20" s="158"/>
      <c r="CM20" s="158"/>
      <c r="CN20" s="158"/>
      <c r="CO20" s="158"/>
      <c r="CP20" s="158"/>
      <c r="CQ20" s="158"/>
      <c r="CR20" s="158"/>
      <c r="CS20" s="158"/>
      <c r="CT20" s="158"/>
      <c r="CU20" s="158"/>
      <c r="CV20" s="184"/>
      <c r="CW20" s="158"/>
      <c r="CX20" s="158"/>
      <c r="CY20" s="158"/>
      <c r="CZ20" s="158"/>
      <c r="DA20" s="158"/>
      <c r="DB20" s="158"/>
    </row>
    <row r="21" ht="14.25" customHeight="1" spans="1:106">
      <c r="A21" s="157" t="s">
        <v>216</v>
      </c>
      <c r="B21" s="154"/>
      <c r="C21" s="154" t="s">
        <v>217</v>
      </c>
      <c r="D21" s="154" t="s">
        <v>218</v>
      </c>
      <c r="E21" s="154" t="s">
        <v>219</v>
      </c>
      <c r="F21" s="154"/>
      <c r="G21" s="154"/>
      <c r="H21" s="154"/>
      <c r="I21" s="154"/>
      <c r="J21" s="154"/>
      <c r="K21" s="156"/>
      <c r="L21" s="154" t="s">
        <v>218</v>
      </c>
      <c r="M21" s="154"/>
      <c r="N21" s="154"/>
      <c r="O21" s="156"/>
      <c r="P21" s="154"/>
      <c r="Q21" s="156"/>
      <c r="R21" s="154"/>
      <c r="S21" s="154" t="s">
        <v>217</v>
      </c>
      <c r="T21" s="154" t="s">
        <v>218</v>
      </c>
      <c r="U21" s="154" t="s">
        <v>220</v>
      </c>
      <c r="V21" s="154"/>
      <c r="W21" s="154"/>
      <c r="X21" s="154"/>
      <c r="Y21" s="154" t="s">
        <v>221</v>
      </c>
      <c r="Z21" s="154"/>
      <c r="AA21" s="156"/>
      <c r="AB21" s="154" t="s">
        <v>218</v>
      </c>
      <c r="AC21" s="154" t="s">
        <v>219</v>
      </c>
      <c r="AD21" s="154"/>
      <c r="AE21" s="154"/>
      <c r="AF21" s="154"/>
      <c r="AG21" s="156"/>
      <c r="AH21" s="158"/>
      <c r="AI21" s="158"/>
      <c r="AJ21" s="158"/>
      <c r="AK21" s="158"/>
      <c r="AL21" s="158"/>
      <c r="AM21" s="158"/>
      <c r="AN21" s="158"/>
      <c r="AO21" s="157"/>
      <c r="AP21" s="158"/>
      <c r="AQ21" s="158"/>
      <c r="AR21" s="158"/>
      <c r="AS21" s="157"/>
      <c r="AT21" s="158"/>
      <c r="AU21" s="157"/>
      <c r="AV21" s="158"/>
      <c r="AW21" s="158"/>
      <c r="AX21" s="158"/>
      <c r="AY21" s="154" t="s">
        <v>222</v>
      </c>
      <c r="AZ21" s="158"/>
      <c r="BA21" s="158"/>
      <c r="BB21" s="157"/>
      <c r="BC21" s="158"/>
      <c r="BD21" s="157"/>
      <c r="BE21" s="157"/>
      <c r="BF21" s="157"/>
      <c r="BG21" s="158"/>
      <c r="BH21" s="157"/>
      <c r="BI21" s="158"/>
      <c r="BJ21" s="158"/>
      <c r="BK21" s="157"/>
      <c r="BL21" s="158"/>
      <c r="BM21" s="158"/>
      <c r="BN21" s="157"/>
      <c r="BO21" s="158"/>
      <c r="BP21" s="158"/>
      <c r="BQ21" s="158"/>
      <c r="BR21" s="157"/>
      <c r="BS21" s="158"/>
      <c r="BT21" s="158"/>
      <c r="BU21" s="158"/>
      <c r="BV21" s="157"/>
      <c r="BW21" s="158"/>
      <c r="BX21" s="158"/>
      <c r="BY21" s="158"/>
      <c r="BZ21" s="157"/>
      <c r="CA21" s="158"/>
      <c r="CB21" s="158"/>
      <c r="CC21" s="158"/>
      <c r="CD21" s="157"/>
      <c r="CE21" s="158"/>
      <c r="CF21" s="154" t="s">
        <v>223</v>
      </c>
      <c r="CG21" s="154"/>
      <c r="CH21" s="154" t="s">
        <v>224</v>
      </c>
      <c r="CI21" s="158"/>
      <c r="CJ21" s="158"/>
      <c r="CK21" s="158"/>
      <c r="CL21" s="158"/>
      <c r="CM21" s="158"/>
      <c r="CN21" s="158"/>
      <c r="CO21" s="158"/>
      <c r="CP21" s="158"/>
      <c r="CQ21" s="158"/>
      <c r="CR21" s="158"/>
      <c r="CS21" s="158"/>
      <c r="CT21" s="158"/>
      <c r="CU21" s="158"/>
      <c r="CV21" s="184"/>
      <c r="CW21" s="158"/>
      <c r="CX21" s="158"/>
      <c r="CY21" s="158"/>
      <c r="CZ21" s="158"/>
      <c r="DA21" s="158"/>
      <c r="DB21" s="158"/>
    </row>
    <row r="22" ht="14.25" customHeight="1" spans="1:106">
      <c r="A22" s="157" t="s">
        <v>225</v>
      </c>
      <c r="B22" s="154" t="str">
        <f t="shared" ref="B22:H22" si="15">IF(AND(B19="Y",NOT(ISTEXT(B26))),"OK",IF(AND(ISTEXT(B26),B19="N"),"OK","ERROR"))</f>
        <v>OK</v>
      </c>
      <c r="C22" s="154" t="str">
        <f t="shared" si="15"/>
        <v>OK</v>
      </c>
      <c r="D22" s="154" t="str">
        <f t="shared" si="15"/>
        <v>OK</v>
      </c>
      <c r="E22" s="154" t="str">
        <f t="shared" si="15"/>
        <v>OK</v>
      </c>
      <c r="F22" s="154" t="str">
        <f t="shared" si="15"/>
        <v>OK</v>
      </c>
      <c r="G22" s="154" t="str">
        <f t="shared" si="15"/>
        <v>OK</v>
      </c>
      <c r="H22" s="154" t="str">
        <f t="shared" si="15"/>
        <v>OK</v>
      </c>
      <c r="I22" s="154"/>
      <c r="J22" s="154" t="str">
        <f t="shared" ref="J22:BW22" si="16">IF(AND(J19="Y",NOT(ISTEXT(J26))),"OK",IF(AND(ISTEXT(J26),J19="N"),"OK","ERROR"))</f>
        <v>OK</v>
      </c>
      <c r="K22" s="156" t="str">
        <f t="shared" si="16"/>
        <v>OK</v>
      </c>
      <c r="L22" s="154" t="str">
        <f t="shared" si="16"/>
        <v>OK</v>
      </c>
      <c r="M22" s="154" t="str">
        <f t="shared" si="16"/>
        <v>OK</v>
      </c>
      <c r="N22" s="154" t="str">
        <f t="shared" si="16"/>
        <v>OK</v>
      </c>
      <c r="O22" s="156" t="str">
        <f t="shared" si="16"/>
        <v>OK</v>
      </c>
      <c r="P22" s="154" t="str">
        <f t="shared" si="16"/>
        <v>OK</v>
      </c>
      <c r="Q22" s="156" t="str">
        <f t="shared" si="16"/>
        <v>OK</v>
      </c>
      <c r="R22" s="154" t="str">
        <f t="shared" si="16"/>
        <v>OK</v>
      </c>
      <c r="S22" s="154" t="str">
        <f t="shared" si="16"/>
        <v>OK</v>
      </c>
      <c r="T22" s="154" t="str">
        <f t="shared" si="16"/>
        <v>OK</v>
      </c>
      <c r="U22" s="154" t="str">
        <f t="shared" si="16"/>
        <v>OK</v>
      </c>
      <c r="V22" s="154" t="str">
        <f t="shared" si="16"/>
        <v>OK</v>
      </c>
      <c r="W22" s="154" t="str">
        <f t="shared" si="16"/>
        <v>OK</v>
      </c>
      <c r="X22" s="154" t="str">
        <f t="shared" si="16"/>
        <v>OK</v>
      </c>
      <c r="Y22" s="154" t="str">
        <f t="shared" si="16"/>
        <v>OK</v>
      </c>
      <c r="Z22" s="154" t="str">
        <f t="shared" si="16"/>
        <v>OK</v>
      </c>
      <c r="AA22" s="156" t="str">
        <f t="shared" si="16"/>
        <v>OK</v>
      </c>
      <c r="AB22" s="154" t="str">
        <f t="shared" si="16"/>
        <v>OK</v>
      </c>
      <c r="AC22" s="154" t="str">
        <f t="shared" si="16"/>
        <v>OK</v>
      </c>
      <c r="AD22" s="154" t="str">
        <f t="shared" si="16"/>
        <v>OK</v>
      </c>
      <c r="AE22" s="154" t="str">
        <f t="shared" si="16"/>
        <v>OK</v>
      </c>
      <c r="AF22" s="154" t="str">
        <f t="shared" si="16"/>
        <v>OK</v>
      </c>
      <c r="AG22" s="156" t="str">
        <f t="shared" si="16"/>
        <v>OK</v>
      </c>
      <c r="AH22" s="154" t="str">
        <f t="shared" si="16"/>
        <v>OK</v>
      </c>
      <c r="AI22" s="154" t="str">
        <f t="shared" si="16"/>
        <v>OK</v>
      </c>
      <c r="AJ22" s="154" t="str">
        <f t="shared" si="16"/>
        <v>OK</v>
      </c>
      <c r="AK22" s="154" t="str">
        <f t="shared" si="16"/>
        <v>OK</v>
      </c>
      <c r="AL22" s="154" t="str">
        <f t="shared" si="16"/>
        <v>OK</v>
      </c>
      <c r="AM22" s="154" t="str">
        <f t="shared" si="16"/>
        <v>OK</v>
      </c>
      <c r="AN22" s="154" t="str">
        <f t="shared" si="16"/>
        <v>OK</v>
      </c>
      <c r="AO22" s="156" t="str">
        <f t="shared" si="16"/>
        <v>OK</v>
      </c>
      <c r="AP22" s="154" t="str">
        <f t="shared" si="16"/>
        <v>OK</v>
      </c>
      <c r="AQ22" s="154" t="str">
        <f t="shared" si="16"/>
        <v>OK</v>
      </c>
      <c r="AR22" s="154" t="str">
        <f t="shared" si="16"/>
        <v>OK</v>
      </c>
      <c r="AS22" s="156" t="str">
        <f t="shared" si="16"/>
        <v>OK</v>
      </c>
      <c r="AT22" s="154" t="str">
        <f t="shared" si="16"/>
        <v>OK</v>
      </c>
      <c r="AU22" s="156" t="str">
        <f t="shared" si="16"/>
        <v>OK</v>
      </c>
      <c r="AV22" s="154" t="str">
        <f t="shared" si="16"/>
        <v>OK</v>
      </c>
      <c r="AW22" s="154" t="str">
        <f t="shared" si="16"/>
        <v>OK</v>
      </c>
      <c r="AX22" s="154" t="str">
        <f t="shared" si="16"/>
        <v>OK</v>
      </c>
      <c r="AY22" s="154" t="str">
        <f t="shared" si="16"/>
        <v>OK</v>
      </c>
      <c r="AZ22" s="154" t="str">
        <f t="shared" si="16"/>
        <v>OK</v>
      </c>
      <c r="BA22" s="154" t="str">
        <f t="shared" si="16"/>
        <v>OK</v>
      </c>
      <c r="BB22" s="156" t="str">
        <f t="shared" si="16"/>
        <v>OK</v>
      </c>
      <c r="BC22" s="154" t="str">
        <f t="shared" si="16"/>
        <v>OK</v>
      </c>
      <c r="BD22" s="156" t="str">
        <f t="shared" si="16"/>
        <v>OK</v>
      </c>
      <c r="BE22" s="156" t="str">
        <f t="shared" si="16"/>
        <v>OK</v>
      </c>
      <c r="BF22" s="156" t="str">
        <f t="shared" si="16"/>
        <v>OK</v>
      </c>
      <c r="BG22" s="158" t="str">
        <f t="shared" si="16"/>
        <v>OK</v>
      </c>
      <c r="BH22" s="157" t="str">
        <f t="shared" si="16"/>
        <v>OK</v>
      </c>
      <c r="BI22" s="158" t="str">
        <f t="shared" si="16"/>
        <v>OK</v>
      </c>
      <c r="BJ22" s="158" t="str">
        <f t="shared" si="16"/>
        <v>OK</v>
      </c>
      <c r="BK22" s="157" t="str">
        <f t="shared" si="16"/>
        <v>OK</v>
      </c>
      <c r="BL22" s="158" t="str">
        <f t="shared" si="16"/>
        <v>OK</v>
      </c>
      <c r="BM22" s="158" t="str">
        <f t="shared" si="16"/>
        <v>OK</v>
      </c>
      <c r="BN22" s="157" t="str">
        <f t="shared" si="16"/>
        <v>OK</v>
      </c>
      <c r="BO22" s="158" t="str">
        <f t="shared" si="16"/>
        <v>OK</v>
      </c>
      <c r="BP22" s="158" t="str">
        <f t="shared" si="16"/>
        <v>OK</v>
      </c>
      <c r="BQ22" s="158" t="str">
        <f t="shared" si="16"/>
        <v>OK</v>
      </c>
      <c r="BR22" s="157" t="str">
        <f t="shared" si="16"/>
        <v>OK</v>
      </c>
      <c r="BS22" s="158" t="str">
        <f t="shared" si="16"/>
        <v>OK</v>
      </c>
      <c r="BT22" s="158" t="str">
        <f t="shared" si="16"/>
        <v>OK</v>
      </c>
      <c r="BU22" s="158" t="str">
        <f t="shared" si="16"/>
        <v>OK</v>
      </c>
      <c r="BV22" s="157" t="str">
        <f t="shared" si="16"/>
        <v>OK</v>
      </c>
      <c r="BW22" s="158" t="str">
        <f t="shared" si="16"/>
        <v>OK</v>
      </c>
      <c r="BX22" s="158" t="str">
        <f>IF(AND(BX19="Y",NOT(ISTEXT(BY26))),"OK",IF(AND(ISTEXT(BY26),BX19="N"),"OK","ERROR"))</f>
        <v>OK</v>
      </c>
      <c r="BY22" s="158" t="str">
        <f>IF(AND(BY19="Y",NOT(ISTEXT(#REF!))),"OK",IF(AND(ISTEXT(#REF!),BY19="N"),"OK","ERROR"))</f>
        <v>ERROR</v>
      </c>
      <c r="BZ22" s="157" t="str">
        <f t="shared" ref="BZ22:CU22" si="17">IF(AND(BZ19="Y",NOT(ISTEXT(BZ26))),"OK",IF(AND(ISTEXT(BZ26),BZ19="N"),"OK","ERROR"))</f>
        <v>OK</v>
      </c>
      <c r="CA22" s="158" t="str">
        <f t="shared" si="17"/>
        <v>OK</v>
      </c>
      <c r="CB22" s="158" t="str">
        <f t="shared" si="17"/>
        <v>OK</v>
      </c>
      <c r="CC22" s="158" t="str">
        <f t="shared" si="17"/>
        <v>OK</v>
      </c>
      <c r="CD22" s="157" t="str">
        <f t="shared" si="17"/>
        <v>OK</v>
      </c>
      <c r="CE22" s="158" t="str">
        <f t="shared" si="17"/>
        <v>OK</v>
      </c>
      <c r="CF22" s="158" t="str">
        <f t="shared" si="17"/>
        <v>OK</v>
      </c>
      <c r="CG22" s="158" t="str">
        <f t="shared" si="17"/>
        <v>OK</v>
      </c>
      <c r="CH22" s="158" t="str">
        <f t="shared" si="17"/>
        <v>OK</v>
      </c>
      <c r="CI22" s="158" t="str">
        <f t="shared" si="17"/>
        <v>OK</v>
      </c>
      <c r="CJ22" s="158" t="str">
        <f t="shared" si="17"/>
        <v>OK</v>
      </c>
      <c r="CK22" s="158" t="str">
        <f t="shared" si="17"/>
        <v>OK</v>
      </c>
      <c r="CL22" s="158" t="str">
        <f t="shared" si="17"/>
        <v>OK</v>
      </c>
      <c r="CM22" s="158" t="str">
        <f t="shared" si="17"/>
        <v>OK</v>
      </c>
      <c r="CN22" s="158" t="str">
        <f t="shared" si="17"/>
        <v>OK</v>
      </c>
      <c r="CO22" s="158" t="str">
        <f t="shared" si="17"/>
        <v>OK</v>
      </c>
      <c r="CP22" s="158" t="str">
        <f t="shared" si="17"/>
        <v>OK</v>
      </c>
      <c r="CQ22" s="158" t="str">
        <f t="shared" si="17"/>
        <v>OK</v>
      </c>
      <c r="CR22" s="158" t="str">
        <f t="shared" si="17"/>
        <v>OK</v>
      </c>
      <c r="CS22" s="158" t="str">
        <f t="shared" si="17"/>
        <v>OK</v>
      </c>
      <c r="CT22" s="158" t="str">
        <f t="shared" si="17"/>
        <v>OK</v>
      </c>
      <c r="CU22" s="158" t="str">
        <f t="shared" si="17"/>
        <v>OK</v>
      </c>
      <c r="CV22" s="184"/>
      <c r="CW22" s="158"/>
      <c r="CX22" s="158"/>
      <c r="CY22" s="158"/>
      <c r="CZ22" s="158"/>
      <c r="DA22" s="158"/>
      <c r="DB22" s="158"/>
    </row>
    <row r="23" ht="14.25" customHeight="1" spans="1:106">
      <c r="A23" s="152" t="s">
        <v>226</v>
      </c>
      <c r="B23" s="153" t="s">
        <v>165</v>
      </c>
      <c r="C23" s="153" t="s">
        <v>166</v>
      </c>
      <c r="D23" s="153" t="s">
        <v>166</v>
      </c>
      <c r="E23" s="153" t="s">
        <v>166</v>
      </c>
      <c r="F23" s="153" t="s">
        <v>165</v>
      </c>
      <c r="G23" s="153" t="s">
        <v>165</v>
      </c>
      <c r="H23" s="153" t="s">
        <v>165</v>
      </c>
      <c r="I23" s="153"/>
      <c r="J23" s="153" t="s">
        <v>165</v>
      </c>
      <c r="K23" s="152" t="s">
        <v>165</v>
      </c>
      <c r="L23" s="153" t="s">
        <v>166</v>
      </c>
      <c r="M23" s="153" t="s">
        <v>165</v>
      </c>
      <c r="N23" s="153" t="s">
        <v>165</v>
      </c>
      <c r="O23" s="152" t="s">
        <v>165</v>
      </c>
      <c r="P23" s="153" t="s">
        <v>165</v>
      </c>
      <c r="Q23" s="152" t="s">
        <v>165</v>
      </c>
      <c r="R23" s="10" t="s">
        <v>165</v>
      </c>
      <c r="S23" s="10" t="s">
        <v>166</v>
      </c>
      <c r="T23" s="10" t="s">
        <v>166</v>
      </c>
      <c r="U23" s="10" t="s">
        <v>166</v>
      </c>
      <c r="V23" s="10" t="s">
        <v>165</v>
      </c>
      <c r="W23" s="10" t="s">
        <v>165</v>
      </c>
      <c r="X23" s="10" t="s">
        <v>165</v>
      </c>
      <c r="Y23" s="10" t="s">
        <v>166</v>
      </c>
      <c r="Z23" s="10" t="s">
        <v>165</v>
      </c>
      <c r="AA23" s="159" t="s">
        <v>165</v>
      </c>
      <c r="AB23" s="10" t="s">
        <v>166</v>
      </c>
      <c r="AC23" s="10" t="s">
        <v>166</v>
      </c>
      <c r="AD23" s="10" t="s">
        <v>165</v>
      </c>
      <c r="AE23" s="10" t="s">
        <v>165</v>
      </c>
      <c r="AF23" s="10" t="s">
        <v>165</v>
      </c>
      <c r="AG23" s="159" t="s">
        <v>165</v>
      </c>
      <c r="AH23" s="10" t="s">
        <v>165</v>
      </c>
      <c r="AI23" s="10" t="s">
        <v>165</v>
      </c>
      <c r="AJ23" s="10" t="s">
        <v>165</v>
      </c>
      <c r="AK23" s="10" t="s">
        <v>165</v>
      </c>
      <c r="AL23" s="10" t="s">
        <v>165</v>
      </c>
      <c r="AM23" s="10" t="s">
        <v>165</v>
      </c>
      <c r="AN23" s="10" t="s">
        <v>165</v>
      </c>
      <c r="AO23" s="159" t="s">
        <v>165</v>
      </c>
      <c r="AP23" s="10" t="s">
        <v>165</v>
      </c>
      <c r="AQ23" s="10" t="s">
        <v>165</v>
      </c>
      <c r="AR23" s="10" t="s">
        <v>165</v>
      </c>
      <c r="AS23" s="159" t="s">
        <v>165</v>
      </c>
      <c r="AT23" s="10" t="s">
        <v>165</v>
      </c>
      <c r="AU23" s="159" t="s">
        <v>165</v>
      </c>
      <c r="AV23" s="10" t="s">
        <v>165</v>
      </c>
      <c r="AW23" s="10" t="s">
        <v>165</v>
      </c>
      <c r="AX23" s="10" t="s">
        <v>165</v>
      </c>
      <c r="AY23" s="10" t="s">
        <v>166</v>
      </c>
      <c r="AZ23" s="10" t="s">
        <v>165</v>
      </c>
      <c r="BA23" s="10" t="s">
        <v>165</v>
      </c>
      <c r="BB23" s="159" t="s">
        <v>165</v>
      </c>
      <c r="BC23" s="10" t="s">
        <v>165</v>
      </c>
      <c r="BD23" s="159" t="s">
        <v>165</v>
      </c>
      <c r="BE23" s="159" t="s">
        <v>166</v>
      </c>
      <c r="BF23" s="159" t="s">
        <v>165</v>
      </c>
      <c r="BG23" s="10" t="s">
        <v>165</v>
      </c>
      <c r="BH23" s="159" t="s">
        <v>165</v>
      </c>
      <c r="BI23" s="10" t="s">
        <v>165</v>
      </c>
      <c r="BJ23" s="10" t="s">
        <v>165</v>
      </c>
      <c r="BK23" s="159" t="s">
        <v>165</v>
      </c>
      <c r="BL23" s="10" t="s">
        <v>165</v>
      </c>
      <c r="BM23" s="10" t="s">
        <v>165</v>
      </c>
      <c r="BN23" s="159" t="s">
        <v>165</v>
      </c>
      <c r="BO23" s="10" t="s">
        <v>165</v>
      </c>
      <c r="BP23" s="10" t="s">
        <v>165</v>
      </c>
      <c r="BQ23" s="10" t="s">
        <v>165</v>
      </c>
      <c r="BR23" s="159" t="s">
        <v>165</v>
      </c>
      <c r="BS23" s="10" t="s">
        <v>165</v>
      </c>
      <c r="BT23" s="10" t="s">
        <v>165</v>
      </c>
      <c r="BU23" s="10" t="s">
        <v>165</v>
      </c>
      <c r="BV23" s="159" t="s">
        <v>165</v>
      </c>
      <c r="BW23" s="10" t="s">
        <v>165</v>
      </c>
      <c r="BX23" s="10" t="s">
        <v>165</v>
      </c>
      <c r="BY23" s="10" t="s">
        <v>165</v>
      </c>
      <c r="BZ23" s="159" t="s">
        <v>165</v>
      </c>
      <c r="CA23" s="10" t="s">
        <v>165</v>
      </c>
      <c r="CB23" s="10" t="s">
        <v>165</v>
      </c>
      <c r="CC23" s="10" t="s">
        <v>165</v>
      </c>
      <c r="CD23" s="159" t="s">
        <v>165</v>
      </c>
      <c r="CE23" s="10" t="s">
        <v>165</v>
      </c>
      <c r="CF23" s="10" t="s">
        <v>166</v>
      </c>
      <c r="CG23" s="10" t="s">
        <v>165</v>
      </c>
      <c r="CH23" s="10" t="s">
        <v>166</v>
      </c>
      <c r="CI23" s="10" t="s">
        <v>165</v>
      </c>
      <c r="CJ23" s="10" t="s">
        <v>165</v>
      </c>
      <c r="CK23" s="10" t="s">
        <v>165</v>
      </c>
      <c r="CL23" s="10" t="s">
        <v>165</v>
      </c>
      <c r="CM23" s="10" t="s">
        <v>165</v>
      </c>
      <c r="CN23" s="10" t="s">
        <v>165</v>
      </c>
      <c r="CO23" s="10" t="s">
        <v>165</v>
      </c>
      <c r="CP23" s="10" t="s">
        <v>165</v>
      </c>
      <c r="CQ23" s="10" t="s">
        <v>165</v>
      </c>
      <c r="CR23" s="10" t="s">
        <v>165</v>
      </c>
      <c r="CS23" s="10" t="s">
        <v>165</v>
      </c>
      <c r="CT23" s="10" t="s">
        <v>165</v>
      </c>
      <c r="CU23" s="10" t="s">
        <v>165</v>
      </c>
      <c r="CV23" s="185"/>
      <c r="CW23" s="10"/>
      <c r="CX23" s="10"/>
      <c r="CY23" s="10"/>
      <c r="CZ23" s="10"/>
      <c r="DA23" s="10"/>
      <c r="DB23" s="10"/>
    </row>
    <row r="24" ht="14.25" customHeight="1" spans="1:106">
      <c r="A24" s="156" t="s">
        <v>227</v>
      </c>
      <c r="B24" s="154">
        <v>1</v>
      </c>
      <c r="C24" s="154"/>
      <c r="D24" s="154"/>
      <c r="E24" s="154"/>
      <c r="F24" s="154">
        <v>2</v>
      </c>
      <c r="G24" s="154">
        <v>3</v>
      </c>
      <c r="H24" s="154">
        <v>4</v>
      </c>
      <c r="I24" s="154"/>
      <c r="J24" s="154">
        <v>5</v>
      </c>
      <c r="K24" s="156">
        <v>6</v>
      </c>
      <c r="L24" s="154"/>
      <c r="M24" s="154">
        <v>7</v>
      </c>
      <c r="N24" s="154">
        <v>8</v>
      </c>
      <c r="O24" s="156">
        <v>9</v>
      </c>
      <c r="P24" s="158">
        <v>10</v>
      </c>
      <c r="Q24" s="157">
        <v>11</v>
      </c>
      <c r="R24" s="154">
        <v>12</v>
      </c>
      <c r="S24" s="158"/>
      <c r="T24" s="158"/>
      <c r="U24" s="158"/>
      <c r="V24" s="158">
        <v>13</v>
      </c>
      <c r="W24" s="158">
        <v>14</v>
      </c>
      <c r="X24" s="158">
        <v>15</v>
      </c>
      <c r="Y24" s="158"/>
      <c r="Z24" s="158">
        <v>16</v>
      </c>
      <c r="AA24" s="157">
        <v>17</v>
      </c>
      <c r="AB24" s="158"/>
      <c r="AC24" s="158"/>
      <c r="AD24" s="158">
        <v>18</v>
      </c>
      <c r="AE24" s="158">
        <v>19</v>
      </c>
      <c r="AF24" s="158">
        <v>20</v>
      </c>
      <c r="AG24" s="157">
        <v>21</v>
      </c>
      <c r="AH24" s="158">
        <v>22</v>
      </c>
      <c r="AI24" s="158">
        <v>23</v>
      </c>
      <c r="AJ24" s="158">
        <v>24</v>
      </c>
      <c r="AK24" s="158">
        <v>25</v>
      </c>
      <c r="AL24" s="158">
        <v>26</v>
      </c>
      <c r="AM24" s="158">
        <v>27</v>
      </c>
      <c r="AN24" s="158">
        <v>28</v>
      </c>
      <c r="AO24" s="157">
        <v>29</v>
      </c>
      <c r="AP24" s="158">
        <v>30</v>
      </c>
      <c r="AQ24" s="158">
        <v>31</v>
      </c>
      <c r="AR24" s="158">
        <v>32</v>
      </c>
      <c r="AS24" s="157">
        <v>33</v>
      </c>
      <c r="AT24" s="158">
        <v>34</v>
      </c>
      <c r="AU24" s="157">
        <v>35</v>
      </c>
      <c r="AV24" s="158">
        <v>36</v>
      </c>
      <c r="AW24" s="158">
        <v>37</v>
      </c>
      <c r="AX24" s="158">
        <v>38</v>
      </c>
      <c r="AY24" s="158">
        <v>39</v>
      </c>
      <c r="AZ24" s="158">
        <v>40</v>
      </c>
      <c r="BA24" s="158">
        <v>41</v>
      </c>
      <c r="BB24" s="157">
        <v>42</v>
      </c>
      <c r="BC24" s="158">
        <v>43</v>
      </c>
      <c r="BD24" s="157">
        <v>44</v>
      </c>
      <c r="BE24" s="158">
        <v>45</v>
      </c>
      <c r="BF24" s="157">
        <v>46</v>
      </c>
      <c r="BG24" s="158">
        <v>47</v>
      </c>
      <c r="BH24" s="157">
        <v>48</v>
      </c>
      <c r="BI24" s="158">
        <v>49</v>
      </c>
      <c r="BJ24" s="157">
        <v>50</v>
      </c>
      <c r="BK24" s="158">
        <v>51</v>
      </c>
      <c r="BL24" s="158">
        <v>52</v>
      </c>
      <c r="BM24" s="157">
        <v>53</v>
      </c>
      <c r="BN24" s="158">
        <v>54</v>
      </c>
      <c r="BO24" s="157">
        <v>55</v>
      </c>
      <c r="BP24" s="158">
        <v>56</v>
      </c>
      <c r="BQ24" s="157">
        <v>57</v>
      </c>
      <c r="BR24" s="158">
        <v>58</v>
      </c>
      <c r="BS24" s="157">
        <v>59</v>
      </c>
      <c r="BT24" s="158">
        <v>60</v>
      </c>
      <c r="BU24" s="157">
        <v>61</v>
      </c>
      <c r="BV24" s="158">
        <v>62</v>
      </c>
      <c r="BW24" s="158">
        <v>63</v>
      </c>
      <c r="BX24" s="157">
        <v>64</v>
      </c>
      <c r="BY24" s="158">
        <v>65</v>
      </c>
      <c r="BZ24" s="157">
        <v>66</v>
      </c>
      <c r="CA24" s="158">
        <v>67</v>
      </c>
      <c r="CB24" s="157">
        <v>68</v>
      </c>
      <c r="CC24" s="158">
        <v>69</v>
      </c>
      <c r="CD24" s="157">
        <v>70</v>
      </c>
      <c r="CE24" s="158">
        <v>71</v>
      </c>
      <c r="CF24" s="158">
        <v>72</v>
      </c>
      <c r="CG24" s="157">
        <v>73</v>
      </c>
      <c r="CH24" s="158">
        <v>74</v>
      </c>
      <c r="CI24" s="157">
        <v>75</v>
      </c>
      <c r="CJ24" s="158">
        <v>76</v>
      </c>
      <c r="CK24" s="157">
        <v>77</v>
      </c>
      <c r="CL24" s="158">
        <v>78</v>
      </c>
      <c r="CM24" s="157">
        <v>79</v>
      </c>
      <c r="CN24" s="158">
        <v>80</v>
      </c>
      <c r="CO24" s="157">
        <v>81</v>
      </c>
      <c r="CP24" s="158">
        <v>82</v>
      </c>
      <c r="CQ24" s="157">
        <v>83</v>
      </c>
      <c r="CR24" s="158">
        <v>84</v>
      </c>
      <c r="CS24" s="157">
        <v>85</v>
      </c>
      <c r="CT24" s="158">
        <v>86</v>
      </c>
      <c r="CU24" s="157">
        <v>87</v>
      </c>
      <c r="CV24" s="184"/>
      <c r="CW24" s="158"/>
      <c r="CX24" s="158"/>
      <c r="CY24" s="158"/>
      <c r="CZ24" s="158"/>
      <c r="DA24" s="158"/>
      <c r="DB24" s="158"/>
    </row>
    <row r="25" ht="14.25" customHeight="1" spans="1:106">
      <c r="A25" s="157" t="s">
        <v>228</v>
      </c>
      <c r="B25" s="154" t="str">
        <f t="shared" ref="B25:H25" si="18">IF(B23="Y",IF(ISNUMBER(B24),"OK","ERROR"),IF(B23="N",IF(ISNUMBER(B24),"ERROR","OK"),"ERROR"))</f>
        <v>OK</v>
      </c>
      <c r="C25" s="154" t="str">
        <f t="shared" si="18"/>
        <v>OK</v>
      </c>
      <c r="D25" s="154" t="str">
        <f t="shared" si="18"/>
        <v>OK</v>
      </c>
      <c r="E25" s="154" t="str">
        <f t="shared" si="18"/>
        <v>OK</v>
      </c>
      <c r="F25" s="154" t="str">
        <f t="shared" si="18"/>
        <v>OK</v>
      </c>
      <c r="G25" s="154" t="str">
        <f t="shared" si="18"/>
        <v>OK</v>
      </c>
      <c r="H25" s="154" t="str">
        <f t="shared" si="18"/>
        <v>OK</v>
      </c>
      <c r="I25" s="154"/>
      <c r="J25" s="154" t="str">
        <f t="shared" ref="J25:BD25" si="19">IF(J23="Y",IF(ISNUMBER(J24),"OK","ERROR"),IF(J23="N",IF(ISNUMBER(J24),"ERROR","OK"),"ERROR"))</f>
        <v>OK</v>
      </c>
      <c r="K25" s="156" t="str">
        <f t="shared" si="19"/>
        <v>OK</v>
      </c>
      <c r="L25" s="154" t="str">
        <f t="shared" si="19"/>
        <v>OK</v>
      </c>
      <c r="M25" s="154" t="str">
        <f t="shared" si="19"/>
        <v>OK</v>
      </c>
      <c r="N25" s="154" t="str">
        <f t="shared" si="19"/>
        <v>OK</v>
      </c>
      <c r="O25" s="156" t="str">
        <f t="shared" si="19"/>
        <v>OK</v>
      </c>
      <c r="P25" s="154" t="str">
        <f t="shared" si="19"/>
        <v>OK</v>
      </c>
      <c r="Q25" s="156" t="str">
        <f t="shared" si="19"/>
        <v>OK</v>
      </c>
      <c r="R25" s="154" t="str">
        <f t="shared" si="19"/>
        <v>OK</v>
      </c>
      <c r="S25" s="154" t="str">
        <f t="shared" si="19"/>
        <v>OK</v>
      </c>
      <c r="T25" s="154" t="str">
        <f t="shared" si="19"/>
        <v>OK</v>
      </c>
      <c r="U25" s="154" t="str">
        <f t="shared" si="19"/>
        <v>OK</v>
      </c>
      <c r="V25" s="154" t="str">
        <f t="shared" si="19"/>
        <v>OK</v>
      </c>
      <c r="W25" s="154" t="str">
        <f t="shared" si="19"/>
        <v>OK</v>
      </c>
      <c r="X25" s="154" t="str">
        <f t="shared" si="19"/>
        <v>OK</v>
      </c>
      <c r="Y25" s="154" t="str">
        <f t="shared" si="19"/>
        <v>OK</v>
      </c>
      <c r="Z25" s="154" t="str">
        <f t="shared" si="19"/>
        <v>OK</v>
      </c>
      <c r="AA25" s="156" t="str">
        <f t="shared" si="19"/>
        <v>OK</v>
      </c>
      <c r="AB25" s="154" t="str">
        <f t="shared" si="19"/>
        <v>OK</v>
      </c>
      <c r="AC25" s="154" t="str">
        <f t="shared" si="19"/>
        <v>OK</v>
      </c>
      <c r="AD25" s="154" t="str">
        <f t="shared" si="19"/>
        <v>OK</v>
      </c>
      <c r="AE25" s="154" t="str">
        <f t="shared" si="19"/>
        <v>OK</v>
      </c>
      <c r="AF25" s="154" t="str">
        <f t="shared" si="19"/>
        <v>OK</v>
      </c>
      <c r="AG25" s="156" t="str">
        <f t="shared" si="19"/>
        <v>OK</v>
      </c>
      <c r="AH25" s="154" t="str">
        <f t="shared" si="19"/>
        <v>OK</v>
      </c>
      <c r="AI25" s="154" t="str">
        <f t="shared" si="19"/>
        <v>OK</v>
      </c>
      <c r="AJ25" s="154" t="str">
        <f t="shared" si="19"/>
        <v>OK</v>
      </c>
      <c r="AK25" s="154" t="str">
        <f t="shared" si="19"/>
        <v>OK</v>
      </c>
      <c r="AL25" s="154" t="str">
        <f t="shared" si="19"/>
        <v>OK</v>
      </c>
      <c r="AM25" s="154" t="str">
        <f t="shared" si="19"/>
        <v>OK</v>
      </c>
      <c r="AN25" s="154" t="str">
        <f t="shared" si="19"/>
        <v>OK</v>
      </c>
      <c r="AO25" s="156" t="str">
        <f t="shared" si="19"/>
        <v>OK</v>
      </c>
      <c r="AP25" s="154" t="str">
        <f t="shared" si="19"/>
        <v>OK</v>
      </c>
      <c r="AQ25" s="154" t="str">
        <f t="shared" si="19"/>
        <v>OK</v>
      </c>
      <c r="AR25" s="154" t="str">
        <f t="shared" si="19"/>
        <v>OK</v>
      </c>
      <c r="AS25" s="156" t="str">
        <f t="shared" si="19"/>
        <v>OK</v>
      </c>
      <c r="AT25" s="154" t="str">
        <f t="shared" si="19"/>
        <v>OK</v>
      </c>
      <c r="AU25" s="156" t="str">
        <f t="shared" si="19"/>
        <v>OK</v>
      </c>
      <c r="AV25" s="154" t="str">
        <f t="shared" si="19"/>
        <v>OK</v>
      </c>
      <c r="AW25" s="154" t="str">
        <f t="shared" si="19"/>
        <v>OK</v>
      </c>
      <c r="AX25" s="154" t="str">
        <f t="shared" si="19"/>
        <v>OK</v>
      </c>
      <c r="AY25" s="154" t="str">
        <f t="shared" si="19"/>
        <v>ERROR</v>
      </c>
      <c r="AZ25" s="154" t="str">
        <f t="shared" si="19"/>
        <v>OK</v>
      </c>
      <c r="BA25" s="154" t="str">
        <f t="shared" si="19"/>
        <v>OK</v>
      </c>
      <c r="BB25" s="156" t="str">
        <f t="shared" si="19"/>
        <v>OK</v>
      </c>
      <c r="BC25" s="154" t="str">
        <f t="shared" si="19"/>
        <v>OK</v>
      </c>
      <c r="BD25" s="156" t="str">
        <f t="shared" si="19"/>
        <v>OK</v>
      </c>
      <c r="BE25" s="156"/>
      <c r="BF25" s="156" t="str">
        <f t="shared" ref="BF25:CU25" si="20">IF(BF23="Y",IF(ISNUMBER(BF24),"OK","ERROR"),IF(BF23="N",IF(ISNUMBER(BF24),"ERROR","OK"),"ERROR"))</f>
        <v>OK</v>
      </c>
      <c r="BG25" s="158" t="str">
        <f t="shared" si="20"/>
        <v>OK</v>
      </c>
      <c r="BH25" s="157" t="str">
        <f t="shared" si="20"/>
        <v>OK</v>
      </c>
      <c r="BI25" s="158" t="str">
        <f t="shared" si="20"/>
        <v>OK</v>
      </c>
      <c r="BJ25" s="158" t="str">
        <f t="shared" si="20"/>
        <v>OK</v>
      </c>
      <c r="BK25" s="157" t="str">
        <f t="shared" si="20"/>
        <v>OK</v>
      </c>
      <c r="BL25" s="158" t="str">
        <f t="shared" si="20"/>
        <v>OK</v>
      </c>
      <c r="BM25" s="158" t="str">
        <f t="shared" si="20"/>
        <v>OK</v>
      </c>
      <c r="BN25" s="157" t="str">
        <f t="shared" si="20"/>
        <v>OK</v>
      </c>
      <c r="BO25" s="158" t="str">
        <f t="shared" si="20"/>
        <v>OK</v>
      </c>
      <c r="BP25" s="158" t="str">
        <f t="shared" si="20"/>
        <v>OK</v>
      </c>
      <c r="BQ25" s="158" t="str">
        <f t="shared" si="20"/>
        <v>OK</v>
      </c>
      <c r="BR25" s="157" t="str">
        <f t="shared" si="20"/>
        <v>OK</v>
      </c>
      <c r="BS25" s="158" t="str">
        <f t="shared" si="20"/>
        <v>OK</v>
      </c>
      <c r="BT25" s="158" t="str">
        <f t="shared" si="20"/>
        <v>OK</v>
      </c>
      <c r="BU25" s="158" t="str">
        <f t="shared" si="20"/>
        <v>OK</v>
      </c>
      <c r="BV25" s="157" t="str">
        <f t="shared" si="20"/>
        <v>OK</v>
      </c>
      <c r="BW25" s="158" t="str">
        <f t="shared" si="20"/>
        <v>OK</v>
      </c>
      <c r="BX25" s="158" t="str">
        <f t="shared" si="20"/>
        <v>OK</v>
      </c>
      <c r="BY25" s="158" t="str">
        <f t="shared" si="20"/>
        <v>OK</v>
      </c>
      <c r="BZ25" s="157" t="str">
        <f t="shared" si="20"/>
        <v>OK</v>
      </c>
      <c r="CA25" s="158" t="str">
        <f t="shared" si="20"/>
        <v>OK</v>
      </c>
      <c r="CB25" s="158" t="str">
        <f t="shared" si="20"/>
        <v>OK</v>
      </c>
      <c r="CC25" s="158" t="str">
        <f t="shared" si="20"/>
        <v>OK</v>
      </c>
      <c r="CD25" s="157" t="str">
        <f t="shared" si="20"/>
        <v>OK</v>
      </c>
      <c r="CE25" s="158" t="str">
        <f t="shared" si="20"/>
        <v>OK</v>
      </c>
      <c r="CF25" s="158" t="str">
        <f t="shared" si="20"/>
        <v>ERROR</v>
      </c>
      <c r="CG25" s="158" t="str">
        <f t="shared" si="20"/>
        <v>OK</v>
      </c>
      <c r="CH25" s="158" t="str">
        <f t="shared" si="20"/>
        <v>ERROR</v>
      </c>
      <c r="CI25" s="158" t="str">
        <f t="shared" si="20"/>
        <v>OK</v>
      </c>
      <c r="CJ25" s="158" t="str">
        <f t="shared" si="20"/>
        <v>OK</v>
      </c>
      <c r="CK25" s="158" t="str">
        <f t="shared" si="20"/>
        <v>OK</v>
      </c>
      <c r="CL25" s="158" t="str">
        <f t="shared" si="20"/>
        <v>OK</v>
      </c>
      <c r="CM25" s="158" t="str">
        <f t="shared" si="20"/>
        <v>OK</v>
      </c>
      <c r="CN25" s="158" t="str">
        <f t="shared" si="20"/>
        <v>OK</v>
      </c>
      <c r="CO25" s="158" t="str">
        <f t="shared" si="20"/>
        <v>OK</v>
      </c>
      <c r="CP25" s="158" t="str">
        <f t="shared" si="20"/>
        <v>OK</v>
      </c>
      <c r="CQ25" s="158" t="str">
        <f t="shared" si="20"/>
        <v>OK</v>
      </c>
      <c r="CR25" s="158" t="str">
        <f t="shared" si="20"/>
        <v>OK</v>
      </c>
      <c r="CS25" s="158" t="str">
        <f t="shared" si="20"/>
        <v>OK</v>
      </c>
      <c r="CT25" s="158" t="str">
        <f t="shared" si="20"/>
        <v>OK</v>
      </c>
      <c r="CU25" s="158" t="str">
        <f t="shared" si="20"/>
        <v>OK</v>
      </c>
      <c r="CV25" s="184"/>
      <c r="CW25" s="158"/>
      <c r="CX25" s="158"/>
      <c r="CY25" s="158"/>
      <c r="CZ25" s="158"/>
      <c r="DA25" s="158"/>
      <c r="DB25" s="158"/>
    </row>
    <row r="26" ht="209.25" customHeight="1" spans="1:106">
      <c r="A26" s="163" t="s">
        <v>229</v>
      </c>
      <c r="B26" s="164" t="s">
        <v>230</v>
      </c>
      <c r="C26" s="164"/>
      <c r="D26" s="164"/>
      <c r="E26" s="164"/>
      <c r="F26" s="164" t="s">
        <v>231</v>
      </c>
      <c r="G26" s="164" t="s">
        <v>232</v>
      </c>
      <c r="H26" s="164" t="s">
        <v>233</v>
      </c>
      <c r="I26" s="164"/>
      <c r="J26" s="164" t="s">
        <v>234</v>
      </c>
      <c r="K26" s="169" t="s">
        <v>235</v>
      </c>
      <c r="L26" s="164"/>
      <c r="M26" s="164" t="s">
        <v>236</v>
      </c>
      <c r="N26" s="164" t="s">
        <v>237</v>
      </c>
      <c r="O26" s="169" t="s">
        <v>238</v>
      </c>
      <c r="P26" s="170" t="s">
        <v>239</v>
      </c>
      <c r="Q26" s="173" t="s">
        <v>240</v>
      </c>
      <c r="R26" s="164" t="s">
        <v>241</v>
      </c>
      <c r="S26" s="164"/>
      <c r="T26" s="164"/>
      <c r="U26" s="164"/>
      <c r="V26" s="164" t="s">
        <v>242</v>
      </c>
      <c r="W26" s="164" t="s">
        <v>243</v>
      </c>
      <c r="X26" s="164" t="s">
        <v>244</v>
      </c>
      <c r="Y26" s="164"/>
      <c r="Z26" s="164" t="s">
        <v>245</v>
      </c>
      <c r="AA26" s="169" t="s">
        <v>246</v>
      </c>
      <c r="AB26" s="164"/>
      <c r="AC26" s="164"/>
      <c r="AD26" s="164" t="s">
        <v>247</v>
      </c>
      <c r="AE26" s="164" t="s">
        <v>248</v>
      </c>
      <c r="AF26" s="164" t="s">
        <v>249</v>
      </c>
      <c r="AG26" s="169" t="s">
        <v>250</v>
      </c>
      <c r="AH26" s="164" t="s">
        <v>251</v>
      </c>
      <c r="AI26" s="164" t="s">
        <v>252</v>
      </c>
      <c r="AJ26" s="164" t="s">
        <v>253</v>
      </c>
      <c r="AK26" s="164" t="s">
        <v>254</v>
      </c>
      <c r="AL26" s="164" t="s">
        <v>255</v>
      </c>
      <c r="AM26" s="164" t="s">
        <v>256</v>
      </c>
      <c r="AN26" s="164" t="s">
        <v>257</v>
      </c>
      <c r="AO26" s="169" t="s">
        <v>258</v>
      </c>
      <c r="AP26" s="164" t="s">
        <v>259</v>
      </c>
      <c r="AQ26" s="164" t="s">
        <v>260</v>
      </c>
      <c r="AR26" s="164" t="s">
        <v>261</v>
      </c>
      <c r="AS26" s="169" t="s">
        <v>262</v>
      </c>
      <c r="AT26" s="164" t="s">
        <v>263</v>
      </c>
      <c r="AU26" s="169" t="s">
        <v>264</v>
      </c>
      <c r="AV26" s="164" t="s">
        <v>265</v>
      </c>
      <c r="AW26" s="164" t="s">
        <v>266</v>
      </c>
      <c r="AX26" s="164" t="s">
        <v>267</v>
      </c>
      <c r="AY26" s="164"/>
      <c r="AZ26" s="164" t="s">
        <v>268</v>
      </c>
      <c r="BA26" s="164" t="s">
        <v>269</v>
      </c>
      <c r="BB26" s="169" t="s">
        <v>270</v>
      </c>
      <c r="BC26" s="164" t="s">
        <v>271</v>
      </c>
      <c r="BD26" s="169" t="s">
        <v>272</v>
      </c>
      <c r="BE26" s="169"/>
      <c r="BF26" s="169" t="s">
        <v>273</v>
      </c>
      <c r="BG26" s="164" t="s">
        <v>274</v>
      </c>
      <c r="BH26" s="169" t="s">
        <v>275</v>
      </c>
      <c r="BI26" s="164" t="s">
        <v>276</v>
      </c>
      <c r="BJ26" s="164" t="s">
        <v>277</v>
      </c>
      <c r="BK26" s="169" t="s">
        <v>278</v>
      </c>
      <c r="BL26" s="164" t="s">
        <v>279</v>
      </c>
      <c r="BM26" s="164" t="s">
        <v>280</v>
      </c>
      <c r="BN26" s="169" t="s">
        <v>281</v>
      </c>
      <c r="BO26" s="164" t="s">
        <v>282</v>
      </c>
      <c r="BP26" s="164" t="s">
        <v>283</v>
      </c>
      <c r="BQ26" s="164" t="s">
        <v>283</v>
      </c>
      <c r="BR26" s="169" t="s">
        <v>284</v>
      </c>
      <c r="BS26" s="164" t="s">
        <v>285</v>
      </c>
      <c r="BT26" s="164" t="s">
        <v>286</v>
      </c>
      <c r="BU26" s="164" t="s">
        <v>287</v>
      </c>
      <c r="BV26" s="169" t="s">
        <v>288</v>
      </c>
      <c r="BW26" s="164" t="s">
        <v>289</v>
      </c>
      <c r="BX26" s="164" t="s">
        <v>290</v>
      </c>
      <c r="BY26" s="164" t="s">
        <v>291</v>
      </c>
      <c r="BZ26" s="169" t="s">
        <v>292</v>
      </c>
      <c r="CA26" s="164" t="s">
        <v>293</v>
      </c>
      <c r="CB26" s="164" t="s">
        <v>294</v>
      </c>
      <c r="CC26" s="164" t="s">
        <v>295</v>
      </c>
      <c r="CD26" s="169" t="s">
        <v>296</v>
      </c>
      <c r="CE26" s="164" t="s">
        <v>297</v>
      </c>
      <c r="CF26" s="164"/>
      <c r="CG26" s="164" t="s">
        <v>298</v>
      </c>
      <c r="CH26" s="164"/>
      <c r="CI26" s="164" t="s">
        <v>299</v>
      </c>
      <c r="CJ26" s="164" t="s">
        <v>300</v>
      </c>
      <c r="CK26" s="164" t="s">
        <v>301</v>
      </c>
      <c r="CL26" s="164" t="s">
        <v>302</v>
      </c>
      <c r="CM26" s="164" t="s">
        <v>303</v>
      </c>
      <c r="CN26" s="164" t="s">
        <v>304</v>
      </c>
      <c r="CO26" s="164" t="s">
        <v>305</v>
      </c>
      <c r="CP26" s="164" t="s">
        <v>306</v>
      </c>
      <c r="CQ26" s="164" t="s">
        <v>307</v>
      </c>
      <c r="CR26" s="164" t="s">
        <v>308</v>
      </c>
      <c r="CS26" s="164" t="s">
        <v>309</v>
      </c>
      <c r="CT26" s="164" t="s">
        <v>310</v>
      </c>
      <c r="CU26" s="164" t="s">
        <v>311</v>
      </c>
      <c r="CV26" s="187"/>
      <c r="CW26" s="188"/>
      <c r="CX26" s="188"/>
      <c r="CY26" s="188"/>
      <c r="CZ26" s="188"/>
      <c r="DA26" s="188"/>
      <c r="DB26" s="188"/>
    </row>
    <row r="27" ht="14.25" customHeight="1" spans="1:100">
      <c r="A27" s="157" t="s">
        <v>312</v>
      </c>
      <c r="B27" s="165" t="s">
        <v>313</v>
      </c>
      <c r="C27" s="165"/>
      <c r="D27" s="165"/>
      <c r="E27" s="165"/>
      <c r="F27" s="165"/>
      <c r="G27" s="165"/>
      <c r="H27" s="165"/>
      <c r="I27" s="165"/>
      <c r="J27" s="165"/>
      <c r="K27" s="171"/>
      <c r="L27" s="165"/>
      <c r="M27" s="165"/>
      <c r="N27" s="165"/>
      <c r="O27" s="171"/>
      <c r="P27" s="165"/>
      <c r="Q27" s="171"/>
      <c r="R27" s="165"/>
      <c r="S27" s="165"/>
      <c r="T27" s="165"/>
      <c r="U27" s="165"/>
      <c r="V27" s="165"/>
      <c r="W27" s="165"/>
      <c r="X27" s="165"/>
      <c r="Y27" s="165"/>
      <c r="Z27" s="165"/>
      <c r="AA27" s="171"/>
      <c r="AB27" s="165"/>
      <c r="AC27" s="165"/>
      <c r="AD27" s="165"/>
      <c r="AE27" s="165"/>
      <c r="AF27" s="165"/>
      <c r="AG27" s="171"/>
      <c r="AH27" s="165"/>
      <c r="AI27" s="165"/>
      <c r="AJ27" s="165"/>
      <c r="AK27" s="165"/>
      <c r="AL27" s="165"/>
      <c r="AM27" s="165"/>
      <c r="AN27" s="165"/>
      <c r="AO27" s="171"/>
      <c r="AP27" s="165"/>
      <c r="AQ27" s="165"/>
      <c r="AR27" s="165"/>
      <c r="AS27" s="171"/>
      <c r="AT27" s="165"/>
      <c r="AU27" s="171"/>
      <c r="AV27" s="165"/>
      <c r="AW27" s="165"/>
      <c r="AX27" s="165"/>
      <c r="AY27" s="165"/>
      <c r="AZ27" s="165"/>
      <c r="BA27" s="166"/>
      <c r="BB27" s="172"/>
      <c r="BC27" s="166"/>
      <c r="BD27" s="172"/>
      <c r="BE27" s="172"/>
      <c r="BF27" s="172"/>
      <c r="BG27" s="166"/>
      <c r="BH27" s="172"/>
      <c r="BI27" s="166"/>
      <c r="BJ27" s="166"/>
      <c r="BK27" s="172"/>
      <c r="BL27" s="166"/>
      <c r="BM27" s="166"/>
      <c r="BN27" s="172"/>
      <c r="BO27" s="166"/>
      <c r="BP27" s="166"/>
      <c r="BQ27" s="166"/>
      <c r="BR27" s="172"/>
      <c r="BS27" s="166"/>
      <c r="BT27" s="166"/>
      <c r="BU27" s="166"/>
      <c r="BV27" s="172"/>
      <c r="BW27" s="166"/>
      <c r="BX27" s="166"/>
      <c r="BY27" s="166"/>
      <c r="BZ27" s="172"/>
      <c r="CA27" s="166"/>
      <c r="CB27" s="166"/>
      <c r="CC27" s="166"/>
      <c r="CD27" s="172"/>
      <c r="CE27" s="166"/>
      <c r="CF27" s="166"/>
      <c r="CG27" s="166"/>
      <c r="CH27" s="166"/>
      <c r="CI27" s="166"/>
      <c r="CJ27" s="166"/>
      <c r="CK27" s="166"/>
      <c r="CL27" s="166"/>
      <c r="CM27" s="166"/>
      <c r="CN27" s="166"/>
      <c r="CO27" s="166"/>
      <c r="CP27" s="166"/>
      <c r="CQ27" s="166"/>
      <c r="CR27" s="166"/>
      <c r="CS27" s="166"/>
      <c r="CT27" s="166"/>
      <c r="CU27" s="166"/>
      <c r="CV27" s="179"/>
    </row>
    <row r="28" ht="14.25" customHeight="1" spans="1:100">
      <c r="A28" s="157" t="s">
        <v>314</v>
      </c>
      <c r="B28" s="166"/>
      <c r="C28" s="166"/>
      <c r="D28" s="166"/>
      <c r="E28" s="166"/>
      <c r="F28" s="166"/>
      <c r="G28" s="166"/>
      <c r="H28" s="166"/>
      <c r="I28" s="166"/>
      <c r="J28" s="166"/>
      <c r="K28" s="172"/>
      <c r="L28" s="166"/>
      <c r="M28" s="166"/>
      <c r="N28" s="166"/>
      <c r="O28" s="172"/>
      <c r="P28" s="166"/>
      <c r="Q28" s="172"/>
      <c r="R28" s="166"/>
      <c r="S28" s="166"/>
      <c r="T28" s="166"/>
      <c r="U28" s="166"/>
      <c r="V28" s="166"/>
      <c r="W28" s="166"/>
      <c r="X28" s="166"/>
      <c r="Y28" s="166"/>
      <c r="Z28" s="166"/>
      <c r="AA28" s="172"/>
      <c r="AB28" s="166"/>
      <c r="AC28" s="166"/>
      <c r="AD28" s="166"/>
      <c r="AE28" s="166"/>
      <c r="AF28" s="166"/>
      <c r="AG28" s="172"/>
      <c r="AH28" s="166"/>
      <c r="AI28" s="166"/>
      <c r="AJ28" s="166"/>
      <c r="AK28" s="166"/>
      <c r="AL28" s="166"/>
      <c r="AM28" s="166"/>
      <c r="AN28" s="166"/>
      <c r="AO28" s="172"/>
      <c r="AP28" s="166"/>
      <c r="AQ28" s="166"/>
      <c r="AR28" s="166"/>
      <c r="AS28" s="172"/>
      <c r="AT28" s="166"/>
      <c r="AU28" s="172"/>
      <c r="AV28" s="166"/>
      <c r="AW28" s="166"/>
      <c r="AX28" s="166"/>
      <c r="AY28" s="166"/>
      <c r="AZ28" s="166"/>
      <c r="BA28" s="166"/>
      <c r="BB28" s="172"/>
      <c r="BC28" s="166"/>
      <c r="BD28" s="172"/>
      <c r="BE28" s="172"/>
      <c r="BF28" s="172"/>
      <c r="BG28" s="166"/>
      <c r="BH28" s="172"/>
      <c r="BI28" s="166"/>
      <c r="BJ28" s="166"/>
      <c r="BK28" s="172"/>
      <c r="BL28" s="166"/>
      <c r="BM28" s="166"/>
      <c r="BN28" s="172"/>
      <c r="BO28" s="166"/>
      <c r="BP28" s="166"/>
      <c r="BQ28" s="166"/>
      <c r="BR28" s="172"/>
      <c r="BS28" s="166"/>
      <c r="BT28" s="166"/>
      <c r="BU28" s="166"/>
      <c r="BV28" s="172"/>
      <c r="BW28" s="166"/>
      <c r="BX28" s="166"/>
      <c r="BY28" s="166"/>
      <c r="BZ28" s="172"/>
      <c r="CA28" s="166"/>
      <c r="CB28" s="166"/>
      <c r="CC28" s="166"/>
      <c r="CD28" s="172"/>
      <c r="CE28" s="166"/>
      <c r="CF28" s="166"/>
      <c r="CG28" s="166"/>
      <c r="CH28" s="166"/>
      <c r="CI28" s="166"/>
      <c r="CJ28" s="166"/>
      <c r="CK28" s="166"/>
      <c r="CL28" s="166"/>
      <c r="CM28" s="166"/>
      <c r="CN28" s="166"/>
      <c r="CO28" s="166"/>
      <c r="CP28" s="166"/>
      <c r="CQ28" s="166"/>
      <c r="CR28" s="166"/>
      <c r="CS28" s="166"/>
      <c r="CT28" s="166"/>
      <c r="CU28" s="166"/>
      <c r="CV28" s="179"/>
    </row>
    <row r="29" ht="14.25" customHeight="1" spans="1:100">
      <c r="A29" s="157" t="s">
        <v>315</v>
      </c>
      <c r="B29" s="158" t="s">
        <v>316</v>
      </c>
      <c r="C29" s="158" t="s">
        <v>316</v>
      </c>
      <c r="D29" s="158" t="s">
        <v>316</v>
      </c>
      <c r="E29" s="158" t="s">
        <v>316</v>
      </c>
      <c r="F29" s="158" t="s">
        <v>316</v>
      </c>
      <c r="G29" s="158" t="s">
        <v>316</v>
      </c>
      <c r="H29" s="158" t="s">
        <v>316</v>
      </c>
      <c r="I29" s="158"/>
      <c r="J29" s="158" t="s">
        <v>316</v>
      </c>
      <c r="K29" s="157" t="s">
        <v>316</v>
      </c>
      <c r="L29" s="158" t="s">
        <v>316</v>
      </c>
      <c r="M29" s="158" t="s">
        <v>316</v>
      </c>
      <c r="N29" s="158" t="s">
        <v>316</v>
      </c>
      <c r="O29" s="157" t="s">
        <v>316</v>
      </c>
      <c r="P29" s="158" t="s">
        <v>316</v>
      </c>
      <c r="Q29" s="157" t="s">
        <v>316</v>
      </c>
      <c r="R29" s="158" t="s">
        <v>316</v>
      </c>
      <c r="S29" s="158" t="s">
        <v>316</v>
      </c>
      <c r="T29" s="158" t="s">
        <v>316</v>
      </c>
      <c r="U29" s="158" t="s">
        <v>316</v>
      </c>
      <c r="V29" s="158" t="s">
        <v>316</v>
      </c>
      <c r="W29" s="158" t="s">
        <v>316</v>
      </c>
      <c r="X29" s="158" t="s">
        <v>316</v>
      </c>
      <c r="Y29" s="158" t="s">
        <v>316</v>
      </c>
      <c r="Z29" s="158" t="s">
        <v>316</v>
      </c>
      <c r="AA29" s="158" t="s">
        <v>316</v>
      </c>
      <c r="AB29" s="158" t="s">
        <v>316</v>
      </c>
      <c r="AC29" s="158" t="s">
        <v>316</v>
      </c>
      <c r="AD29" s="158" t="s">
        <v>316</v>
      </c>
      <c r="AE29" s="158" t="s">
        <v>316</v>
      </c>
      <c r="AF29" s="158" t="s">
        <v>316</v>
      </c>
      <c r="AG29" s="158" t="s">
        <v>316</v>
      </c>
      <c r="AH29" s="158"/>
      <c r="AI29" s="158"/>
      <c r="AJ29" s="158"/>
      <c r="AK29" s="158"/>
      <c r="AL29" s="158"/>
      <c r="AM29" s="158"/>
      <c r="AN29" s="158"/>
      <c r="AO29" s="157"/>
      <c r="AP29" s="158"/>
      <c r="AQ29" s="158"/>
      <c r="AR29" s="158"/>
      <c r="AS29" s="157"/>
      <c r="AT29" s="158"/>
      <c r="AU29" s="157"/>
      <c r="AV29" s="158"/>
      <c r="AW29" s="158"/>
      <c r="AX29" s="158"/>
      <c r="AY29" s="158"/>
      <c r="AZ29" s="158"/>
      <c r="BA29" s="158"/>
      <c r="BB29" s="157"/>
      <c r="BC29" s="158"/>
      <c r="BD29" s="157"/>
      <c r="BE29" s="157"/>
      <c r="BF29" s="157"/>
      <c r="BG29" s="158"/>
      <c r="BH29" s="157"/>
      <c r="BI29" s="158"/>
      <c r="BJ29" s="158"/>
      <c r="BK29" s="157"/>
      <c r="BL29" s="158"/>
      <c r="BM29" s="158"/>
      <c r="BN29" s="157"/>
      <c r="BO29" s="158"/>
      <c r="BP29" s="158"/>
      <c r="BQ29" s="158"/>
      <c r="BR29" s="157"/>
      <c r="BS29" s="158"/>
      <c r="BT29" s="158"/>
      <c r="BU29" s="158"/>
      <c r="BV29" s="157"/>
      <c r="BW29" s="158"/>
      <c r="BX29" s="158"/>
      <c r="BY29" s="158"/>
      <c r="BZ29" s="157"/>
      <c r="CA29" s="158"/>
      <c r="CB29" s="158"/>
      <c r="CC29" s="158"/>
      <c r="CD29" s="157"/>
      <c r="CE29" s="158"/>
      <c r="CF29" s="158"/>
      <c r="CG29" s="158"/>
      <c r="CH29" s="158"/>
      <c r="CI29" s="158"/>
      <c r="CJ29" s="158"/>
      <c r="CK29" s="158"/>
      <c r="CL29" s="158"/>
      <c r="CM29" s="158"/>
      <c r="CN29" s="158"/>
      <c r="CO29" s="158"/>
      <c r="CP29" s="158"/>
      <c r="CQ29" s="158"/>
      <c r="CR29" s="158"/>
      <c r="CS29" s="158"/>
      <c r="CT29" s="158"/>
      <c r="CU29" s="158"/>
      <c r="CV29" s="179"/>
    </row>
    <row r="30" ht="14.25" customHeight="1" spans="1:100">
      <c r="A30" s="151"/>
      <c r="K30" s="151"/>
      <c r="O30" s="151"/>
      <c r="Q30" s="151"/>
      <c r="AA30" s="151"/>
      <c r="AG30" s="151"/>
      <c r="AO30" s="151"/>
      <c r="AS30" s="151"/>
      <c r="AU30" s="151"/>
      <c r="BB30" s="151"/>
      <c r="BD30" s="151"/>
      <c r="BE30" s="151"/>
      <c r="BF30" s="151"/>
      <c r="BH30" s="151"/>
      <c r="BK30" s="151"/>
      <c r="BN30" s="151"/>
      <c r="BR30" s="151"/>
      <c r="BV30" s="151"/>
      <c r="BZ30" s="151"/>
      <c r="CD30" s="151"/>
      <c r="CV30" s="179"/>
    </row>
    <row r="31" ht="14.25" customHeight="1" spans="1:100">
      <c r="A31" s="151" t="s">
        <v>317</v>
      </c>
      <c r="K31" s="151"/>
      <c r="O31" s="151"/>
      <c r="Q31" s="151"/>
      <c r="AA31" s="151"/>
      <c r="AG31" s="151"/>
      <c r="AI31" t="s">
        <v>318</v>
      </c>
      <c r="AO31" s="151"/>
      <c r="AS31" s="151"/>
      <c r="AU31" s="151"/>
      <c r="BB31" s="151"/>
      <c r="BD31" s="151"/>
      <c r="BE31" s="151" t="s">
        <v>319</v>
      </c>
      <c r="BF31" s="151"/>
      <c r="BH31" s="151"/>
      <c r="BK31" s="151"/>
      <c r="BN31" s="151"/>
      <c r="BR31" s="151"/>
      <c r="BV31" s="151"/>
      <c r="BZ31" s="151"/>
      <c r="CD31" s="151"/>
      <c r="CV31" s="179"/>
    </row>
    <row r="32" ht="14.25" customHeight="1" spans="1:100">
      <c r="A32" s="151"/>
      <c r="K32" s="151"/>
      <c r="O32" s="151"/>
      <c r="Q32" s="151"/>
      <c r="AA32" s="151"/>
      <c r="AG32" s="151"/>
      <c r="AO32" s="151"/>
      <c r="AS32" s="151"/>
      <c r="AU32" s="151"/>
      <c r="BB32" s="151"/>
      <c r="BD32" s="151"/>
      <c r="BE32" s="151"/>
      <c r="BF32" s="151"/>
      <c r="BH32" s="151"/>
      <c r="BK32" s="151"/>
      <c r="BN32" s="151"/>
      <c r="BR32" s="151"/>
      <c r="BV32" s="151"/>
      <c r="BZ32" s="151"/>
      <c r="CD32" s="151"/>
      <c r="CV32" s="179"/>
    </row>
    <row r="33" ht="14.25" customHeight="1" spans="1:100">
      <c r="A33" s="151"/>
      <c r="K33" s="151"/>
      <c r="O33" s="151"/>
      <c r="Q33" s="151"/>
      <c r="AA33" s="151"/>
      <c r="AG33" s="151"/>
      <c r="AO33" s="151"/>
      <c r="AS33" s="151"/>
      <c r="AU33" s="151"/>
      <c r="BB33" s="151"/>
      <c r="BD33" s="151"/>
      <c r="BE33" s="151"/>
      <c r="BF33" s="151"/>
      <c r="BH33" s="151"/>
      <c r="BK33" s="151"/>
      <c r="BN33" s="151"/>
      <c r="BR33" s="151"/>
      <c r="BV33" s="151"/>
      <c r="BZ33" s="151"/>
      <c r="CD33" s="151"/>
      <c r="CV33" s="179"/>
    </row>
    <row r="34" ht="14.25" customHeight="1" spans="1:100">
      <c r="A34" s="151"/>
      <c r="K34" s="151"/>
      <c r="O34" s="151"/>
      <c r="Q34" s="151"/>
      <c r="AA34" s="151"/>
      <c r="AG34" s="151"/>
      <c r="AO34" s="151"/>
      <c r="AS34" s="151"/>
      <c r="AU34" s="151"/>
      <c r="BB34" s="151"/>
      <c r="BD34" s="151"/>
      <c r="BE34" s="151"/>
      <c r="BF34" s="151"/>
      <c r="BH34" s="151"/>
      <c r="BK34" s="151"/>
      <c r="BN34" s="151"/>
      <c r="BR34" s="151"/>
      <c r="BV34" s="151"/>
      <c r="BZ34" s="151"/>
      <c r="CD34" s="151"/>
      <c r="CV34" s="179"/>
    </row>
    <row r="35" ht="14.25" customHeight="1" spans="1:100">
      <c r="A35" s="151"/>
      <c r="K35" s="151"/>
      <c r="O35" s="151"/>
      <c r="Q35" s="151"/>
      <c r="AA35" s="151"/>
      <c r="AG35" s="151"/>
      <c r="AO35" s="151"/>
      <c r="AS35" s="151"/>
      <c r="AU35" s="151"/>
      <c r="BB35" s="151"/>
      <c r="BD35" s="151"/>
      <c r="BE35" s="151"/>
      <c r="BF35" s="151"/>
      <c r="BH35" s="151"/>
      <c r="BK35" s="151"/>
      <c r="BN35" s="151"/>
      <c r="BR35" s="151"/>
      <c r="BV35" s="151"/>
      <c r="BZ35" s="151"/>
      <c r="CD35" s="151"/>
      <c r="CV35" s="179"/>
    </row>
    <row r="36" ht="14.25" customHeight="1" spans="1:100">
      <c r="A36" s="151"/>
      <c r="K36" s="151"/>
      <c r="O36" s="151"/>
      <c r="Q36" s="151"/>
      <c r="AA36" s="151"/>
      <c r="AG36" s="151"/>
      <c r="AO36" s="151"/>
      <c r="AS36" s="151"/>
      <c r="AU36" s="151"/>
      <c r="BB36" s="151"/>
      <c r="BD36" s="151"/>
      <c r="BE36" s="151"/>
      <c r="BF36" s="151"/>
      <c r="BH36" s="151"/>
      <c r="BK36" s="151"/>
      <c r="BN36" s="151"/>
      <c r="BR36" s="151"/>
      <c r="BV36" s="151"/>
      <c r="BZ36" s="151"/>
      <c r="CD36" s="151"/>
      <c r="CV36" s="179"/>
    </row>
    <row r="37" ht="14.25" customHeight="1" spans="1:100">
      <c r="A37" s="151"/>
      <c r="K37" s="151"/>
      <c r="O37" s="151"/>
      <c r="Q37" s="151"/>
      <c r="AA37" s="151"/>
      <c r="AG37" s="151"/>
      <c r="AO37" s="151"/>
      <c r="AS37" s="151"/>
      <c r="AU37" s="151"/>
      <c r="BB37" s="151"/>
      <c r="BD37" s="151"/>
      <c r="BE37" s="151"/>
      <c r="BF37" s="151"/>
      <c r="BH37" s="151"/>
      <c r="BK37" s="151"/>
      <c r="BN37" s="151"/>
      <c r="BR37" s="151"/>
      <c r="BV37" s="151"/>
      <c r="BZ37" s="151"/>
      <c r="CD37" s="151"/>
      <c r="CV37" s="179"/>
    </row>
    <row r="38" ht="14.25" customHeight="1" spans="1:100">
      <c r="A38" s="151"/>
      <c r="K38" s="151"/>
      <c r="O38" s="151"/>
      <c r="Q38" s="151"/>
      <c r="AA38" s="151"/>
      <c r="AG38" s="151"/>
      <c r="AO38" s="151"/>
      <c r="AS38" s="151"/>
      <c r="AU38" s="151"/>
      <c r="BB38" s="151"/>
      <c r="BD38" s="151"/>
      <c r="BE38" s="151"/>
      <c r="BF38" s="151"/>
      <c r="BH38" s="151"/>
      <c r="BK38" s="151"/>
      <c r="BN38" s="151"/>
      <c r="BR38" s="151"/>
      <c r="BV38" s="151"/>
      <c r="BZ38" s="151"/>
      <c r="CD38" s="151"/>
      <c r="CV38" s="179"/>
    </row>
    <row r="39" ht="14.25" customHeight="1" spans="1:100">
      <c r="A39" s="151"/>
      <c r="K39" s="151"/>
      <c r="O39" s="151"/>
      <c r="Q39" s="151"/>
      <c r="AA39" s="151"/>
      <c r="AG39" s="151"/>
      <c r="AO39" s="151"/>
      <c r="AS39" s="151"/>
      <c r="AU39" s="151"/>
      <c r="BB39" s="151"/>
      <c r="BD39" s="151"/>
      <c r="BE39" s="151"/>
      <c r="BF39" s="151"/>
      <c r="BH39" s="151"/>
      <c r="BK39" s="151"/>
      <c r="BN39" s="151"/>
      <c r="BR39" s="151"/>
      <c r="BV39" s="151"/>
      <c r="BZ39" s="151"/>
      <c r="CD39" s="151"/>
      <c r="CV39" s="179"/>
    </row>
    <row r="40" ht="14.25" customHeight="1" spans="1:100">
      <c r="A40" s="151"/>
      <c r="K40" s="151"/>
      <c r="O40" s="151"/>
      <c r="Q40" s="151"/>
      <c r="AA40" s="151"/>
      <c r="AG40" s="151"/>
      <c r="AO40" s="151"/>
      <c r="AS40" s="151"/>
      <c r="AU40" s="151"/>
      <c r="BB40" s="151"/>
      <c r="BD40" s="151"/>
      <c r="BE40" s="151"/>
      <c r="BF40" s="151"/>
      <c r="BH40" s="151"/>
      <c r="BK40" s="151"/>
      <c r="BN40" s="151"/>
      <c r="BR40" s="151"/>
      <c r="BV40" s="151"/>
      <c r="BZ40" s="151"/>
      <c r="CD40" s="151"/>
      <c r="CV40" s="179"/>
    </row>
    <row r="41" ht="14.25" customHeight="1" spans="1:100">
      <c r="A41" s="151"/>
      <c r="B41" s="167"/>
      <c r="D41" s="167"/>
      <c r="E41" s="167"/>
      <c r="G41" s="167"/>
      <c r="J41" s="167"/>
      <c r="K41" s="151"/>
      <c r="O41" s="151"/>
      <c r="Q41" s="151"/>
      <c r="AA41" s="151"/>
      <c r="AG41" s="151"/>
      <c r="AO41" s="151"/>
      <c r="AS41" s="151"/>
      <c r="AU41" s="151"/>
      <c r="BB41" s="151"/>
      <c r="BD41" s="151"/>
      <c r="BE41" s="151"/>
      <c r="BF41" s="151"/>
      <c r="BH41" s="151"/>
      <c r="BK41" s="151"/>
      <c r="BN41" s="151"/>
      <c r="BR41" s="151"/>
      <c r="BV41" s="151"/>
      <c r="BZ41" s="151"/>
      <c r="CD41" s="151"/>
      <c r="CV41" s="179"/>
    </row>
    <row r="42" ht="14.25" customHeight="1" spans="1:100">
      <c r="A42" s="151"/>
      <c r="B42" s="167"/>
      <c r="D42" s="167"/>
      <c r="E42" s="167"/>
      <c r="G42" s="167"/>
      <c r="J42" s="167"/>
      <c r="K42" s="151"/>
      <c r="O42" s="151"/>
      <c r="Q42" s="151"/>
      <c r="AA42" s="151"/>
      <c r="AG42" s="151"/>
      <c r="AO42" s="151"/>
      <c r="AS42" s="151"/>
      <c r="AU42" s="151"/>
      <c r="BB42" s="151"/>
      <c r="BD42" s="151"/>
      <c r="BE42" s="151"/>
      <c r="BF42" s="151"/>
      <c r="BH42" s="151"/>
      <c r="BK42" s="151"/>
      <c r="BN42" s="151"/>
      <c r="BR42" s="151"/>
      <c r="BV42" s="151"/>
      <c r="BZ42" s="151"/>
      <c r="CD42" s="151"/>
      <c r="CV42" s="179"/>
    </row>
    <row r="43" ht="14.25" customHeight="1" spans="1:100">
      <c r="A43" s="151"/>
      <c r="B43" s="167"/>
      <c r="D43" s="167"/>
      <c r="E43" s="167"/>
      <c r="G43" s="167"/>
      <c r="J43" s="167"/>
      <c r="K43" s="151"/>
      <c r="O43" s="151"/>
      <c r="Q43" s="151"/>
      <c r="AA43" s="151"/>
      <c r="AG43" s="151"/>
      <c r="AO43" s="151"/>
      <c r="AS43" s="151"/>
      <c r="AU43" s="151"/>
      <c r="BB43" s="151"/>
      <c r="BD43" s="151"/>
      <c r="BE43" s="151"/>
      <c r="BF43" s="151"/>
      <c r="BH43" s="151"/>
      <c r="BK43" s="151"/>
      <c r="BN43" s="151"/>
      <c r="BR43" s="151"/>
      <c r="BV43" s="151"/>
      <c r="BZ43" s="151"/>
      <c r="CD43" s="151"/>
      <c r="CV43" s="179"/>
    </row>
    <row r="44" ht="14.25" customHeight="1" spans="1:100">
      <c r="A44" s="151"/>
      <c r="B44" s="167"/>
      <c r="D44" s="167"/>
      <c r="E44" s="167"/>
      <c r="G44" s="167"/>
      <c r="J44" s="167"/>
      <c r="K44" s="151"/>
      <c r="O44" s="151"/>
      <c r="Q44" s="151"/>
      <c r="AA44" s="151"/>
      <c r="AG44" s="151"/>
      <c r="AO44" s="151"/>
      <c r="AS44" s="151"/>
      <c r="AU44" s="151"/>
      <c r="BB44" s="151"/>
      <c r="BD44" s="151"/>
      <c r="BE44" s="151"/>
      <c r="BF44" s="151"/>
      <c r="BH44" s="151"/>
      <c r="BK44" s="151"/>
      <c r="BN44" s="151"/>
      <c r="BR44" s="151"/>
      <c r="BV44" s="151"/>
      <c r="BZ44" s="151"/>
      <c r="CD44" s="151"/>
      <c r="CV44" s="179"/>
    </row>
    <row r="45" ht="14.25" customHeight="1" spans="1:100">
      <c r="A45" s="151"/>
      <c r="B45" s="167"/>
      <c r="D45" s="167"/>
      <c r="E45" s="167"/>
      <c r="G45" s="167"/>
      <c r="J45" s="167"/>
      <c r="K45" s="151"/>
      <c r="O45" s="151"/>
      <c r="Q45" s="151"/>
      <c r="AA45" s="151"/>
      <c r="AG45" s="151"/>
      <c r="AO45" s="151"/>
      <c r="AS45" s="151"/>
      <c r="AU45" s="151"/>
      <c r="BB45" s="151"/>
      <c r="BD45" s="151"/>
      <c r="BE45" s="151"/>
      <c r="BF45" s="151"/>
      <c r="BH45" s="151"/>
      <c r="BK45" s="151"/>
      <c r="BN45" s="151"/>
      <c r="BR45" s="151"/>
      <c r="BV45" s="151"/>
      <c r="BZ45" s="151"/>
      <c r="CD45" s="151"/>
      <c r="CV45" s="179"/>
    </row>
    <row r="46" ht="14.25" customHeight="1" spans="1:100">
      <c r="A46" s="151"/>
      <c r="B46" s="167"/>
      <c r="D46" s="167"/>
      <c r="E46" s="167"/>
      <c r="G46" s="167"/>
      <c r="J46" s="167"/>
      <c r="K46" s="151"/>
      <c r="O46" s="151"/>
      <c r="Q46" s="151"/>
      <c r="AA46" s="151"/>
      <c r="AG46" s="151"/>
      <c r="AO46" s="151"/>
      <c r="AS46" s="151"/>
      <c r="AU46" s="151"/>
      <c r="BB46" s="151"/>
      <c r="BD46" s="151"/>
      <c r="BE46" s="151"/>
      <c r="BF46" s="151"/>
      <c r="BH46" s="151"/>
      <c r="BK46" s="151"/>
      <c r="BN46" s="151"/>
      <c r="BR46" s="151"/>
      <c r="BV46" s="151"/>
      <c r="BZ46" s="151"/>
      <c r="CD46" s="151"/>
      <c r="CV46" s="179"/>
    </row>
    <row r="47" ht="14.25" customHeight="1" spans="1:100">
      <c r="A47" s="151"/>
      <c r="B47" s="167"/>
      <c r="D47" s="167"/>
      <c r="E47" s="167"/>
      <c r="G47" s="167"/>
      <c r="J47" s="167"/>
      <c r="K47" s="151"/>
      <c r="O47" s="151"/>
      <c r="Q47" s="151"/>
      <c r="AA47" s="151"/>
      <c r="AG47" s="151"/>
      <c r="AO47" s="151"/>
      <c r="AS47" s="151"/>
      <c r="AU47" s="151"/>
      <c r="BB47" s="151"/>
      <c r="BD47" s="151"/>
      <c r="BE47" s="151"/>
      <c r="BF47" s="151"/>
      <c r="BH47" s="151"/>
      <c r="BK47" s="151"/>
      <c r="BN47" s="151"/>
      <c r="BR47" s="151"/>
      <c r="BV47" s="151"/>
      <c r="BZ47" s="151"/>
      <c r="CD47" s="151"/>
      <c r="CV47" s="179"/>
    </row>
    <row r="48" ht="14.25" customHeight="1" spans="1:100">
      <c r="A48" s="151"/>
      <c r="B48" s="167"/>
      <c r="D48" s="167"/>
      <c r="E48" s="167"/>
      <c r="G48" s="167"/>
      <c r="J48" s="167"/>
      <c r="K48" s="151"/>
      <c r="O48" s="151"/>
      <c r="Q48" s="151"/>
      <c r="AA48" s="151"/>
      <c r="AG48" s="151"/>
      <c r="AO48" s="151"/>
      <c r="AS48" s="151"/>
      <c r="AU48" s="151"/>
      <c r="BB48" s="151"/>
      <c r="BD48" s="151"/>
      <c r="BE48" s="151"/>
      <c r="BF48" s="151"/>
      <c r="BH48" s="151"/>
      <c r="BK48" s="151"/>
      <c r="BN48" s="151"/>
      <c r="BR48" s="151"/>
      <c r="BV48" s="151"/>
      <c r="BZ48" s="151"/>
      <c r="CD48" s="151"/>
      <c r="CV48" s="179"/>
    </row>
    <row r="49" ht="14.25" customHeight="1" spans="1:100">
      <c r="A49" s="151"/>
      <c r="B49" s="167"/>
      <c r="D49" s="167"/>
      <c r="E49" s="167"/>
      <c r="G49" s="167"/>
      <c r="J49" s="167"/>
      <c r="K49" s="151"/>
      <c r="O49" s="151"/>
      <c r="Q49" s="151"/>
      <c r="AA49" s="151"/>
      <c r="AG49" s="151"/>
      <c r="AO49" s="151"/>
      <c r="AS49" s="151"/>
      <c r="AU49" s="151"/>
      <c r="BB49" s="151"/>
      <c r="BD49" s="151"/>
      <c r="BE49" s="151"/>
      <c r="BF49" s="151"/>
      <c r="BH49" s="151"/>
      <c r="BK49" s="151"/>
      <c r="BN49" s="151"/>
      <c r="BR49" s="151"/>
      <c r="BV49" s="151"/>
      <c r="BZ49" s="151"/>
      <c r="CD49" s="151"/>
      <c r="CV49" s="179"/>
    </row>
    <row r="50" ht="14.25" customHeight="1" spans="1:100">
      <c r="A50" s="151"/>
      <c r="B50" s="167"/>
      <c r="D50" s="167"/>
      <c r="E50" s="167"/>
      <c r="G50" s="167"/>
      <c r="J50" s="167"/>
      <c r="K50" s="151"/>
      <c r="O50" s="151"/>
      <c r="Q50" s="151"/>
      <c r="AA50" s="151"/>
      <c r="AG50" s="151"/>
      <c r="AO50" s="151"/>
      <c r="AS50" s="151"/>
      <c r="AU50" s="151"/>
      <c r="BB50" s="151"/>
      <c r="BD50" s="151"/>
      <c r="BE50" s="151"/>
      <c r="BF50" s="151"/>
      <c r="BH50" s="151"/>
      <c r="BK50" s="151"/>
      <c r="BN50" s="151"/>
      <c r="BR50" s="151"/>
      <c r="BV50" s="151"/>
      <c r="BZ50" s="151"/>
      <c r="CD50" s="151"/>
      <c r="CV50" s="179"/>
    </row>
    <row r="51" ht="14.25" customHeight="1" spans="1:100">
      <c r="A51" s="151"/>
      <c r="B51" s="167"/>
      <c r="D51" s="167"/>
      <c r="E51" s="167"/>
      <c r="G51" s="167"/>
      <c r="J51" s="167"/>
      <c r="K51" s="151"/>
      <c r="O51" s="151"/>
      <c r="Q51" s="151"/>
      <c r="AA51" s="151"/>
      <c r="AG51" s="151"/>
      <c r="AO51" s="151"/>
      <c r="AS51" s="151"/>
      <c r="AU51" s="151"/>
      <c r="BB51" s="151"/>
      <c r="BD51" s="151"/>
      <c r="BE51" s="151"/>
      <c r="BF51" s="151"/>
      <c r="BH51" s="151"/>
      <c r="BK51" s="151"/>
      <c r="BN51" s="151"/>
      <c r="BR51" s="151"/>
      <c r="BV51" s="151"/>
      <c r="BZ51" s="151"/>
      <c r="CD51" s="151"/>
      <c r="CV51" s="179"/>
    </row>
    <row r="52" ht="14.25" customHeight="1" spans="1:100">
      <c r="A52" s="151"/>
      <c r="B52" s="167"/>
      <c r="D52" s="167"/>
      <c r="E52" s="167"/>
      <c r="G52" s="167"/>
      <c r="J52" s="167"/>
      <c r="K52" s="151"/>
      <c r="O52" s="151"/>
      <c r="Q52" s="151"/>
      <c r="AA52" s="151"/>
      <c r="AG52" s="151"/>
      <c r="AO52" s="151"/>
      <c r="AS52" s="151"/>
      <c r="AU52" s="151"/>
      <c r="BB52" s="151"/>
      <c r="BD52" s="151"/>
      <c r="BE52" s="151"/>
      <c r="BF52" s="151"/>
      <c r="BH52" s="151"/>
      <c r="BK52" s="151"/>
      <c r="BN52" s="151"/>
      <c r="BR52" s="151"/>
      <c r="BV52" s="151"/>
      <c r="BZ52" s="151"/>
      <c r="CD52" s="151"/>
      <c r="CV52" s="179"/>
    </row>
    <row r="53" ht="14.25" customHeight="1" spans="1:100">
      <c r="A53" s="151"/>
      <c r="B53" s="167"/>
      <c r="D53" s="167"/>
      <c r="E53" s="167"/>
      <c r="G53" s="167"/>
      <c r="J53" s="167"/>
      <c r="K53" s="151"/>
      <c r="O53" s="151"/>
      <c r="Q53" s="151"/>
      <c r="AA53" s="151"/>
      <c r="AG53" s="151"/>
      <c r="AO53" s="151"/>
      <c r="AS53" s="151"/>
      <c r="AU53" s="151"/>
      <c r="BB53" s="151"/>
      <c r="BD53" s="151"/>
      <c r="BE53" s="151"/>
      <c r="BF53" s="151"/>
      <c r="BH53" s="151"/>
      <c r="BK53" s="151"/>
      <c r="BN53" s="151"/>
      <c r="BR53" s="151"/>
      <c r="BV53" s="151"/>
      <c r="BZ53" s="151"/>
      <c r="CD53" s="151"/>
      <c r="CV53" s="179"/>
    </row>
    <row r="54" ht="14.25" customHeight="1" spans="1:100">
      <c r="A54" s="151"/>
      <c r="B54" s="167"/>
      <c r="D54" s="167"/>
      <c r="E54" s="167"/>
      <c r="G54" s="167"/>
      <c r="J54" s="167"/>
      <c r="K54" s="151"/>
      <c r="O54" s="151"/>
      <c r="Q54" s="151"/>
      <c r="AA54" s="151"/>
      <c r="AG54" s="151"/>
      <c r="AO54" s="151"/>
      <c r="AS54" s="151"/>
      <c r="AU54" s="151"/>
      <c r="BB54" s="151"/>
      <c r="BD54" s="151"/>
      <c r="BE54" s="151"/>
      <c r="BF54" s="151"/>
      <c r="BH54" s="151"/>
      <c r="BK54" s="151"/>
      <c r="BN54" s="151"/>
      <c r="BR54" s="151"/>
      <c r="BV54" s="151"/>
      <c r="BZ54" s="151"/>
      <c r="CD54" s="151"/>
      <c r="CV54" s="179"/>
    </row>
    <row r="55" ht="14.25" customHeight="1" spans="1:100">
      <c r="A55" s="151"/>
      <c r="B55" s="167"/>
      <c r="D55" s="167"/>
      <c r="E55" s="167"/>
      <c r="G55" s="167"/>
      <c r="J55" s="167"/>
      <c r="K55" s="151"/>
      <c r="O55" s="151"/>
      <c r="Q55" s="151"/>
      <c r="AA55" s="151"/>
      <c r="AG55" s="151"/>
      <c r="AO55" s="151"/>
      <c r="AS55" s="151"/>
      <c r="AU55" s="151"/>
      <c r="BB55" s="151"/>
      <c r="BD55" s="151"/>
      <c r="BE55" s="151"/>
      <c r="BF55" s="151"/>
      <c r="BH55" s="151"/>
      <c r="BK55" s="151"/>
      <c r="BN55" s="151"/>
      <c r="BR55" s="151"/>
      <c r="BV55" s="151"/>
      <c r="BZ55" s="151"/>
      <c r="CD55" s="151"/>
      <c r="CV55" s="179"/>
    </row>
    <row r="56" ht="14.25" customHeight="1" spans="1:100">
      <c r="A56" s="151"/>
      <c r="B56" s="167"/>
      <c r="D56" s="167"/>
      <c r="E56" s="167"/>
      <c r="G56" s="167"/>
      <c r="J56" s="167"/>
      <c r="K56" s="151"/>
      <c r="O56" s="151"/>
      <c r="Q56" s="151"/>
      <c r="AA56" s="151"/>
      <c r="AG56" s="151"/>
      <c r="AO56" s="151"/>
      <c r="AS56" s="151"/>
      <c r="AU56" s="151"/>
      <c r="BB56" s="151"/>
      <c r="BD56" s="151"/>
      <c r="BE56" s="151"/>
      <c r="BF56" s="151"/>
      <c r="BH56" s="151"/>
      <c r="BK56" s="151"/>
      <c r="BN56" s="151"/>
      <c r="BR56" s="151"/>
      <c r="BV56" s="151"/>
      <c r="BZ56" s="151"/>
      <c r="CD56" s="151"/>
      <c r="CV56" s="179"/>
    </row>
    <row r="57" ht="14.25" customHeight="1" spans="1:100">
      <c r="A57" s="151"/>
      <c r="B57" s="167"/>
      <c r="D57" s="167"/>
      <c r="E57" s="167"/>
      <c r="G57" s="167"/>
      <c r="J57" s="167"/>
      <c r="K57" s="151"/>
      <c r="O57" s="151"/>
      <c r="Q57" s="151"/>
      <c r="AA57" s="151"/>
      <c r="AG57" s="151"/>
      <c r="AO57" s="151"/>
      <c r="AS57" s="151"/>
      <c r="AU57" s="151"/>
      <c r="BB57" s="151"/>
      <c r="BD57" s="151"/>
      <c r="BE57" s="151"/>
      <c r="BF57" s="151"/>
      <c r="BH57" s="151"/>
      <c r="BK57" s="151"/>
      <c r="BN57" s="151"/>
      <c r="BR57" s="151"/>
      <c r="BV57" s="151"/>
      <c r="BZ57" s="151"/>
      <c r="CD57" s="151"/>
      <c r="CV57" s="179"/>
    </row>
    <row r="58" ht="14.25" customHeight="1" spans="1:100">
      <c r="A58" s="151"/>
      <c r="B58" s="167"/>
      <c r="D58" s="167"/>
      <c r="E58" s="167"/>
      <c r="G58" s="167"/>
      <c r="J58" s="167"/>
      <c r="K58" s="151"/>
      <c r="O58" s="151"/>
      <c r="Q58" s="151"/>
      <c r="AA58" s="151"/>
      <c r="AG58" s="151"/>
      <c r="AO58" s="151"/>
      <c r="AS58" s="151"/>
      <c r="AU58" s="151"/>
      <c r="BB58" s="151"/>
      <c r="BD58" s="151"/>
      <c r="BE58" s="151"/>
      <c r="BF58" s="151"/>
      <c r="BH58" s="151"/>
      <c r="BK58" s="151"/>
      <c r="BN58" s="151"/>
      <c r="BR58" s="151"/>
      <c r="BV58" s="151"/>
      <c r="BZ58" s="151"/>
      <c r="CD58" s="151"/>
      <c r="CV58" s="179"/>
    </row>
    <row r="59" ht="14.25" customHeight="1" spans="1:100">
      <c r="A59" s="151"/>
      <c r="B59" s="167"/>
      <c r="D59" s="167"/>
      <c r="E59" s="167"/>
      <c r="G59" s="167"/>
      <c r="J59" s="167"/>
      <c r="K59" s="151"/>
      <c r="O59" s="151"/>
      <c r="Q59" s="151"/>
      <c r="AA59" s="151"/>
      <c r="AG59" s="151"/>
      <c r="AO59" s="151"/>
      <c r="AS59" s="151"/>
      <c r="AU59" s="151"/>
      <c r="BB59" s="151"/>
      <c r="BD59" s="151"/>
      <c r="BE59" s="151"/>
      <c r="BF59" s="151"/>
      <c r="BH59" s="151"/>
      <c r="BK59" s="151"/>
      <c r="BN59" s="151"/>
      <c r="BR59" s="151"/>
      <c r="BV59" s="151"/>
      <c r="BZ59" s="151"/>
      <c r="CD59" s="151"/>
      <c r="CV59" s="179"/>
    </row>
    <row r="60" ht="14.25" customHeight="1" spans="1:100">
      <c r="A60" s="151"/>
      <c r="B60" s="167"/>
      <c r="D60" s="167"/>
      <c r="E60" s="167"/>
      <c r="G60" s="167"/>
      <c r="J60" s="167"/>
      <c r="K60" s="151"/>
      <c r="O60" s="151"/>
      <c r="Q60" s="151"/>
      <c r="AA60" s="151"/>
      <c r="AG60" s="151"/>
      <c r="AO60" s="151"/>
      <c r="AS60" s="151"/>
      <c r="AU60" s="151"/>
      <c r="BB60" s="151"/>
      <c r="BD60" s="151"/>
      <c r="BE60" s="151"/>
      <c r="BF60" s="151"/>
      <c r="BH60" s="151"/>
      <c r="BK60" s="151"/>
      <c r="BN60" s="151"/>
      <c r="BR60" s="151"/>
      <c r="BV60" s="151"/>
      <c r="BZ60" s="151"/>
      <c r="CD60" s="151"/>
      <c r="CV60" s="179"/>
    </row>
    <row r="61" ht="14.25" customHeight="1" spans="1:100">
      <c r="A61" s="151"/>
      <c r="B61" s="167"/>
      <c r="D61" s="167"/>
      <c r="E61" s="167"/>
      <c r="G61" s="167"/>
      <c r="J61" s="167"/>
      <c r="K61" s="151"/>
      <c r="O61" s="151"/>
      <c r="Q61" s="151"/>
      <c r="AA61" s="151"/>
      <c r="AG61" s="151"/>
      <c r="AO61" s="151"/>
      <c r="AS61" s="151"/>
      <c r="AU61" s="151"/>
      <c r="BB61" s="151"/>
      <c r="BD61" s="151"/>
      <c r="BE61" s="151"/>
      <c r="BF61" s="151"/>
      <c r="BH61" s="151"/>
      <c r="BK61" s="151"/>
      <c r="BN61" s="151"/>
      <c r="BR61" s="151"/>
      <c r="BV61" s="151"/>
      <c r="BZ61" s="151"/>
      <c r="CD61" s="151"/>
      <c r="CV61" s="179"/>
    </row>
    <row r="62" ht="14.25" customHeight="1" spans="1:100">
      <c r="A62" s="151"/>
      <c r="B62" s="167"/>
      <c r="D62" s="167"/>
      <c r="E62" s="167"/>
      <c r="G62" s="167"/>
      <c r="J62" s="167"/>
      <c r="K62" s="151"/>
      <c r="O62" s="151"/>
      <c r="Q62" s="151"/>
      <c r="AA62" s="151"/>
      <c r="AG62" s="151"/>
      <c r="AO62" s="151"/>
      <c r="AS62" s="151"/>
      <c r="AU62" s="151"/>
      <c r="BB62" s="151"/>
      <c r="BD62" s="151"/>
      <c r="BE62" s="151"/>
      <c r="BF62" s="151"/>
      <c r="BH62" s="151"/>
      <c r="BK62" s="151"/>
      <c r="BN62" s="151"/>
      <c r="BR62" s="151"/>
      <c r="BV62" s="151"/>
      <c r="BZ62" s="151"/>
      <c r="CD62" s="151"/>
      <c r="CV62" s="179"/>
    </row>
    <row r="63" ht="14.25" customHeight="1" spans="1:100">
      <c r="A63" s="151"/>
      <c r="B63" s="167"/>
      <c r="D63" s="167"/>
      <c r="E63" s="167"/>
      <c r="G63" s="167"/>
      <c r="J63" s="167"/>
      <c r="K63" s="151"/>
      <c r="O63" s="151"/>
      <c r="Q63" s="151"/>
      <c r="AA63" s="151"/>
      <c r="AG63" s="151"/>
      <c r="AO63" s="151"/>
      <c r="AS63" s="151"/>
      <c r="AU63" s="151"/>
      <c r="BB63" s="151"/>
      <c r="BD63" s="151"/>
      <c r="BE63" s="151"/>
      <c r="BF63" s="151"/>
      <c r="BH63" s="151"/>
      <c r="BK63" s="151"/>
      <c r="BN63" s="151"/>
      <c r="BR63" s="151"/>
      <c r="BV63" s="151"/>
      <c r="BZ63" s="151"/>
      <c r="CD63" s="151"/>
      <c r="CV63" s="179"/>
    </row>
    <row r="64" ht="14.25" customHeight="1" spans="1:100">
      <c r="A64" s="151"/>
      <c r="B64" s="167"/>
      <c r="D64" s="167"/>
      <c r="E64" s="167"/>
      <c r="G64" s="167"/>
      <c r="J64" s="167"/>
      <c r="K64" s="151"/>
      <c r="O64" s="151"/>
      <c r="Q64" s="151"/>
      <c r="AA64" s="151"/>
      <c r="AG64" s="151"/>
      <c r="AO64" s="151"/>
      <c r="AS64" s="151"/>
      <c r="AU64" s="151"/>
      <c r="BB64" s="151"/>
      <c r="BD64" s="151"/>
      <c r="BE64" s="151"/>
      <c r="BF64" s="151"/>
      <c r="BH64" s="151"/>
      <c r="BK64" s="151"/>
      <c r="BN64" s="151"/>
      <c r="BR64" s="151"/>
      <c r="BV64" s="151"/>
      <c r="BZ64" s="151"/>
      <c r="CD64" s="151"/>
      <c r="CV64" s="179"/>
    </row>
    <row r="65" ht="14.25" customHeight="1" spans="1:100">
      <c r="A65" s="151"/>
      <c r="B65" s="167"/>
      <c r="D65" s="167"/>
      <c r="E65" s="167"/>
      <c r="G65" s="167"/>
      <c r="J65" s="167"/>
      <c r="K65" s="151"/>
      <c r="O65" s="151"/>
      <c r="Q65" s="151"/>
      <c r="AA65" s="151"/>
      <c r="AG65" s="151"/>
      <c r="AO65" s="151"/>
      <c r="AS65" s="151"/>
      <c r="AU65" s="151"/>
      <c r="BB65" s="151"/>
      <c r="BD65" s="151"/>
      <c r="BE65" s="151"/>
      <c r="BF65" s="151"/>
      <c r="BH65" s="151"/>
      <c r="BK65" s="151"/>
      <c r="BN65" s="151"/>
      <c r="BR65" s="151"/>
      <c r="BV65" s="151"/>
      <c r="BZ65" s="151"/>
      <c r="CD65" s="151"/>
      <c r="CV65" s="179"/>
    </row>
    <row r="66" ht="14.25" customHeight="1" spans="1:100">
      <c r="A66" s="151"/>
      <c r="B66" s="167"/>
      <c r="D66" s="167"/>
      <c r="E66" s="167"/>
      <c r="G66" s="167"/>
      <c r="J66" s="167"/>
      <c r="K66" s="151"/>
      <c r="O66" s="151"/>
      <c r="Q66" s="151"/>
      <c r="AA66" s="151"/>
      <c r="AG66" s="151"/>
      <c r="AO66" s="151"/>
      <c r="AS66" s="151"/>
      <c r="AU66" s="151"/>
      <c r="BB66" s="151"/>
      <c r="BD66" s="151"/>
      <c r="BE66" s="151"/>
      <c r="BF66" s="151"/>
      <c r="BH66" s="151"/>
      <c r="BK66" s="151"/>
      <c r="BN66" s="151"/>
      <c r="BR66" s="151"/>
      <c r="BV66" s="151"/>
      <c r="BZ66" s="151"/>
      <c r="CD66" s="151"/>
      <c r="CV66" s="179"/>
    </row>
    <row r="67" ht="14.25" customHeight="1" spans="1:100">
      <c r="A67" s="151"/>
      <c r="B67" s="167"/>
      <c r="D67" s="167"/>
      <c r="E67" s="167"/>
      <c r="G67" s="167"/>
      <c r="J67" s="167"/>
      <c r="K67" s="151"/>
      <c r="O67" s="151"/>
      <c r="Q67" s="151"/>
      <c r="AA67" s="151"/>
      <c r="AG67" s="151"/>
      <c r="AO67" s="151"/>
      <c r="AS67" s="151"/>
      <c r="AU67" s="151"/>
      <c r="BB67" s="151"/>
      <c r="BD67" s="151"/>
      <c r="BE67" s="151"/>
      <c r="BF67" s="151"/>
      <c r="BH67" s="151"/>
      <c r="BK67" s="151"/>
      <c r="BN67" s="151"/>
      <c r="BR67" s="151"/>
      <c r="BV67" s="151"/>
      <c r="BZ67" s="151"/>
      <c r="CD67" s="151"/>
      <c r="CV67" s="179"/>
    </row>
    <row r="68" ht="14.25" customHeight="1" spans="1:100">
      <c r="A68" s="151"/>
      <c r="B68" s="167"/>
      <c r="D68" s="167"/>
      <c r="E68" s="167"/>
      <c r="G68" s="167"/>
      <c r="J68" s="167"/>
      <c r="K68" s="151"/>
      <c r="O68" s="151"/>
      <c r="Q68" s="151"/>
      <c r="AA68" s="151"/>
      <c r="AG68" s="151"/>
      <c r="AO68" s="151"/>
      <c r="AS68" s="151"/>
      <c r="AU68" s="151"/>
      <c r="BB68" s="151"/>
      <c r="BD68" s="151"/>
      <c r="BE68" s="151"/>
      <c r="BF68" s="151"/>
      <c r="BH68" s="151"/>
      <c r="BK68" s="151"/>
      <c r="BN68" s="151"/>
      <c r="BR68" s="151"/>
      <c r="BV68" s="151"/>
      <c r="BZ68" s="151"/>
      <c r="CD68" s="151"/>
      <c r="CV68" s="179"/>
    </row>
    <row r="69" ht="14.25" customHeight="1" spans="1:100">
      <c r="A69" s="151"/>
      <c r="B69" s="167"/>
      <c r="D69" s="167"/>
      <c r="E69" s="167"/>
      <c r="G69" s="167"/>
      <c r="J69" s="167"/>
      <c r="K69" s="151"/>
      <c r="O69" s="151"/>
      <c r="Q69" s="151"/>
      <c r="AA69" s="151"/>
      <c r="AG69" s="151"/>
      <c r="AO69" s="151"/>
      <c r="AS69" s="151"/>
      <c r="AU69" s="151"/>
      <c r="BB69" s="151"/>
      <c r="BD69" s="151"/>
      <c r="BE69" s="151"/>
      <c r="BF69" s="151"/>
      <c r="BH69" s="151"/>
      <c r="BK69" s="151"/>
      <c r="BN69" s="151"/>
      <c r="BR69" s="151"/>
      <c r="BV69" s="151"/>
      <c r="BZ69" s="151"/>
      <c r="CD69" s="151"/>
      <c r="CV69" s="179"/>
    </row>
    <row r="70" ht="14.25" customHeight="1" spans="1:100">
      <c r="A70" s="151"/>
      <c r="B70" s="167"/>
      <c r="D70" s="167"/>
      <c r="E70" s="167"/>
      <c r="G70" s="167"/>
      <c r="J70" s="167"/>
      <c r="K70" s="151"/>
      <c r="O70" s="151"/>
      <c r="Q70" s="151"/>
      <c r="AA70" s="151"/>
      <c r="AG70" s="151"/>
      <c r="AO70" s="151"/>
      <c r="AS70" s="151"/>
      <c r="AU70" s="151"/>
      <c r="BB70" s="151"/>
      <c r="BD70" s="151"/>
      <c r="BE70" s="151"/>
      <c r="BF70" s="151"/>
      <c r="BH70" s="151"/>
      <c r="BK70" s="151"/>
      <c r="BN70" s="151"/>
      <c r="BR70" s="151"/>
      <c r="BV70" s="151"/>
      <c r="BZ70" s="151"/>
      <c r="CD70" s="151"/>
      <c r="CV70" s="179"/>
    </row>
    <row r="71" ht="14.25" customHeight="1" spans="1:100">
      <c r="A71" s="151"/>
      <c r="B71" s="167"/>
      <c r="D71" s="167"/>
      <c r="E71" s="167"/>
      <c r="G71" s="167"/>
      <c r="J71" s="167"/>
      <c r="K71" s="151"/>
      <c r="O71" s="151"/>
      <c r="Q71" s="151"/>
      <c r="AA71" s="151"/>
      <c r="AG71" s="151"/>
      <c r="AO71" s="151"/>
      <c r="AS71" s="151"/>
      <c r="AU71" s="151"/>
      <c r="BB71" s="151"/>
      <c r="BD71" s="151"/>
      <c r="BE71" s="151"/>
      <c r="BF71" s="151"/>
      <c r="BH71" s="151"/>
      <c r="BK71" s="151"/>
      <c r="BN71" s="151"/>
      <c r="BR71" s="151"/>
      <c r="BV71" s="151"/>
      <c r="BZ71" s="151"/>
      <c r="CD71" s="151"/>
      <c r="CV71" s="179"/>
    </row>
    <row r="72" ht="14.25" customHeight="1" spans="1:100">
      <c r="A72" s="151"/>
      <c r="B72" s="167"/>
      <c r="D72" s="167"/>
      <c r="E72" s="167"/>
      <c r="G72" s="167"/>
      <c r="J72" s="167"/>
      <c r="K72" s="151"/>
      <c r="O72" s="151"/>
      <c r="Q72" s="151"/>
      <c r="AA72" s="151"/>
      <c r="AG72" s="151"/>
      <c r="AO72" s="151"/>
      <c r="AS72" s="151"/>
      <c r="AU72" s="151"/>
      <c r="BB72" s="151"/>
      <c r="BD72" s="151"/>
      <c r="BE72" s="151"/>
      <c r="BF72" s="151"/>
      <c r="BH72" s="151"/>
      <c r="BK72" s="151"/>
      <c r="BN72" s="151"/>
      <c r="BR72" s="151"/>
      <c r="BV72" s="151"/>
      <c r="BZ72" s="151"/>
      <c r="CD72" s="151"/>
      <c r="CV72" s="179"/>
    </row>
    <row r="73" ht="14.25" customHeight="1" spans="1:100">
      <c r="A73" s="151"/>
      <c r="B73" s="167"/>
      <c r="D73" s="167"/>
      <c r="E73" s="167"/>
      <c r="G73" s="167"/>
      <c r="J73" s="167"/>
      <c r="K73" s="151"/>
      <c r="O73" s="151"/>
      <c r="Q73" s="151"/>
      <c r="AA73" s="151"/>
      <c r="AG73" s="151"/>
      <c r="AO73" s="151"/>
      <c r="AS73" s="151"/>
      <c r="AU73" s="151"/>
      <c r="BB73" s="151"/>
      <c r="BD73" s="151"/>
      <c r="BE73" s="151"/>
      <c r="BF73" s="151"/>
      <c r="BH73" s="151"/>
      <c r="BK73" s="151"/>
      <c r="BN73" s="151"/>
      <c r="BR73" s="151"/>
      <c r="BV73" s="151"/>
      <c r="BZ73" s="151"/>
      <c r="CD73" s="151"/>
      <c r="CV73" s="179"/>
    </row>
    <row r="74" ht="14.25" customHeight="1" spans="1:100">
      <c r="A74" s="151"/>
      <c r="B74" s="167"/>
      <c r="D74" s="167"/>
      <c r="E74" s="167"/>
      <c r="G74" s="167"/>
      <c r="J74" s="167"/>
      <c r="K74" s="151"/>
      <c r="O74" s="151"/>
      <c r="Q74" s="151"/>
      <c r="AA74" s="151"/>
      <c r="AG74" s="151"/>
      <c r="AO74" s="151"/>
      <c r="AS74" s="151"/>
      <c r="AU74" s="151"/>
      <c r="BB74" s="151"/>
      <c r="BD74" s="151"/>
      <c r="BE74" s="151"/>
      <c r="BF74" s="151"/>
      <c r="BH74" s="151"/>
      <c r="BK74" s="151"/>
      <c r="BN74" s="151"/>
      <c r="BR74" s="151"/>
      <c r="BV74" s="151"/>
      <c r="BZ74" s="151"/>
      <c r="CD74" s="151"/>
      <c r="CV74" s="179"/>
    </row>
    <row r="75" ht="14.25" customHeight="1" spans="1:100">
      <c r="A75" s="151"/>
      <c r="B75" s="167"/>
      <c r="D75" s="167"/>
      <c r="E75" s="167"/>
      <c r="G75" s="167"/>
      <c r="J75" s="167"/>
      <c r="K75" s="151"/>
      <c r="O75" s="151"/>
      <c r="Q75" s="151"/>
      <c r="AA75" s="151"/>
      <c r="AG75" s="151"/>
      <c r="AO75" s="151"/>
      <c r="AS75" s="151"/>
      <c r="AU75" s="151"/>
      <c r="BB75" s="151"/>
      <c r="BD75" s="151"/>
      <c r="BE75" s="151"/>
      <c r="BF75" s="151"/>
      <c r="BH75" s="151"/>
      <c r="BK75" s="151"/>
      <c r="BN75" s="151"/>
      <c r="BR75" s="151"/>
      <c r="BV75" s="151"/>
      <c r="BZ75" s="151"/>
      <c r="CD75" s="151"/>
      <c r="CV75" s="179"/>
    </row>
    <row r="76" ht="14.25" customHeight="1" spans="1:100">
      <c r="A76" s="151"/>
      <c r="B76" s="167"/>
      <c r="D76" s="167"/>
      <c r="E76" s="167"/>
      <c r="G76" s="167"/>
      <c r="J76" s="167"/>
      <c r="K76" s="151"/>
      <c r="O76" s="151"/>
      <c r="Q76" s="151"/>
      <c r="AA76" s="151"/>
      <c r="AG76" s="151"/>
      <c r="AO76" s="151"/>
      <c r="AS76" s="151"/>
      <c r="AU76" s="151"/>
      <c r="BB76" s="151"/>
      <c r="BD76" s="151"/>
      <c r="BE76" s="151"/>
      <c r="BF76" s="151"/>
      <c r="BH76" s="151"/>
      <c r="BK76" s="151"/>
      <c r="BN76" s="151"/>
      <c r="BR76" s="151"/>
      <c r="BV76" s="151"/>
      <c r="BZ76" s="151"/>
      <c r="CD76" s="151"/>
      <c r="CV76" s="179"/>
    </row>
    <row r="77" ht="14.25" customHeight="1" spans="1:100">
      <c r="A77" s="151"/>
      <c r="B77" s="167"/>
      <c r="D77" s="167"/>
      <c r="E77" s="167"/>
      <c r="G77" s="167"/>
      <c r="J77" s="167"/>
      <c r="K77" s="151"/>
      <c r="O77" s="151"/>
      <c r="Q77" s="151"/>
      <c r="AA77" s="151"/>
      <c r="AG77" s="151"/>
      <c r="AO77" s="151"/>
      <c r="AS77" s="151"/>
      <c r="AU77" s="151"/>
      <c r="BB77" s="151"/>
      <c r="BD77" s="151"/>
      <c r="BE77" s="151"/>
      <c r="BF77" s="151"/>
      <c r="BH77" s="151"/>
      <c r="BK77" s="151"/>
      <c r="BN77" s="151"/>
      <c r="BR77" s="151"/>
      <c r="BV77" s="151"/>
      <c r="BZ77" s="151"/>
      <c r="CD77" s="151"/>
      <c r="CV77" s="179"/>
    </row>
    <row r="78" ht="14.25" customHeight="1" spans="1:100">
      <c r="A78" s="151"/>
      <c r="B78" s="167"/>
      <c r="D78" s="167"/>
      <c r="E78" s="167"/>
      <c r="G78" s="167"/>
      <c r="J78" s="167"/>
      <c r="K78" s="151"/>
      <c r="O78" s="151"/>
      <c r="Q78" s="151"/>
      <c r="AA78" s="151"/>
      <c r="AG78" s="151"/>
      <c r="AO78" s="151"/>
      <c r="AS78" s="151"/>
      <c r="AU78" s="151"/>
      <c r="BB78" s="151"/>
      <c r="BD78" s="151"/>
      <c r="BE78" s="151"/>
      <c r="BF78" s="151"/>
      <c r="BH78" s="151"/>
      <c r="BK78" s="151"/>
      <c r="BN78" s="151"/>
      <c r="BR78" s="151"/>
      <c r="BV78" s="151"/>
      <c r="BZ78" s="151"/>
      <c r="CD78" s="151"/>
      <c r="CV78" s="179"/>
    </row>
    <row r="79" ht="14.25" customHeight="1" spans="1:100">
      <c r="A79" s="151"/>
      <c r="B79" s="167"/>
      <c r="D79" s="167"/>
      <c r="E79" s="167"/>
      <c r="G79" s="167"/>
      <c r="J79" s="167"/>
      <c r="K79" s="151"/>
      <c r="O79" s="151"/>
      <c r="Q79" s="151"/>
      <c r="AA79" s="151"/>
      <c r="AG79" s="151"/>
      <c r="AO79" s="151"/>
      <c r="AS79" s="151"/>
      <c r="AU79" s="151"/>
      <c r="BB79" s="151"/>
      <c r="BD79" s="151"/>
      <c r="BE79" s="151"/>
      <c r="BF79" s="151"/>
      <c r="BH79" s="151"/>
      <c r="BK79" s="151"/>
      <c r="BN79" s="151"/>
      <c r="BR79" s="151"/>
      <c r="BV79" s="151"/>
      <c r="BZ79" s="151"/>
      <c r="CD79" s="151"/>
      <c r="CV79" s="179"/>
    </row>
    <row r="80" ht="14.25" customHeight="1" spans="1:100">
      <c r="A80" s="151"/>
      <c r="B80" s="167"/>
      <c r="D80" s="167"/>
      <c r="E80" s="167"/>
      <c r="G80" s="167"/>
      <c r="J80" s="167"/>
      <c r="K80" s="151"/>
      <c r="O80" s="151"/>
      <c r="Q80" s="151"/>
      <c r="AA80" s="151"/>
      <c r="AG80" s="151"/>
      <c r="AO80" s="151"/>
      <c r="AS80" s="151"/>
      <c r="AU80" s="151"/>
      <c r="BB80" s="151"/>
      <c r="BD80" s="151"/>
      <c r="BE80" s="151"/>
      <c r="BF80" s="151"/>
      <c r="BH80" s="151"/>
      <c r="BK80" s="151"/>
      <c r="BN80" s="151"/>
      <c r="BR80" s="151"/>
      <c r="BV80" s="151"/>
      <c r="BZ80" s="151"/>
      <c r="CD80" s="151"/>
      <c r="CV80" s="179"/>
    </row>
    <row r="81" ht="14.25" customHeight="1" spans="1:100">
      <c r="A81" s="151"/>
      <c r="B81" s="167"/>
      <c r="D81" s="167"/>
      <c r="E81" s="167"/>
      <c r="G81" s="167"/>
      <c r="J81" s="167"/>
      <c r="K81" s="151"/>
      <c r="O81" s="151"/>
      <c r="Q81" s="151"/>
      <c r="AA81" s="151"/>
      <c r="AG81" s="151"/>
      <c r="AO81" s="151"/>
      <c r="AS81" s="151"/>
      <c r="AU81" s="151"/>
      <c r="BB81" s="151"/>
      <c r="BD81" s="151"/>
      <c r="BE81" s="151"/>
      <c r="BF81" s="151"/>
      <c r="BH81" s="151"/>
      <c r="BK81" s="151"/>
      <c r="BN81" s="151"/>
      <c r="BR81" s="151"/>
      <c r="BV81" s="151"/>
      <c r="BZ81" s="151"/>
      <c r="CD81" s="151"/>
      <c r="CV81" s="179"/>
    </row>
    <row r="82" ht="14.25" customHeight="1" spans="1:100">
      <c r="A82" s="151"/>
      <c r="B82" s="167"/>
      <c r="D82" s="167"/>
      <c r="E82" s="167"/>
      <c r="G82" s="167"/>
      <c r="J82" s="167"/>
      <c r="K82" s="151"/>
      <c r="O82" s="151"/>
      <c r="Q82" s="151"/>
      <c r="AA82" s="151"/>
      <c r="AG82" s="151"/>
      <c r="AO82" s="151"/>
      <c r="AS82" s="151"/>
      <c r="AU82" s="151"/>
      <c r="BB82" s="151"/>
      <c r="BD82" s="151"/>
      <c r="BE82" s="151"/>
      <c r="BF82" s="151"/>
      <c r="BH82" s="151"/>
      <c r="BK82" s="151"/>
      <c r="BN82" s="151"/>
      <c r="BR82" s="151"/>
      <c r="BV82" s="151"/>
      <c r="BZ82" s="151"/>
      <c r="CD82" s="151"/>
      <c r="CV82" s="179"/>
    </row>
    <row r="83" ht="14.25" customHeight="1" spans="1:100">
      <c r="A83" s="151"/>
      <c r="B83" s="167"/>
      <c r="D83" s="167"/>
      <c r="E83" s="167"/>
      <c r="G83" s="167"/>
      <c r="J83" s="167"/>
      <c r="K83" s="151"/>
      <c r="O83" s="151"/>
      <c r="Q83" s="151"/>
      <c r="AA83" s="151"/>
      <c r="AG83" s="151"/>
      <c r="AO83" s="151"/>
      <c r="AS83" s="151"/>
      <c r="AU83" s="151"/>
      <c r="BB83" s="151"/>
      <c r="BD83" s="151"/>
      <c r="BE83" s="151"/>
      <c r="BF83" s="151"/>
      <c r="BH83" s="151"/>
      <c r="BK83" s="151"/>
      <c r="BN83" s="151"/>
      <c r="BR83" s="151"/>
      <c r="BV83" s="151"/>
      <c r="BZ83" s="151"/>
      <c r="CD83" s="151"/>
      <c r="CV83" s="179"/>
    </row>
    <row r="84" ht="14.25" customHeight="1" spans="1:100">
      <c r="A84" s="151"/>
      <c r="B84" s="167"/>
      <c r="D84" s="167"/>
      <c r="E84" s="167"/>
      <c r="G84" s="167"/>
      <c r="J84" s="167"/>
      <c r="K84" s="151"/>
      <c r="O84" s="151"/>
      <c r="Q84" s="151"/>
      <c r="AA84" s="151"/>
      <c r="AG84" s="151"/>
      <c r="AO84" s="151"/>
      <c r="AS84" s="151"/>
      <c r="AU84" s="151"/>
      <c r="BB84" s="151"/>
      <c r="BD84" s="151"/>
      <c r="BE84" s="151"/>
      <c r="BF84" s="151"/>
      <c r="BH84" s="151"/>
      <c r="BK84" s="151"/>
      <c r="BN84" s="151"/>
      <c r="BR84" s="151"/>
      <c r="BV84" s="151"/>
      <c r="BZ84" s="151"/>
      <c r="CD84" s="151"/>
      <c r="CV84" s="179"/>
    </row>
    <row r="85" ht="14.25" customHeight="1" spans="1:100">
      <c r="A85" s="151"/>
      <c r="B85" s="167"/>
      <c r="D85" s="167"/>
      <c r="E85" s="167"/>
      <c r="G85" s="167"/>
      <c r="J85" s="167"/>
      <c r="K85" s="151"/>
      <c r="O85" s="151"/>
      <c r="Q85" s="151"/>
      <c r="AA85" s="151"/>
      <c r="AG85" s="151"/>
      <c r="AO85" s="151"/>
      <c r="AS85" s="151"/>
      <c r="AU85" s="151"/>
      <c r="BB85" s="151"/>
      <c r="BD85" s="151"/>
      <c r="BE85" s="151"/>
      <c r="BF85" s="151"/>
      <c r="BH85" s="151"/>
      <c r="BK85" s="151"/>
      <c r="BN85" s="151"/>
      <c r="BR85" s="151"/>
      <c r="BV85" s="151"/>
      <c r="BZ85" s="151"/>
      <c r="CD85" s="151"/>
      <c r="CV85" s="179"/>
    </row>
    <row r="86" ht="14.25" customHeight="1" spans="1:100">
      <c r="A86" s="151"/>
      <c r="B86" s="167"/>
      <c r="D86" s="167"/>
      <c r="E86" s="167"/>
      <c r="G86" s="167"/>
      <c r="J86" s="167"/>
      <c r="K86" s="151"/>
      <c r="O86" s="151"/>
      <c r="Q86" s="151"/>
      <c r="AA86" s="151"/>
      <c r="AG86" s="151"/>
      <c r="AO86" s="151"/>
      <c r="AS86" s="151"/>
      <c r="AU86" s="151"/>
      <c r="BB86" s="151"/>
      <c r="BD86" s="151"/>
      <c r="BE86" s="151"/>
      <c r="BF86" s="151"/>
      <c r="BH86" s="151"/>
      <c r="BK86" s="151"/>
      <c r="BN86" s="151"/>
      <c r="BR86" s="151"/>
      <c r="BV86" s="151"/>
      <c r="BZ86" s="151"/>
      <c r="CD86" s="151"/>
      <c r="CV86" s="179"/>
    </row>
    <row r="87" ht="14.25" customHeight="1" spans="1:100">
      <c r="A87" s="151"/>
      <c r="B87" s="167"/>
      <c r="D87" s="167"/>
      <c r="E87" s="167"/>
      <c r="G87" s="167"/>
      <c r="J87" s="167"/>
      <c r="K87" s="151"/>
      <c r="O87" s="151"/>
      <c r="Q87" s="151"/>
      <c r="AA87" s="151"/>
      <c r="AG87" s="151"/>
      <c r="AO87" s="151"/>
      <c r="AS87" s="151"/>
      <c r="AU87" s="151"/>
      <c r="BB87" s="151"/>
      <c r="BD87" s="151"/>
      <c r="BE87" s="151"/>
      <c r="BF87" s="151"/>
      <c r="BH87" s="151"/>
      <c r="BK87" s="151"/>
      <c r="BN87" s="151"/>
      <c r="BR87" s="151"/>
      <c r="BV87" s="151"/>
      <c r="BZ87" s="151"/>
      <c r="CD87" s="151"/>
      <c r="CV87" s="179"/>
    </row>
    <row r="88" ht="14.25" customHeight="1" spans="1:100">
      <c r="A88" s="151"/>
      <c r="B88" s="167"/>
      <c r="D88" s="167"/>
      <c r="E88" s="167"/>
      <c r="G88" s="167"/>
      <c r="J88" s="167"/>
      <c r="K88" s="151"/>
      <c r="O88" s="151"/>
      <c r="Q88" s="151"/>
      <c r="AA88" s="151"/>
      <c r="AG88" s="151"/>
      <c r="AO88" s="151"/>
      <c r="AS88" s="151"/>
      <c r="AU88" s="151"/>
      <c r="BB88" s="151"/>
      <c r="BD88" s="151"/>
      <c r="BE88" s="151"/>
      <c r="BF88" s="151"/>
      <c r="BH88" s="151"/>
      <c r="BK88" s="151"/>
      <c r="BN88" s="151"/>
      <c r="BR88" s="151"/>
      <c r="BV88" s="151"/>
      <c r="BZ88" s="151"/>
      <c r="CD88" s="151"/>
      <c r="CV88" s="179"/>
    </row>
    <row r="89" ht="14.25" customHeight="1" spans="1:100">
      <c r="A89" s="151"/>
      <c r="B89" s="167"/>
      <c r="D89" s="167"/>
      <c r="E89" s="167"/>
      <c r="G89" s="167"/>
      <c r="J89" s="167"/>
      <c r="K89" s="151"/>
      <c r="O89" s="151"/>
      <c r="Q89" s="151"/>
      <c r="AA89" s="151"/>
      <c r="AG89" s="151"/>
      <c r="AO89" s="151"/>
      <c r="AS89" s="151"/>
      <c r="AU89" s="151"/>
      <c r="BB89" s="151"/>
      <c r="BD89" s="151"/>
      <c r="BE89" s="151"/>
      <c r="BF89" s="151"/>
      <c r="BH89" s="151"/>
      <c r="BK89" s="151"/>
      <c r="BN89" s="151"/>
      <c r="BR89" s="151"/>
      <c r="BV89" s="151"/>
      <c r="BZ89" s="151"/>
      <c r="CD89" s="151"/>
      <c r="CV89" s="179"/>
    </row>
    <row r="90" ht="14.25" customHeight="1" spans="1:100">
      <c r="A90" s="151"/>
      <c r="B90" s="167"/>
      <c r="D90" s="167"/>
      <c r="E90" s="167"/>
      <c r="G90" s="167"/>
      <c r="J90" s="167"/>
      <c r="K90" s="151"/>
      <c r="O90" s="151"/>
      <c r="Q90" s="151"/>
      <c r="AA90" s="151"/>
      <c r="AG90" s="151"/>
      <c r="AO90" s="151"/>
      <c r="AS90" s="151"/>
      <c r="AU90" s="151"/>
      <c r="BB90" s="151"/>
      <c r="BD90" s="151"/>
      <c r="BE90" s="151"/>
      <c r="BF90" s="151"/>
      <c r="BH90" s="151"/>
      <c r="BK90" s="151"/>
      <c r="BN90" s="151"/>
      <c r="BR90" s="151"/>
      <c r="BV90" s="151"/>
      <c r="BZ90" s="151"/>
      <c r="CD90" s="151"/>
      <c r="CV90" s="179"/>
    </row>
    <row r="91" ht="14.25" customHeight="1" spans="1:100">
      <c r="A91" s="151"/>
      <c r="B91" s="167"/>
      <c r="D91" s="167"/>
      <c r="E91" s="167"/>
      <c r="G91" s="167"/>
      <c r="J91" s="167"/>
      <c r="K91" s="151"/>
      <c r="O91" s="151"/>
      <c r="Q91" s="151"/>
      <c r="AA91" s="151"/>
      <c r="AG91" s="151"/>
      <c r="AO91" s="151"/>
      <c r="AS91" s="151"/>
      <c r="AU91" s="151"/>
      <c r="BB91" s="151"/>
      <c r="BD91" s="151"/>
      <c r="BE91" s="151"/>
      <c r="BF91" s="151"/>
      <c r="BH91" s="151"/>
      <c r="BK91" s="151"/>
      <c r="BN91" s="151"/>
      <c r="BR91" s="151"/>
      <c r="BV91" s="151"/>
      <c r="BZ91" s="151"/>
      <c r="CD91" s="151"/>
      <c r="CV91" s="179"/>
    </row>
    <row r="92" ht="14.25" customHeight="1" spans="1:100">
      <c r="A92" s="151"/>
      <c r="B92" s="167"/>
      <c r="D92" s="167"/>
      <c r="E92" s="167"/>
      <c r="G92" s="167"/>
      <c r="J92" s="167"/>
      <c r="K92" s="151"/>
      <c r="O92" s="151"/>
      <c r="Q92" s="151"/>
      <c r="AA92" s="151"/>
      <c r="AG92" s="151"/>
      <c r="AO92" s="151"/>
      <c r="AS92" s="151"/>
      <c r="AU92" s="151"/>
      <c r="BB92" s="151"/>
      <c r="BD92" s="151"/>
      <c r="BE92" s="151"/>
      <c r="BF92" s="151"/>
      <c r="BH92" s="151"/>
      <c r="BK92" s="151"/>
      <c r="BN92" s="151"/>
      <c r="BR92" s="151"/>
      <c r="BV92" s="151"/>
      <c r="BZ92" s="151"/>
      <c r="CD92" s="151"/>
      <c r="CV92" s="179"/>
    </row>
    <row r="93" ht="14.25" customHeight="1" spans="1:100">
      <c r="A93" s="151"/>
      <c r="B93" s="167"/>
      <c r="D93" s="167"/>
      <c r="E93" s="167"/>
      <c r="G93" s="167"/>
      <c r="J93" s="167"/>
      <c r="K93" s="151"/>
      <c r="O93" s="151"/>
      <c r="Q93" s="151"/>
      <c r="AA93" s="151"/>
      <c r="AG93" s="151"/>
      <c r="AO93" s="151"/>
      <c r="AS93" s="151"/>
      <c r="AU93" s="151"/>
      <c r="BB93" s="151"/>
      <c r="BD93" s="151"/>
      <c r="BE93" s="151"/>
      <c r="BF93" s="151"/>
      <c r="BH93" s="151"/>
      <c r="BK93" s="151"/>
      <c r="BN93" s="151"/>
      <c r="BR93" s="151"/>
      <c r="BV93" s="151"/>
      <c r="BZ93" s="151"/>
      <c r="CD93" s="151"/>
      <c r="CV93" s="179"/>
    </row>
    <row r="94" ht="14.25" customHeight="1" spans="1:100">
      <c r="A94" s="151"/>
      <c r="B94" s="167"/>
      <c r="D94" s="167"/>
      <c r="E94" s="167"/>
      <c r="G94" s="167"/>
      <c r="J94" s="167"/>
      <c r="K94" s="151"/>
      <c r="O94" s="151"/>
      <c r="Q94" s="151"/>
      <c r="AA94" s="151"/>
      <c r="AG94" s="151"/>
      <c r="AO94" s="151"/>
      <c r="AS94" s="151"/>
      <c r="AU94" s="151"/>
      <c r="BB94" s="151"/>
      <c r="BD94" s="151"/>
      <c r="BE94" s="151"/>
      <c r="BF94" s="151"/>
      <c r="BH94" s="151"/>
      <c r="BK94" s="151"/>
      <c r="BN94" s="151"/>
      <c r="BR94" s="151"/>
      <c r="BV94" s="151"/>
      <c r="BZ94" s="151"/>
      <c r="CD94" s="151"/>
      <c r="CV94" s="179"/>
    </row>
    <row r="95" ht="14.25" customHeight="1" spans="1:100">
      <c r="A95" s="151"/>
      <c r="B95" s="167"/>
      <c r="D95" s="167"/>
      <c r="E95" s="167"/>
      <c r="G95" s="167"/>
      <c r="J95" s="167"/>
      <c r="K95" s="151"/>
      <c r="O95" s="151"/>
      <c r="Q95" s="151"/>
      <c r="AA95" s="151"/>
      <c r="AG95" s="151"/>
      <c r="AO95" s="151"/>
      <c r="AS95" s="151"/>
      <c r="AU95" s="151"/>
      <c r="BB95" s="151"/>
      <c r="BD95" s="151"/>
      <c r="BE95" s="151"/>
      <c r="BF95" s="151"/>
      <c r="BH95" s="151"/>
      <c r="BK95" s="151"/>
      <c r="BN95" s="151"/>
      <c r="BR95" s="151"/>
      <c r="BV95" s="151"/>
      <c r="BZ95" s="151"/>
      <c r="CD95" s="151"/>
      <c r="CV95" s="179"/>
    </row>
    <row r="96" ht="14.25" customHeight="1" spans="1:100">
      <c r="A96" s="151"/>
      <c r="B96" s="167"/>
      <c r="D96" s="167"/>
      <c r="E96" s="167"/>
      <c r="G96" s="167"/>
      <c r="J96" s="167"/>
      <c r="K96" s="151"/>
      <c r="O96" s="151"/>
      <c r="Q96" s="151"/>
      <c r="AA96" s="151"/>
      <c r="AG96" s="151"/>
      <c r="AO96" s="151"/>
      <c r="AS96" s="151"/>
      <c r="AU96" s="151"/>
      <c r="BB96" s="151"/>
      <c r="BD96" s="151"/>
      <c r="BE96" s="151"/>
      <c r="BF96" s="151"/>
      <c r="BH96" s="151"/>
      <c r="BK96" s="151"/>
      <c r="BN96" s="151"/>
      <c r="BR96" s="151"/>
      <c r="BV96" s="151"/>
      <c r="BZ96" s="151"/>
      <c r="CD96" s="151"/>
      <c r="CV96" s="179"/>
    </row>
    <row r="97" ht="14.25" customHeight="1" spans="1:100">
      <c r="A97" s="151"/>
      <c r="B97" s="167"/>
      <c r="D97" s="167"/>
      <c r="E97" s="167"/>
      <c r="G97" s="167"/>
      <c r="J97" s="167"/>
      <c r="K97" s="151"/>
      <c r="O97" s="151"/>
      <c r="Q97" s="151"/>
      <c r="AA97" s="151"/>
      <c r="AG97" s="151"/>
      <c r="AO97" s="151"/>
      <c r="AS97" s="151"/>
      <c r="AU97" s="151"/>
      <c r="BB97" s="151"/>
      <c r="BD97" s="151"/>
      <c r="BE97" s="151"/>
      <c r="BF97" s="151"/>
      <c r="BH97" s="151"/>
      <c r="BK97" s="151"/>
      <c r="BN97" s="151"/>
      <c r="BR97" s="151"/>
      <c r="BV97" s="151"/>
      <c r="BZ97" s="151"/>
      <c r="CD97" s="151"/>
      <c r="CV97" s="179"/>
    </row>
    <row r="98" ht="14.25" customHeight="1" spans="1:100">
      <c r="A98" s="151"/>
      <c r="B98" s="167"/>
      <c r="D98" s="167"/>
      <c r="E98" s="167"/>
      <c r="G98" s="167"/>
      <c r="J98" s="167"/>
      <c r="K98" s="151"/>
      <c r="O98" s="151"/>
      <c r="Q98" s="151"/>
      <c r="AA98" s="151"/>
      <c r="AG98" s="151"/>
      <c r="AO98" s="151"/>
      <c r="AS98" s="151"/>
      <c r="AU98" s="151"/>
      <c r="BB98" s="151"/>
      <c r="BD98" s="151"/>
      <c r="BE98" s="151"/>
      <c r="BF98" s="151"/>
      <c r="BH98" s="151"/>
      <c r="BK98" s="151"/>
      <c r="BN98" s="151"/>
      <c r="BR98" s="151"/>
      <c r="BV98" s="151"/>
      <c r="BZ98" s="151"/>
      <c r="CD98" s="151"/>
      <c r="CV98" s="179"/>
    </row>
    <row r="99" ht="14.25" customHeight="1" spans="1:100">
      <c r="A99" s="151"/>
      <c r="B99" s="167"/>
      <c r="D99" s="167"/>
      <c r="E99" s="167"/>
      <c r="G99" s="167"/>
      <c r="J99" s="167"/>
      <c r="K99" s="151"/>
      <c r="O99" s="151"/>
      <c r="Q99" s="151"/>
      <c r="AA99" s="151"/>
      <c r="AG99" s="151"/>
      <c r="AO99" s="151"/>
      <c r="AS99" s="151"/>
      <c r="AU99" s="151"/>
      <c r="BB99" s="151"/>
      <c r="BD99" s="151"/>
      <c r="BE99" s="151"/>
      <c r="BF99" s="151"/>
      <c r="BH99" s="151"/>
      <c r="BK99" s="151"/>
      <c r="BN99" s="151"/>
      <c r="BR99" s="151"/>
      <c r="BV99" s="151"/>
      <c r="BZ99" s="151"/>
      <c r="CD99" s="151"/>
      <c r="CV99" s="179"/>
    </row>
    <row r="100" ht="14.25" customHeight="1" spans="1:100">
      <c r="A100" s="151"/>
      <c r="B100" s="167"/>
      <c r="D100" s="167"/>
      <c r="E100" s="167"/>
      <c r="G100" s="167"/>
      <c r="J100" s="167"/>
      <c r="K100" s="151"/>
      <c r="O100" s="151"/>
      <c r="Q100" s="151"/>
      <c r="AA100" s="151"/>
      <c r="AG100" s="151"/>
      <c r="AO100" s="151"/>
      <c r="AS100" s="151"/>
      <c r="AU100" s="151"/>
      <c r="BB100" s="151"/>
      <c r="BD100" s="151"/>
      <c r="BE100" s="151"/>
      <c r="BF100" s="151"/>
      <c r="BH100" s="151"/>
      <c r="BK100" s="151"/>
      <c r="BN100" s="151"/>
      <c r="BR100" s="151"/>
      <c r="BV100" s="151"/>
      <c r="BZ100" s="151"/>
      <c r="CD100" s="151"/>
      <c r="CV100" s="179"/>
    </row>
  </sheetData>
  <conditionalFormatting sqref="AJ26:AO26">
    <cfRule type="containsText" dxfId="0" priority="3" operator="between" text="ERROR">
      <formula>NOT(ISERROR(SEARCH("ERROR",AJ26)))</formula>
    </cfRule>
  </conditionalFormatting>
  <conditionalFormatting sqref="A2:AI8 A10:AI19 A21:AI26 A27:AZ27 B9:AI9 B20:AI20 AJ15:BF15 AJ18:BF18 AJ22:BF22 AJ25:BF25 BW15">
    <cfRule type="containsText" dxfId="0" priority="1" operator="between" text="ERROR">
      <formula>NOT(ISERROR(SEARCH("ERROR",A2)))</formula>
    </cfRule>
  </conditionalFormatting>
  <conditionalFormatting sqref="AJ2:AO4">
    <cfRule type="containsText" dxfId="0" priority="2" operator="between" text="ERROR">
      <formula>NOT(ISERROR(SEARCH("ERROR",AJ2)))</formula>
    </cfRule>
  </conditionalFormatting>
  <conditionalFormatting sqref="AP2:AS3">
    <cfRule type="containsText" dxfId="0" priority="4" operator="between" text="ERROR">
      <formula>NOT(ISERROR(SEARCH("ERROR",AP2)))</formula>
    </cfRule>
  </conditionalFormatting>
  <pageMargins left="0.7" right="0.7" top="0.75" bottom="0.75" header="0" footer="0"/>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966"/>
  <sheetViews>
    <sheetView tabSelected="1" workbookViewId="0">
      <pane xSplit="2" ySplit="1" topLeftCell="C553" activePane="bottomRight" state="frozen"/>
      <selection/>
      <selection pane="topRight"/>
      <selection pane="bottomLeft"/>
      <selection pane="bottomRight" activeCell="A561" sqref="$A561:$XFD561"/>
    </sheetView>
  </sheetViews>
  <sheetFormatPr defaultColWidth="14.4333333333333" defaultRowHeight="15" customHeight="1"/>
  <cols>
    <col min="1" max="1" width="8.70833333333333" customWidth="1"/>
    <col min="2" max="3" width="15.4333333333333" customWidth="1"/>
    <col min="4" max="6" width="8.70833333333333" customWidth="1"/>
    <col min="7" max="7" width="18.4333333333333" customWidth="1"/>
    <col min="8" max="8" width="34.4333333333333" customWidth="1"/>
    <col min="9" max="9" width="28.8583333333333" customWidth="1"/>
    <col min="10" max="10" width="40.7083333333333" customWidth="1"/>
    <col min="11" max="11" width="24.8583333333333" customWidth="1"/>
    <col min="12" max="12" width="39.1416666666667" customWidth="1"/>
    <col min="13" max="13" width="15.1416666666667" customWidth="1"/>
    <col min="14" max="14" width="20.5666666666667" customWidth="1"/>
    <col min="15" max="17" width="16.4333333333333" customWidth="1"/>
    <col min="18" max="18" width="8.70833333333333" customWidth="1"/>
  </cols>
  <sheetData>
    <row r="1" ht="27.75" customHeight="1" spans="1:18">
      <c r="A1" s="4" t="s">
        <v>320</v>
      </c>
      <c r="B1" s="4" t="s">
        <v>321</v>
      </c>
      <c r="C1" s="4" t="s">
        <v>322</v>
      </c>
      <c r="D1" s="4" t="s">
        <v>323</v>
      </c>
      <c r="E1" s="4" t="s">
        <v>324</v>
      </c>
      <c r="F1" s="117" t="s">
        <v>325</v>
      </c>
      <c r="G1" s="117" t="s">
        <v>326</v>
      </c>
      <c r="H1" s="117" t="s">
        <v>327</v>
      </c>
      <c r="I1" s="117" t="s">
        <v>328</v>
      </c>
      <c r="J1" s="117" t="s">
        <v>329</v>
      </c>
      <c r="K1" s="117" t="s">
        <v>330</v>
      </c>
      <c r="L1" s="117" t="s">
        <v>331</v>
      </c>
      <c r="M1" s="124" t="s">
        <v>332</v>
      </c>
      <c r="N1" s="117" t="s">
        <v>315</v>
      </c>
      <c r="O1" s="117" t="s">
        <v>333</v>
      </c>
      <c r="P1" s="117" t="s">
        <v>334</v>
      </c>
      <c r="Q1" s="117" t="s">
        <v>335</v>
      </c>
      <c r="R1" s="117" t="s">
        <v>336</v>
      </c>
    </row>
    <row r="2" ht="14.25" customHeight="1" spans="1:18">
      <c r="A2">
        <v>1</v>
      </c>
      <c r="B2" t="s">
        <v>337</v>
      </c>
      <c r="F2" s="118"/>
      <c r="G2" s="118" t="s">
        <v>54</v>
      </c>
      <c r="H2" s="118" t="s">
        <v>7</v>
      </c>
      <c r="I2" s="118" t="s">
        <v>338</v>
      </c>
      <c r="J2" s="118" t="s">
        <v>339</v>
      </c>
      <c r="K2" s="118"/>
      <c r="L2" s="118"/>
      <c r="M2" s="125">
        <v>78</v>
      </c>
      <c r="N2" s="118" t="s">
        <v>340</v>
      </c>
      <c r="O2" s="118"/>
      <c r="P2" s="118"/>
      <c r="Q2" s="118"/>
      <c r="R2" s="118" t="s">
        <v>341</v>
      </c>
    </row>
    <row r="3" ht="14.25" customHeight="1" spans="1:18">
      <c r="A3" s="2">
        <v>2</v>
      </c>
      <c r="B3" t="s">
        <v>337</v>
      </c>
      <c r="C3" s="2"/>
      <c r="D3" s="2"/>
      <c r="E3" s="2"/>
      <c r="F3" s="2"/>
      <c r="G3" s="118" t="s">
        <v>54</v>
      </c>
      <c r="H3" s="118" t="s">
        <v>7</v>
      </c>
      <c r="I3" s="118" t="s">
        <v>338</v>
      </c>
      <c r="J3" s="10" t="s">
        <v>342</v>
      </c>
      <c r="K3" s="2" t="s">
        <v>343</v>
      </c>
      <c r="L3" s="2"/>
      <c r="M3" s="11">
        <v>1250000</v>
      </c>
      <c r="N3" s="2" t="s">
        <v>344</v>
      </c>
      <c r="O3" s="2"/>
      <c r="P3" s="2"/>
      <c r="Q3" s="2"/>
      <c r="R3" s="2" t="s">
        <v>345</v>
      </c>
    </row>
    <row r="4" ht="14.25" customHeight="1" spans="1:18">
      <c r="A4">
        <v>3</v>
      </c>
      <c r="B4" t="s">
        <v>337</v>
      </c>
      <c r="F4" s="118"/>
      <c r="G4" s="118" t="s">
        <v>54</v>
      </c>
      <c r="H4" s="118" t="s">
        <v>7</v>
      </c>
      <c r="I4" s="118" t="s">
        <v>338</v>
      </c>
      <c r="J4" s="10" t="s">
        <v>342</v>
      </c>
      <c r="K4" s="118" t="s">
        <v>346</v>
      </c>
      <c r="L4" s="118"/>
      <c r="M4" s="125">
        <v>390881</v>
      </c>
      <c r="N4" s="118" t="s">
        <v>344</v>
      </c>
      <c r="O4" s="118"/>
      <c r="P4" s="118"/>
      <c r="Q4" s="118"/>
      <c r="R4" s="118"/>
    </row>
    <row r="5" ht="14.25" customHeight="1" spans="1:18">
      <c r="A5" s="2">
        <v>4</v>
      </c>
      <c r="B5" t="s">
        <v>337</v>
      </c>
      <c r="F5" s="118"/>
      <c r="G5" s="118" t="s">
        <v>54</v>
      </c>
      <c r="H5" s="118" t="s">
        <v>7</v>
      </c>
      <c r="I5" s="118" t="s">
        <v>338</v>
      </c>
      <c r="J5" s="10" t="s">
        <v>342</v>
      </c>
      <c r="K5" s="118" t="s">
        <v>347</v>
      </c>
      <c r="L5" s="118"/>
      <c r="M5" s="125">
        <v>365737</v>
      </c>
      <c r="N5" s="118" t="s">
        <v>344</v>
      </c>
      <c r="O5" s="118"/>
      <c r="P5" s="118"/>
      <c r="Q5" s="118"/>
      <c r="R5" s="118"/>
    </row>
    <row r="6" ht="14.25" customHeight="1" spans="1:18">
      <c r="A6">
        <v>5</v>
      </c>
      <c r="B6" t="s">
        <v>337</v>
      </c>
      <c r="F6" s="118"/>
      <c r="G6" s="118" t="s">
        <v>54</v>
      </c>
      <c r="H6" s="118" t="s">
        <v>7</v>
      </c>
      <c r="I6" s="118" t="s">
        <v>338</v>
      </c>
      <c r="J6" s="10" t="s">
        <v>342</v>
      </c>
      <c r="K6" s="118" t="s">
        <v>348</v>
      </c>
      <c r="L6" s="118"/>
      <c r="M6" s="125">
        <v>463194</v>
      </c>
      <c r="N6" s="118" t="s">
        <v>344</v>
      </c>
      <c r="O6" s="118"/>
      <c r="P6" s="118"/>
      <c r="Q6" s="118"/>
      <c r="R6" s="118"/>
    </row>
    <row r="7" ht="14.25" customHeight="1" spans="1:18">
      <c r="A7" s="2">
        <v>6</v>
      </c>
      <c r="B7" t="s">
        <v>337</v>
      </c>
      <c r="F7" s="118"/>
      <c r="G7" s="118" t="s">
        <v>54</v>
      </c>
      <c r="H7" s="118" t="s">
        <v>7</v>
      </c>
      <c r="I7" s="118" t="s">
        <v>338</v>
      </c>
      <c r="J7" s="10" t="s">
        <v>342</v>
      </c>
      <c r="K7" s="118" t="s">
        <v>349</v>
      </c>
      <c r="L7" s="118"/>
      <c r="M7" s="125">
        <v>202111</v>
      </c>
      <c r="N7" s="118" t="s">
        <v>344</v>
      </c>
      <c r="O7" s="118"/>
      <c r="P7" s="118"/>
      <c r="Q7" s="118"/>
      <c r="R7" s="118"/>
    </row>
    <row r="8" ht="14.25" customHeight="1" spans="1:18">
      <c r="A8">
        <v>7</v>
      </c>
      <c r="B8" t="s">
        <v>337</v>
      </c>
      <c r="F8" s="118"/>
      <c r="G8" s="118" t="s">
        <v>54</v>
      </c>
      <c r="H8" s="118" t="s">
        <v>7</v>
      </c>
      <c r="I8" s="118" t="s">
        <v>338</v>
      </c>
      <c r="J8" s="10" t="s">
        <v>342</v>
      </c>
      <c r="K8" s="118" t="s">
        <v>350</v>
      </c>
      <c r="L8" s="118"/>
      <c r="M8" s="125">
        <v>596642</v>
      </c>
      <c r="N8" s="118" t="s">
        <v>344</v>
      </c>
      <c r="O8" s="118"/>
      <c r="P8" s="118"/>
      <c r="Q8" s="118"/>
      <c r="R8" s="118"/>
    </row>
    <row r="9" ht="14.25" customHeight="1" spans="1:18">
      <c r="A9" s="2">
        <v>8</v>
      </c>
      <c r="B9" t="s">
        <v>337</v>
      </c>
      <c r="C9" s="2"/>
      <c r="D9" s="2"/>
      <c r="E9" s="2"/>
      <c r="F9" s="2"/>
      <c r="G9" s="118" t="s">
        <v>54</v>
      </c>
      <c r="H9" s="118" t="s">
        <v>7</v>
      </c>
      <c r="I9" s="118" t="s">
        <v>338</v>
      </c>
      <c r="J9" s="2" t="s">
        <v>351</v>
      </c>
      <c r="K9" s="2" t="s">
        <v>343</v>
      </c>
      <c r="L9" s="2"/>
      <c r="M9" s="11">
        <v>1700000</v>
      </c>
      <c r="N9" s="2" t="s">
        <v>344</v>
      </c>
      <c r="O9" s="2"/>
      <c r="P9" s="2"/>
      <c r="Q9" s="2"/>
      <c r="R9" s="2" t="s">
        <v>345</v>
      </c>
    </row>
    <row r="10" ht="14.25" customHeight="1" spans="1:18">
      <c r="A10">
        <v>9</v>
      </c>
      <c r="B10" t="s">
        <v>337</v>
      </c>
      <c r="F10" s="118"/>
      <c r="G10" s="118" t="s">
        <v>54</v>
      </c>
      <c r="H10" s="118" t="s">
        <v>7</v>
      </c>
      <c r="I10" s="118" t="s">
        <v>338</v>
      </c>
      <c r="J10" s="118" t="s">
        <v>351</v>
      </c>
      <c r="K10" s="118" t="s">
        <v>346</v>
      </c>
      <c r="L10" s="118"/>
      <c r="M10" s="125">
        <v>5082495</v>
      </c>
      <c r="N10" s="118" t="s">
        <v>344</v>
      </c>
      <c r="O10" s="118"/>
      <c r="P10" s="118"/>
      <c r="Q10" s="118"/>
      <c r="R10" s="118"/>
    </row>
    <row r="11" ht="14.25" customHeight="1" spans="1:18">
      <c r="A11" s="2">
        <v>10</v>
      </c>
      <c r="B11" t="s">
        <v>337</v>
      </c>
      <c r="F11" s="118"/>
      <c r="G11" s="118" t="s">
        <v>54</v>
      </c>
      <c r="H11" s="118" t="s">
        <v>7</v>
      </c>
      <c r="I11" s="118" t="s">
        <v>338</v>
      </c>
      <c r="J11" s="118" t="s">
        <v>351</v>
      </c>
      <c r="K11" s="118" t="s">
        <v>347</v>
      </c>
      <c r="L11" s="118"/>
      <c r="M11" s="125">
        <v>4053141</v>
      </c>
      <c r="N11" s="118" t="s">
        <v>344</v>
      </c>
      <c r="O11" s="118"/>
      <c r="P11" s="118"/>
      <c r="Q11" s="118"/>
      <c r="R11" s="118"/>
    </row>
    <row r="12" ht="14.25" customHeight="1" spans="1:18">
      <c r="A12">
        <v>11</v>
      </c>
      <c r="B12" t="s">
        <v>337</v>
      </c>
      <c r="F12" s="118"/>
      <c r="G12" s="118" t="s">
        <v>54</v>
      </c>
      <c r="H12" s="118" t="s">
        <v>7</v>
      </c>
      <c r="I12" s="118" t="s">
        <v>338</v>
      </c>
      <c r="J12" s="118" t="s">
        <v>351</v>
      </c>
      <c r="K12" s="118" t="s">
        <v>348</v>
      </c>
      <c r="L12" s="118"/>
      <c r="M12" s="125">
        <v>5122637</v>
      </c>
      <c r="N12" s="118" t="s">
        <v>344</v>
      </c>
      <c r="O12" s="118"/>
      <c r="P12" s="118"/>
      <c r="Q12" s="118"/>
      <c r="R12" s="118"/>
    </row>
    <row r="13" ht="14.25" customHeight="1" spans="1:18">
      <c r="A13" s="2">
        <v>12</v>
      </c>
      <c r="B13" t="s">
        <v>337</v>
      </c>
      <c r="F13" s="118"/>
      <c r="G13" s="118" t="s">
        <v>54</v>
      </c>
      <c r="H13" s="118" t="s">
        <v>7</v>
      </c>
      <c r="I13" s="118" t="s">
        <v>338</v>
      </c>
      <c r="J13" s="118" t="s">
        <v>351</v>
      </c>
      <c r="K13" s="118" t="s">
        <v>349</v>
      </c>
      <c r="L13" s="118"/>
      <c r="M13" s="125">
        <v>2521224</v>
      </c>
      <c r="N13" s="118" t="s">
        <v>344</v>
      </c>
      <c r="O13" s="118"/>
      <c r="P13" s="118"/>
      <c r="Q13" s="118"/>
      <c r="R13" s="118"/>
    </row>
    <row r="14" ht="14.25" customHeight="1" spans="1:18">
      <c r="A14">
        <v>13</v>
      </c>
      <c r="B14" t="s">
        <v>337</v>
      </c>
      <c r="F14" s="118"/>
      <c r="G14" s="118" t="s">
        <v>54</v>
      </c>
      <c r="H14" s="118" t="s">
        <v>7</v>
      </c>
      <c r="I14" s="118" t="s">
        <v>338</v>
      </c>
      <c r="J14" s="118" t="s">
        <v>351</v>
      </c>
      <c r="K14" s="118" t="s">
        <v>350</v>
      </c>
      <c r="L14" s="118"/>
      <c r="M14" s="125">
        <v>7117023</v>
      </c>
      <c r="N14" s="118" t="s">
        <v>344</v>
      </c>
      <c r="O14" s="118"/>
      <c r="P14" s="118"/>
      <c r="Q14" s="118"/>
      <c r="R14" s="118"/>
    </row>
    <row r="15" ht="14.25" customHeight="1" spans="1:18">
      <c r="A15" s="2">
        <v>14</v>
      </c>
      <c r="B15" t="s">
        <v>337</v>
      </c>
      <c r="C15" s="2"/>
      <c r="D15" s="2"/>
      <c r="E15" s="2"/>
      <c r="F15" s="2"/>
      <c r="G15" s="118" t="s">
        <v>54</v>
      </c>
      <c r="H15" s="118" t="s">
        <v>7</v>
      </c>
      <c r="I15" s="118" t="s">
        <v>338</v>
      </c>
      <c r="J15" s="2" t="s">
        <v>352</v>
      </c>
      <c r="K15" s="2" t="s">
        <v>343</v>
      </c>
      <c r="L15" s="2"/>
      <c r="M15" s="11">
        <v>1700000</v>
      </c>
      <c r="N15" s="2" t="s">
        <v>344</v>
      </c>
      <c r="O15" s="2"/>
      <c r="P15" s="2"/>
      <c r="Q15" s="2"/>
      <c r="R15" s="2" t="s">
        <v>345</v>
      </c>
    </row>
    <row r="16" ht="14.25" customHeight="1" spans="1:18">
      <c r="A16">
        <v>15</v>
      </c>
      <c r="B16" t="s">
        <v>337</v>
      </c>
      <c r="F16" s="118"/>
      <c r="G16" s="118" t="s">
        <v>54</v>
      </c>
      <c r="H16" s="118" t="s">
        <v>7</v>
      </c>
      <c r="I16" s="118" t="s">
        <v>338</v>
      </c>
      <c r="J16" s="2" t="s">
        <v>352</v>
      </c>
      <c r="K16" s="118" t="s">
        <v>346</v>
      </c>
      <c r="L16" s="118"/>
      <c r="M16" s="125">
        <v>761234</v>
      </c>
      <c r="N16" s="118" t="s">
        <v>344</v>
      </c>
      <c r="O16" s="118"/>
      <c r="P16" s="118"/>
      <c r="Q16" s="118"/>
      <c r="R16" s="118"/>
    </row>
    <row r="17" ht="14.25" customHeight="1" spans="1:18">
      <c r="A17" s="2">
        <v>16</v>
      </c>
      <c r="B17" t="s">
        <v>337</v>
      </c>
      <c r="F17" s="118"/>
      <c r="G17" s="118" t="s">
        <v>54</v>
      </c>
      <c r="H17" s="118" t="s">
        <v>7</v>
      </c>
      <c r="I17" s="118" t="s">
        <v>338</v>
      </c>
      <c r="J17" s="2" t="s">
        <v>352</v>
      </c>
      <c r="K17" s="118" t="s">
        <v>347</v>
      </c>
      <c r="L17" s="118"/>
      <c r="M17" s="125">
        <v>853832</v>
      </c>
      <c r="N17" s="118" t="s">
        <v>344</v>
      </c>
      <c r="O17" s="118"/>
      <c r="P17" s="118"/>
      <c r="Q17" s="118"/>
      <c r="R17" s="118"/>
    </row>
    <row r="18" ht="14.25" customHeight="1" spans="1:18">
      <c r="A18">
        <v>17</v>
      </c>
      <c r="B18" t="s">
        <v>337</v>
      </c>
      <c r="F18" s="118"/>
      <c r="G18" s="118" t="s">
        <v>54</v>
      </c>
      <c r="H18" s="118" t="s">
        <v>7</v>
      </c>
      <c r="I18" s="118" t="s">
        <v>338</v>
      </c>
      <c r="J18" s="2" t="s">
        <v>352</v>
      </c>
      <c r="K18" s="118" t="s">
        <v>348</v>
      </c>
      <c r="L18" s="118"/>
      <c r="M18" s="125">
        <v>985946</v>
      </c>
      <c r="N18" s="118" t="s">
        <v>344</v>
      </c>
      <c r="O18" s="118"/>
      <c r="P18" s="118"/>
      <c r="Q18" s="118"/>
      <c r="R18" s="118"/>
    </row>
    <row r="19" ht="14.25" customHeight="1" spans="1:18">
      <c r="A19" s="2">
        <v>18</v>
      </c>
      <c r="B19" t="s">
        <v>337</v>
      </c>
      <c r="F19" s="118"/>
      <c r="G19" s="118" t="s">
        <v>54</v>
      </c>
      <c r="H19" s="118" t="s">
        <v>7</v>
      </c>
      <c r="I19" s="118" t="s">
        <v>338</v>
      </c>
      <c r="J19" s="2" t="s">
        <v>352</v>
      </c>
      <c r="K19" s="118" t="s">
        <v>349</v>
      </c>
      <c r="L19" s="118"/>
      <c r="M19" s="125">
        <v>272300</v>
      </c>
      <c r="N19" s="118" t="s">
        <v>344</v>
      </c>
      <c r="O19" s="118"/>
      <c r="P19" s="118"/>
      <c r="Q19" s="118"/>
      <c r="R19" s="118"/>
    </row>
    <row r="20" ht="14.25" customHeight="1" spans="1:18">
      <c r="A20">
        <v>19</v>
      </c>
      <c r="B20" t="s">
        <v>337</v>
      </c>
      <c r="F20" s="118"/>
      <c r="G20" s="118" t="s">
        <v>54</v>
      </c>
      <c r="H20" s="118" t="s">
        <v>7</v>
      </c>
      <c r="I20" s="118" t="s">
        <v>338</v>
      </c>
      <c r="J20" s="2" t="s">
        <v>352</v>
      </c>
      <c r="K20" s="118" t="s">
        <v>350</v>
      </c>
      <c r="L20" s="118"/>
      <c r="M20" s="125">
        <v>1600165</v>
      </c>
      <c r="N20" s="118" t="s">
        <v>344</v>
      </c>
      <c r="O20" s="118"/>
      <c r="P20" s="118"/>
      <c r="Q20" s="118"/>
      <c r="R20" s="118"/>
    </row>
    <row r="21" ht="14.25" customHeight="1" spans="1:18">
      <c r="A21" s="119">
        <v>20</v>
      </c>
      <c r="B21" s="120" t="s">
        <v>353</v>
      </c>
      <c r="C21" s="119"/>
      <c r="D21" s="119"/>
      <c r="E21" s="119"/>
      <c r="F21" s="119">
        <v>1</v>
      </c>
      <c r="G21" s="120" t="s">
        <v>54</v>
      </c>
      <c r="H21" s="120" t="s">
        <v>7</v>
      </c>
      <c r="I21" s="119" t="s">
        <v>354</v>
      </c>
      <c r="J21" s="119" t="s">
        <v>355</v>
      </c>
      <c r="K21" s="119" t="s">
        <v>343</v>
      </c>
      <c r="L21" s="119"/>
      <c r="M21" s="126">
        <v>26</v>
      </c>
      <c r="N21" s="119" t="s">
        <v>356</v>
      </c>
      <c r="O21" s="119"/>
      <c r="P21" s="119"/>
      <c r="Q21" s="119"/>
      <c r="R21" s="119"/>
    </row>
    <row r="22" ht="14.25" customHeight="1" spans="1:18">
      <c r="A22" s="120">
        <v>21</v>
      </c>
      <c r="B22" s="120" t="s">
        <v>353</v>
      </c>
      <c r="C22" s="120"/>
      <c r="D22" s="120"/>
      <c r="E22" s="120"/>
      <c r="F22" s="120">
        <v>2</v>
      </c>
      <c r="G22" s="120" t="s">
        <v>54</v>
      </c>
      <c r="H22" s="120" t="s">
        <v>7</v>
      </c>
      <c r="I22" s="119" t="s">
        <v>354</v>
      </c>
      <c r="J22" s="119" t="s">
        <v>355</v>
      </c>
      <c r="K22" s="120" t="s">
        <v>346</v>
      </c>
      <c r="L22" s="120"/>
      <c r="M22" s="127">
        <v>26</v>
      </c>
      <c r="N22" s="120" t="s">
        <v>356</v>
      </c>
      <c r="O22" s="120"/>
      <c r="P22" s="120"/>
      <c r="Q22" s="120"/>
      <c r="R22" s="120"/>
    </row>
    <row r="23" ht="14.25" customHeight="1" spans="1:18">
      <c r="A23" s="119">
        <v>22</v>
      </c>
      <c r="B23" s="120" t="s">
        <v>353</v>
      </c>
      <c r="C23" s="120"/>
      <c r="D23" s="120"/>
      <c r="E23" s="120"/>
      <c r="F23" s="120">
        <v>3</v>
      </c>
      <c r="G23" s="120" t="s">
        <v>54</v>
      </c>
      <c r="H23" s="120" t="s">
        <v>7</v>
      </c>
      <c r="I23" s="119" t="s">
        <v>354</v>
      </c>
      <c r="J23" s="119" t="s">
        <v>355</v>
      </c>
      <c r="K23" s="120" t="s">
        <v>347</v>
      </c>
      <c r="L23" s="120"/>
      <c r="M23" s="127">
        <v>27.3</v>
      </c>
      <c r="N23" s="120" t="s">
        <v>356</v>
      </c>
      <c r="O23" s="120"/>
      <c r="P23" s="120"/>
      <c r="Q23" s="120"/>
      <c r="R23" s="120" t="s">
        <v>357</v>
      </c>
    </row>
    <row r="24" ht="14.25" customHeight="1" spans="1:18">
      <c r="A24" s="120">
        <v>23</v>
      </c>
      <c r="B24" s="120" t="s">
        <v>353</v>
      </c>
      <c r="C24" s="120"/>
      <c r="D24" s="120"/>
      <c r="E24" s="120"/>
      <c r="F24" s="120">
        <v>4</v>
      </c>
      <c r="G24" s="120" t="s">
        <v>54</v>
      </c>
      <c r="H24" s="120" t="s">
        <v>7</v>
      </c>
      <c r="I24" s="119" t="s">
        <v>354</v>
      </c>
      <c r="J24" s="119" t="s">
        <v>355</v>
      </c>
      <c r="K24" s="120" t="s">
        <v>348</v>
      </c>
      <c r="L24" s="120"/>
      <c r="M24" s="127">
        <v>40.6</v>
      </c>
      <c r="N24" s="120" t="s">
        <v>356</v>
      </c>
      <c r="O24" s="120"/>
      <c r="P24" s="120"/>
      <c r="Q24" s="120"/>
      <c r="R24" s="120" t="s">
        <v>357</v>
      </c>
    </row>
    <row r="25" ht="14.25" customHeight="1" spans="1:18">
      <c r="A25" s="119">
        <v>24</v>
      </c>
      <c r="B25" s="120" t="s">
        <v>353</v>
      </c>
      <c r="C25" s="120"/>
      <c r="D25" s="120"/>
      <c r="E25" s="120"/>
      <c r="F25" s="120">
        <v>5</v>
      </c>
      <c r="G25" s="120" t="s">
        <v>54</v>
      </c>
      <c r="H25" s="120" t="s">
        <v>7</v>
      </c>
      <c r="I25" s="119" t="s">
        <v>354</v>
      </c>
      <c r="J25" s="119" t="s">
        <v>355</v>
      </c>
      <c r="K25" s="120" t="s">
        <v>349</v>
      </c>
      <c r="L25" s="120"/>
      <c r="M25" s="127">
        <v>62.3</v>
      </c>
      <c r="N25" s="120" t="s">
        <v>356</v>
      </c>
      <c r="O25" s="120"/>
      <c r="P25" s="120"/>
      <c r="Q25" s="120"/>
      <c r="R25" s="120" t="s">
        <v>357</v>
      </c>
    </row>
    <row r="26" ht="14.25" customHeight="1" spans="1:18">
      <c r="A26" s="120">
        <v>25</v>
      </c>
      <c r="B26" s="120" t="s">
        <v>353</v>
      </c>
      <c r="C26" s="120"/>
      <c r="D26" s="120"/>
      <c r="E26" s="120"/>
      <c r="F26" s="120">
        <v>6</v>
      </c>
      <c r="G26" s="120" t="s">
        <v>54</v>
      </c>
      <c r="H26" s="120" t="s">
        <v>7</v>
      </c>
      <c r="I26" s="119" t="s">
        <v>354</v>
      </c>
      <c r="J26" s="119" t="s">
        <v>355</v>
      </c>
      <c r="K26" s="120" t="s">
        <v>350</v>
      </c>
      <c r="L26" s="120"/>
      <c r="M26" s="127">
        <v>77.7</v>
      </c>
      <c r="N26" s="120" t="s">
        <v>356</v>
      </c>
      <c r="O26" s="120"/>
      <c r="P26" s="120"/>
      <c r="Q26" s="120"/>
      <c r="R26" s="120" t="s">
        <v>357</v>
      </c>
    </row>
    <row r="27" ht="14.25" customHeight="1" spans="1:18">
      <c r="A27" s="119">
        <v>26</v>
      </c>
      <c r="B27" s="120" t="s">
        <v>353</v>
      </c>
      <c r="C27" s="119"/>
      <c r="D27" s="119"/>
      <c r="E27" s="119"/>
      <c r="F27" s="119">
        <v>7</v>
      </c>
      <c r="G27" s="120" t="s">
        <v>54</v>
      </c>
      <c r="H27" s="120" t="s">
        <v>7</v>
      </c>
      <c r="I27" s="119" t="s">
        <v>354</v>
      </c>
      <c r="J27" s="119" t="s">
        <v>358</v>
      </c>
      <c r="K27" s="119" t="s">
        <v>343</v>
      </c>
      <c r="L27" s="119"/>
      <c r="M27" s="126">
        <v>62</v>
      </c>
      <c r="N27" s="119" t="s">
        <v>356</v>
      </c>
      <c r="O27" s="119"/>
      <c r="P27" s="119"/>
      <c r="Q27" s="119"/>
      <c r="R27" s="119"/>
    </row>
    <row r="28" ht="14.25" customHeight="1" spans="1:18">
      <c r="A28" s="120">
        <v>27</v>
      </c>
      <c r="B28" s="120" t="s">
        <v>353</v>
      </c>
      <c r="C28" s="120"/>
      <c r="D28" s="120"/>
      <c r="E28" s="120"/>
      <c r="F28" s="120">
        <v>8</v>
      </c>
      <c r="G28" s="120" t="s">
        <v>54</v>
      </c>
      <c r="H28" s="120" t="s">
        <v>7</v>
      </c>
      <c r="I28" s="119" t="s">
        <v>354</v>
      </c>
      <c r="J28" s="119" t="s">
        <v>358</v>
      </c>
      <c r="K28" s="120" t="s">
        <v>346</v>
      </c>
      <c r="L28" s="120"/>
      <c r="M28" s="127">
        <v>62</v>
      </c>
      <c r="N28" s="120" t="s">
        <v>356</v>
      </c>
      <c r="O28" s="120"/>
      <c r="P28" s="120"/>
      <c r="Q28" s="120"/>
      <c r="R28" s="120"/>
    </row>
    <row r="29" ht="14.25" customHeight="1" spans="1:18">
      <c r="A29" s="119">
        <v>28</v>
      </c>
      <c r="B29" s="120" t="s">
        <v>353</v>
      </c>
      <c r="C29" s="120"/>
      <c r="D29" s="120"/>
      <c r="E29" s="120"/>
      <c r="F29" s="120">
        <v>9</v>
      </c>
      <c r="G29" s="120" t="s">
        <v>54</v>
      </c>
      <c r="H29" s="120" t="s">
        <v>7</v>
      </c>
      <c r="I29" s="119" t="s">
        <v>354</v>
      </c>
      <c r="J29" s="119" t="s">
        <v>358</v>
      </c>
      <c r="K29" s="120" t="s">
        <v>347</v>
      </c>
      <c r="L29" s="120"/>
      <c r="M29" s="127">
        <v>77</v>
      </c>
      <c r="N29" s="120" t="s">
        <v>356</v>
      </c>
      <c r="O29" s="120"/>
      <c r="P29" s="120"/>
      <c r="Q29" s="120"/>
      <c r="R29" s="120" t="s">
        <v>357</v>
      </c>
    </row>
    <row r="30" ht="14.25" customHeight="1" spans="1:18">
      <c r="A30" s="120">
        <v>29</v>
      </c>
      <c r="B30" s="120" t="s">
        <v>353</v>
      </c>
      <c r="C30" s="120"/>
      <c r="D30" s="120"/>
      <c r="E30" s="120"/>
      <c r="F30" s="120">
        <v>10</v>
      </c>
      <c r="G30" s="120" t="s">
        <v>54</v>
      </c>
      <c r="H30" s="120" t="s">
        <v>7</v>
      </c>
      <c r="I30" s="119" t="s">
        <v>354</v>
      </c>
      <c r="J30" s="119" t="s">
        <v>358</v>
      </c>
      <c r="K30" s="120" t="s">
        <v>348</v>
      </c>
      <c r="L30" s="120"/>
      <c r="M30" s="127">
        <v>98.7</v>
      </c>
      <c r="N30" s="120" t="s">
        <v>356</v>
      </c>
      <c r="O30" s="120"/>
      <c r="P30" s="120"/>
      <c r="Q30" s="120"/>
      <c r="R30" s="120" t="s">
        <v>357</v>
      </c>
    </row>
    <row r="31" ht="14.25" customHeight="1" spans="1:18">
      <c r="A31" s="119">
        <v>30</v>
      </c>
      <c r="B31" s="120" t="s">
        <v>353</v>
      </c>
      <c r="C31" s="120"/>
      <c r="D31" s="120"/>
      <c r="E31" s="120"/>
      <c r="F31" s="120">
        <v>11</v>
      </c>
      <c r="G31" s="120" t="s">
        <v>54</v>
      </c>
      <c r="H31" s="120" t="s">
        <v>7</v>
      </c>
      <c r="I31" s="119" t="s">
        <v>354</v>
      </c>
      <c r="J31" s="119" t="s">
        <v>358</v>
      </c>
      <c r="K31" s="120" t="s">
        <v>349</v>
      </c>
      <c r="L31" s="120"/>
      <c r="M31" s="127">
        <v>133</v>
      </c>
      <c r="N31" s="120" t="s">
        <v>356</v>
      </c>
      <c r="O31" s="120"/>
      <c r="P31" s="120"/>
      <c r="Q31" s="120"/>
      <c r="R31" s="120" t="s">
        <v>357</v>
      </c>
    </row>
    <row r="32" ht="14.25" customHeight="1" spans="1:18">
      <c r="A32" s="120">
        <v>31</v>
      </c>
      <c r="B32" s="120" t="s">
        <v>353</v>
      </c>
      <c r="C32" s="120"/>
      <c r="D32" s="120"/>
      <c r="E32" s="120"/>
      <c r="F32" s="120">
        <v>12</v>
      </c>
      <c r="G32" s="120" t="s">
        <v>54</v>
      </c>
      <c r="H32" s="120" t="s">
        <v>7</v>
      </c>
      <c r="I32" s="119" t="s">
        <v>354</v>
      </c>
      <c r="J32" s="119" t="s">
        <v>358</v>
      </c>
      <c r="K32" s="120" t="s">
        <v>350</v>
      </c>
      <c r="L32" s="120"/>
      <c r="M32" s="127">
        <v>147.7</v>
      </c>
      <c r="N32" s="120" t="s">
        <v>356</v>
      </c>
      <c r="O32" s="120"/>
      <c r="P32" s="120"/>
      <c r="Q32" s="120"/>
      <c r="R32" s="120" t="s">
        <v>357</v>
      </c>
    </row>
    <row r="33" ht="14.25" customHeight="1" spans="1:18">
      <c r="A33" s="119">
        <v>32</v>
      </c>
      <c r="B33" s="120" t="s">
        <v>353</v>
      </c>
      <c r="C33" s="119"/>
      <c r="D33" s="119"/>
      <c r="E33" s="119"/>
      <c r="F33" s="119">
        <v>13</v>
      </c>
      <c r="G33" s="120" t="s">
        <v>54</v>
      </c>
      <c r="H33" s="120" t="s">
        <v>7</v>
      </c>
      <c r="I33" s="119" t="s">
        <v>354</v>
      </c>
      <c r="J33" s="119" t="s">
        <v>359</v>
      </c>
      <c r="K33" s="119" t="s">
        <v>343</v>
      </c>
      <c r="L33" s="119"/>
      <c r="M33" s="126">
        <v>26</v>
      </c>
      <c r="N33" s="119" t="s">
        <v>356</v>
      </c>
      <c r="O33" s="119"/>
      <c r="P33" s="119"/>
      <c r="Q33" s="119"/>
      <c r="R33" s="119"/>
    </row>
    <row r="34" ht="14.25" customHeight="1" spans="1:18">
      <c r="A34" s="120">
        <v>33</v>
      </c>
      <c r="B34" s="120" t="s">
        <v>353</v>
      </c>
      <c r="C34" s="120"/>
      <c r="D34" s="120"/>
      <c r="E34" s="120"/>
      <c r="F34" s="120">
        <v>14</v>
      </c>
      <c r="G34" s="120" t="s">
        <v>54</v>
      </c>
      <c r="H34" s="120" t="s">
        <v>7</v>
      </c>
      <c r="I34" s="119" t="s">
        <v>354</v>
      </c>
      <c r="J34" s="119" t="s">
        <v>359</v>
      </c>
      <c r="K34" s="120" t="s">
        <v>346</v>
      </c>
      <c r="L34" s="120"/>
      <c r="M34" s="127">
        <v>26</v>
      </c>
      <c r="N34" s="120" t="s">
        <v>356</v>
      </c>
      <c r="O34" s="120"/>
      <c r="P34" s="120"/>
      <c r="Q34" s="120"/>
      <c r="R34" s="120"/>
    </row>
    <row r="35" ht="14.25" customHeight="1" spans="1:18">
      <c r="A35" s="119">
        <v>34</v>
      </c>
      <c r="B35" s="120" t="s">
        <v>353</v>
      </c>
      <c r="C35" s="120"/>
      <c r="D35" s="120"/>
      <c r="E35" s="120"/>
      <c r="F35" s="120">
        <v>15</v>
      </c>
      <c r="G35" s="120" t="s">
        <v>54</v>
      </c>
      <c r="H35" s="120" t="s">
        <v>7</v>
      </c>
      <c r="I35" s="119" t="s">
        <v>354</v>
      </c>
      <c r="J35" s="119" t="s">
        <v>359</v>
      </c>
      <c r="K35" s="120" t="s">
        <v>347</v>
      </c>
      <c r="L35" s="120"/>
      <c r="M35" s="127">
        <v>27.3</v>
      </c>
      <c r="N35" s="120" t="s">
        <v>356</v>
      </c>
      <c r="O35" s="120"/>
      <c r="P35" s="120"/>
      <c r="Q35" s="120"/>
      <c r="R35" s="120" t="s">
        <v>357</v>
      </c>
    </row>
    <row r="36" ht="14.25" customHeight="1" spans="1:18">
      <c r="A36" s="120">
        <v>35</v>
      </c>
      <c r="B36" s="120" t="s">
        <v>353</v>
      </c>
      <c r="C36" s="120"/>
      <c r="D36" s="120"/>
      <c r="E36" s="120"/>
      <c r="F36" s="120">
        <v>16</v>
      </c>
      <c r="G36" s="120" t="s">
        <v>54</v>
      </c>
      <c r="H36" s="120" t="s">
        <v>7</v>
      </c>
      <c r="I36" s="119" t="s">
        <v>354</v>
      </c>
      <c r="J36" s="119" t="s">
        <v>359</v>
      </c>
      <c r="K36" s="120" t="s">
        <v>348</v>
      </c>
      <c r="L36" s="120"/>
      <c r="M36" s="127">
        <v>40.6</v>
      </c>
      <c r="N36" s="120" t="s">
        <v>356</v>
      </c>
      <c r="O36" s="120"/>
      <c r="P36" s="120"/>
      <c r="Q36" s="120"/>
      <c r="R36" s="120" t="s">
        <v>357</v>
      </c>
    </row>
    <row r="37" ht="14.25" customHeight="1" spans="1:18">
      <c r="A37" s="119">
        <v>36</v>
      </c>
      <c r="B37" s="120" t="s">
        <v>353</v>
      </c>
      <c r="C37" s="120"/>
      <c r="D37" s="120"/>
      <c r="E37" s="120"/>
      <c r="F37" s="120">
        <v>17</v>
      </c>
      <c r="G37" s="120" t="s">
        <v>54</v>
      </c>
      <c r="H37" s="120" t="s">
        <v>7</v>
      </c>
      <c r="I37" s="119" t="s">
        <v>354</v>
      </c>
      <c r="J37" s="119" t="s">
        <v>359</v>
      </c>
      <c r="K37" s="120" t="s">
        <v>349</v>
      </c>
      <c r="L37" s="120"/>
      <c r="M37" s="127">
        <v>62.3</v>
      </c>
      <c r="N37" s="120" t="s">
        <v>356</v>
      </c>
      <c r="O37" s="120"/>
      <c r="P37" s="120"/>
      <c r="Q37" s="120"/>
      <c r="R37" s="120" t="s">
        <v>357</v>
      </c>
    </row>
    <row r="38" ht="14.25" customHeight="1" spans="1:18">
      <c r="A38" s="120">
        <v>37</v>
      </c>
      <c r="B38" s="120" t="s">
        <v>353</v>
      </c>
      <c r="C38" s="120"/>
      <c r="D38" s="120"/>
      <c r="E38" s="120"/>
      <c r="F38" s="120">
        <v>18</v>
      </c>
      <c r="G38" s="120" t="s">
        <v>54</v>
      </c>
      <c r="H38" s="120" t="s">
        <v>7</v>
      </c>
      <c r="I38" s="119" t="s">
        <v>354</v>
      </c>
      <c r="J38" s="119" t="s">
        <v>359</v>
      </c>
      <c r="K38" s="120" t="s">
        <v>350</v>
      </c>
      <c r="L38" s="120"/>
      <c r="M38" s="127">
        <v>77.7</v>
      </c>
      <c r="N38" s="120" t="s">
        <v>356</v>
      </c>
      <c r="O38" s="120"/>
      <c r="P38" s="120"/>
      <c r="Q38" s="120"/>
      <c r="R38" s="120" t="s">
        <v>357</v>
      </c>
    </row>
    <row r="39" ht="14.25" customHeight="1" spans="1:18">
      <c r="A39" s="2">
        <v>38</v>
      </c>
      <c r="B39" s="2" t="s">
        <v>337</v>
      </c>
      <c r="C39" s="2"/>
      <c r="D39" s="2"/>
      <c r="E39" s="2"/>
      <c r="F39" s="2"/>
      <c r="G39" s="118" t="s">
        <v>54</v>
      </c>
      <c r="H39" s="118" t="s">
        <v>7</v>
      </c>
      <c r="I39" s="2" t="s">
        <v>360</v>
      </c>
      <c r="J39" s="2" t="s">
        <v>361</v>
      </c>
      <c r="K39" s="2" t="s">
        <v>362</v>
      </c>
      <c r="L39" s="2"/>
      <c r="M39" s="12">
        <v>0.032</v>
      </c>
      <c r="N39" s="2" t="s">
        <v>363</v>
      </c>
      <c r="O39" s="2"/>
      <c r="P39" s="2"/>
      <c r="Q39" s="2"/>
      <c r="R39" s="2"/>
    </row>
    <row r="40" ht="14.25" customHeight="1" spans="1:18">
      <c r="A40" s="16">
        <v>39</v>
      </c>
      <c r="B40" s="13" t="s">
        <v>364</v>
      </c>
      <c r="C40" s="13"/>
      <c r="D40" s="13"/>
      <c r="E40" s="13"/>
      <c r="F40" s="13">
        <v>19</v>
      </c>
      <c r="G40" s="16" t="s">
        <v>54</v>
      </c>
      <c r="H40" s="16" t="s">
        <v>7</v>
      </c>
      <c r="I40" s="13" t="s">
        <v>360</v>
      </c>
      <c r="J40" s="13" t="s">
        <v>365</v>
      </c>
      <c r="K40" s="13" t="s">
        <v>366</v>
      </c>
      <c r="L40" s="13"/>
      <c r="M40" s="14" t="s">
        <v>21</v>
      </c>
      <c r="N40" s="13" t="s">
        <v>367</v>
      </c>
      <c r="O40" s="13"/>
      <c r="P40" s="14">
        <v>0</v>
      </c>
      <c r="Q40" s="14">
        <v>1</v>
      </c>
      <c r="R40" s="13"/>
    </row>
    <row r="41" ht="14.25" customHeight="1" spans="1:18">
      <c r="A41" s="2">
        <v>40</v>
      </c>
      <c r="B41" t="s">
        <v>337</v>
      </c>
      <c r="F41" s="118"/>
      <c r="G41" s="118" t="s">
        <v>54</v>
      </c>
      <c r="H41" s="118" t="s">
        <v>7</v>
      </c>
      <c r="I41" s="2" t="s">
        <v>360</v>
      </c>
      <c r="J41" s="2" t="s">
        <v>365</v>
      </c>
      <c r="K41" s="118" t="s">
        <v>368</v>
      </c>
      <c r="L41" s="118"/>
      <c r="M41" s="38">
        <v>0</v>
      </c>
      <c r="N41" s="118" t="s">
        <v>367</v>
      </c>
      <c r="O41" s="118"/>
      <c r="P41" s="118"/>
      <c r="Q41" s="118"/>
      <c r="R41" s="118"/>
    </row>
    <row r="42" ht="14.25" customHeight="1" spans="1:18">
      <c r="A42">
        <v>41</v>
      </c>
      <c r="B42" t="s">
        <v>337</v>
      </c>
      <c r="F42" s="118"/>
      <c r="G42" s="118" t="s">
        <v>54</v>
      </c>
      <c r="H42" s="118" t="s">
        <v>7</v>
      </c>
      <c r="I42" s="2" t="s">
        <v>360</v>
      </c>
      <c r="J42" s="2" t="s">
        <v>365</v>
      </c>
      <c r="K42" s="118" t="s">
        <v>369</v>
      </c>
      <c r="L42" s="118"/>
      <c r="M42" s="38">
        <v>0</v>
      </c>
      <c r="N42" s="118" t="s">
        <v>367</v>
      </c>
      <c r="O42" s="118"/>
      <c r="P42" s="118"/>
      <c r="Q42" s="118"/>
      <c r="R42" s="118"/>
    </row>
    <row r="43" ht="14.25" customHeight="1" spans="1:18">
      <c r="A43" s="2">
        <v>42</v>
      </c>
      <c r="B43" t="s">
        <v>337</v>
      </c>
      <c r="F43" s="118"/>
      <c r="G43" s="118" t="s">
        <v>54</v>
      </c>
      <c r="H43" s="118" t="s">
        <v>7</v>
      </c>
      <c r="I43" s="2" t="s">
        <v>360</v>
      </c>
      <c r="J43" s="2" t="s">
        <v>365</v>
      </c>
      <c r="K43" s="118" t="s">
        <v>370</v>
      </c>
      <c r="L43" s="118"/>
      <c r="M43" s="38">
        <v>0</v>
      </c>
      <c r="N43" s="118" t="s">
        <v>367</v>
      </c>
      <c r="O43" s="118"/>
      <c r="P43" s="118"/>
      <c r="Q43" s="118"/>
      <c r="R43" s="118"/>
    </row>
    <row r="44" ht="14.25" customHeight="1" spans="1:18">
      <c r="A44">
        <v>43</v>
      </c>
      <c r="B44" t="s">
        <v>337</v>
      </c>
      <c r="F44" s="118"/>
      <c r="G44" s="118" t="s">
        <v>54</v>
      </c>
      <c r="H44" s="118" t="s">
        <v>7</v>
      </c>
      <c r="I44" s="2" t="s">
        <v>360</v>
      </c>
      <c r="J44" s="2" t="s">
        <v>365</v>
      </c>
      <c r="K44" s="118" t="s">
        <v>371</v>
      </c>
      <c r="L44" s="118"/>
      <c r="M44" s="38">
        <v>0</v>
      </c>
      <c r="N44" s="118" t="s">
        <v>367</v>
      </c>
      <c r="O44" s="118"/>
      <c r="P44" s="118"/>
      <c r="Q44" s="118"/>
      <c r="R44" s="118"/>
    </row>
    <row r="45" ht="14.25" customHeight="1" spans="1:18">
      <c r="A45" s="121">
        <v>44</v>
      </c>
      <c r="B45" s="122" t="s">
        <v>364</v>
      </c>
      <c r="C45" s="122"/>
      <c r="D45" s="122" t="s">
        <v>372</v>
      </c>
      <c r="E45" s="122"/>
      <c r="F45" s="122">
        <v>20</v>
      </c>
      <c r="G45" s="122" t="s">
        <v>54</v>
      </c>
      <c r="H45" s="122" t="s">
        <v>7</v>
      </c>
      <c r="I45" s="121" t="s">
        <v>360</v>
      </c>
      <c r="J45" s="121" t="s">
        <v>365</v>
      </c>
      <c r="K45" s="122" t="s">
        <v>373</v>
      </c>
      <c r="L45" s="122"/>
      <c r="M45" s="128" t="s">
        <v>21</v>
      </c>
      <c r="N45" s="122" t="s">
        <v>367</v>
      </c>
      <c r="O45" s="122"/>
      <c r="P45" s="128">
        <v>0</v>
      </c>
      <c r="Q45" s="128">
        <v>1</v>
      </c>
      <c r="R45" s="122"/>
    </row>
    <row r="46" ht="14.25" customHeight="1" spans="1:18">
      <c r="A46" s="122">
        <v>45</v>
      </c>
      <c r="B46" s="122" t="s">
        <v>364</v>
      </c>
      <c r="C46" s="122"/>
      <c r="D46" s="122" t="s">
        <v>372</v>
      </c>
      <c r="E46" s="122"/>
      <c r="F46" s="122">
        <v>21</v>
      </c>
      <c r="G46" s="122" t="s">
        <v>54</v>
      </c>
      <c r="H46" s="122" t="s">
        <v>7</v>
      </c>
      <c r="I46" s="121" t="s">
        <v>360</v>
      </c>
      <c r="J46" s="121" t="s">
        <v>365</v>
      </c>
      <c r="K46" s="122" t="s">
        <v>374</v>
      </c>
      <c r="L46" s="122"/>
      <c r="M46" s="128" t="s">
        <v>21</v>
      </c>
      <c r="N46" s="122" t="s">
        <v>367</v>
      </c>
      <c r="O46" s="122"/>
      <c r="P46" s="128">
        <v>0</v>
      </c>
      <c r="Q46" s="128">
        <v>1</v>
      </c>
      <c r="R46" s="122"/>
    </row>
    <row r="47" ht="14.25" customHeight="1" spans="1:18">
      <c r="A47" s="2">
        <v>46</v>
      </c>
      <c r="B47" t="s">
        <v>337</v>
      </c>
      <c r="F47" s="118"/>
      <c r="G47" s="118" t="s">
        <v>54</v>
      </c>
      <c r="H47" s="118" t="s">
        <v>7</v>
      </c>
      <c r="I47" s="2" t="s">
        <v>360</v>
      </c>
      <c r="J47" s="2" t="s">
        <v>365</v>
      </c>
      <c r="K47" s="118" t="s">
        <v>375</v>
      </c>
      <c r="L47" s="118"/>
      <c r="M47" s="38">
        <v>0</v>
      </c>
      <c r="N47" s="118" t="s">
        <v>367</v>
      </c>
      <c r="O47" s="118"/>
      <c r="P47" s="118"/>
      <c r="Q47" s="118"/>
      <c r="R47" s="118"/>
    </row>
    <row r="48" ht="14.25" customHeight="1" spans="1:18">
      <c r="A48" s="16">
        <v>47</v>
      </c>
      <c r="B48" s="16" t="s">
        <v>364</v>
      </c>
      <c r="C48" s="16"/>
      <c r="D48" s="16"/>
      <c r="E48" s="16"/>
      <c r="F48" s="16">
        <v>22</v>
      </c>
      <c r="G48" s="16" t="s">
        <v>54</v>
      </c>
      <c r="H48" s="16" t="s">
        <v>7</v>
      </c>
      <c r="I48" s="13" t="s">
        <v>360</v>
      </c>
      <c r="J48" s="13" t="s">
        <v>365</v>
      </c>
      <c r="K48" s="16" t="s">
        <v>376</v>
      </c>
      <c r="L48" s="16"/>
      <c r="M48" s="17" t="s">
        <v>21</v>
      </c>
      <c r="N48" s="16" t="s">
        <v>367</v>
      </c>
      <c r="O48" s="16"/>
      <c r="P48" s="17">
        <v>0</v>
      </c>
      <c r="Q48" s="17">
        <v>1</v>
      </c>
      <c r="R48" s="16"/>
    </row>
    <row r="49" ht="14.25" customHeight="1" spans="1:18">
      <c r="A49" s="2">
        <v>48</v>
      </c>
      <c r="B49" s="118" t="s">
        <v>337</v>
      </c>
      <c r="F49" s="118"/>
      <c r="G49" s="118" t="s">
        <v>54</v>
      </c>
      <c r="H49" s="118" t="s">
        <v>7</v>
      </c>
      <c r="I49" s="2" t="s">
        <v>360</v>
      </c>
      <c r="J49" s="2" t="s">
        <v>365</v>
      </c>
      <c r="K49" s="118" t="s">
        <v>377</v>
      </c>
      <c r="L49" s="118"/>
      <c r="M49" s="38">
        <v>0</v>
      </c>
      <c r="N49" s="118" t="s">
        <v>367</v>
      </c>
      <c r="O49" s="118"/>
      <c r="P49" s="118"/>
      <c r="Q49" s="118"/>
      <c r="R49" s="118"/>
    </row>
    <row r="50" ht="14.25" customHeight="1" spans="1:18">
      <c r="A50">
        <v>49</v>
      </c>
      <c r="B50" s="118" t="s">
        <v>337</v>
      </c>
      <c r="F50" s="118"/>
      <c r="G50" s="118" t="s">
        <v>54</v>
      </c>
      <c r="H50" s="118" t="s">
        <v>7</v>
      </c>
      <c r="I50" s="2" t="s">
        <v>360</v>
      </c>
      <c r="J50" s="2" t="s">
        <v>365</v>
      </c>
      <c r="K50" s="118" t="s">
        <v>378</v>
      </c>
      <c r="L50" s="118"/>
      <c r="M50" s="38">
        <v>0</v>
      </c>
      <c r="N50" s="118" t="s">
        <v>367</v>
      </c>
      <c r="O50" s="118"/>
      <c r="P50" s="118"/>
      <c r="Q50" s="118"/>
      <c r="R50" s="118"/>
    </row>
    <row r="51" ht="14.25" customHeight="1" spans="1:18">
      <c r="A51" s="2">
        <v>50</v>
      </c>
      <c r="B51" s="118" t="s">
        <v>337</v>
      </c>
      <c r="F51" s="118"/>
      <c r="G51" s="118" t="s">
        <v>54</v>
      </c>
      <c r="H51" s="118" t="s">
        <v>7</v>
      </c>
      <c r="I51" s="2" t="s">
        <v>360</v>
      </c>
      <c r="J51" s="2" t="s">
        <v>365</v>
      </c>
      <c r="K51" s="118" t="s">
        <v>379</v>
      </c>
      <c r="L51" s="118"/>
      <c r="M51" s="38">
        <v>0</v>
      </c>
      <c r="N51" s="118" t="s">
        <v>367</v>
      </c>
      <c r="O51" s="118"/>
      <c r="P51" s="118"/>
      <c r="Q51" s="118"/>
      <c r="R51" s="118"/>
    </row>
    <row r="52" ht="14.25" customHeight="1" spans="1:18">
      <c r="A52" s="16">
        <v>51</v>
      </c>
      <c r="B52" s="16" t="s">
        <v>364</v>
      </c>
      <c r="C52" s="16"/>
      <c r="D52" s="16"/>
      <c r="E52" s="16"/>
      <c r="F52" s="16">
        <v>23</v>
      </c>
      <c r="G52" s="16" t="s">
        <v>54</v>
      </c>
      <c r="H52" s="16" t="s">
        <v>7</v>
      </c>
      <c r="I52" s="13" t="s">
        <v>360</v>
      </c>
      <c r="J52" s="13" t="s">
        <v>365</v>
      </c>
      <c r="K52" s="16" t="s">
        <v>380</v>
      </c>
      <c r="L52" s="16"/>
      <c r="M52" s="17" t="s">
        <v>21</v>
      </c>
      <c r="N52" s="16" t="s">
        <v>367</v>
      </c>
      <c r="O52" s="16"/>
      <c r="P52" s="17">
        <v>0</v>
      </c>
      <c r="Q52" s="17">
        <v>1</v>
      </c>
      <c r="R52" s="16"/>
    </row>
    <row r="53" ht="14.25" customHeight="1" spans="1:18">
      <c r="A53" s="13">
        <v>52</v>
      </c>
      <c r="B53" s="16" t="s">
        <v>364</v>
      </c>
      <c r="C53" s="16"/>
      <c r="D53" s="16"/>
      <c r="E53" s="16"/>
      <c r="F53" s="16">
        <v>24</v>
      </c>
      <c r="G53" s="16" t="s">
        <v>54</v>
      </c>
      <c r="H53" s="16" t="s">
        <v>7</v>
      </c>
      <c r="I53" s="13" t="s">
        <v>360</v>
      </c>
      <c r="J53" s="13" t="s">
        <v>365</v>
      </c>
      <c r="K53" s="16" t="s">
        <v>381</v>
      </c>
      <c r="L53" s="16"/>
      <c r="M53" s="17" t="s">
        <v>21</v>
      </c>
      <c r="N53" s="16" t="s">
        <v>367</v>
      </c>
      <c r="O53" s="16"/>
      <c r="P53" s="17">
        <v>0</v>
      </c>
      <c r="Q53" s="17">
        <v>1</v>
      </c>
      <c r="R53" s="16"/>
    </row>
    <row r="54" ht="14.25" customHeight="1" spans="1:18">
      <c r="A54">
        <v>53</v>
      </c>
      <c r="B54" s="118" t="s">
        <v>337</v>
      </c>
      <c r="F54" s="118"/>
      <c r="G54" s="118" t="s">
        <v>54</v>
      </c>
      <c r="H54" s="118" t="s">
        <v>7</v>
      </c>
      <c r="I54" s="2" t="s">
        <v>360</v>
      </c>
      <c r="J54" s="2" t="s">
        <v>365</v>
      </c>
      <c r="K54" s="118" t="s">
        <v>382</v>
      </c>
      <c r="L54" s="118"/>
      <c r="M54" s="38">
        <v>0</v>
      </c>
      <c r="N54" s="118" t="s">
        <v>367</v>
      </c>
      <c r="O54" s="118"/>
      <c r="P54" s="118"/>
      <c r="Q54" s="118"/>
      <c r="R54" s="118"/>
    </row>
    <row r="55" ht="14.25" customHeight="1" spans="1:18">
      <c r="A55" s="2">
        <v>54</v>
      </c>
      <c r="B55" s="118" t="s">
        <v>337</v>
      </c>
      <c r="F55" s="118"/>
      <c r="G55" s="118" t="s">
        <v>54</v>
      </c>
      <c r="H55" s="118" t="s">
        <v>7</v>
      </c>
      <c r="I55" s="2" t="s">
        <v>360</v>
      </c>
      <c r="J55" s="2" t="s">
        <v>365</v>
      </c>
      <c r="K55" s="118" t="s">
        <v>383</v>
      </c>
      <c r="L55" s="118"/>
      <c r="M55" s="38">
        <v>0</v>
      </c>
      <c r="N55" s="118" t="s">
        <v>367</v>
      </c>
      <c r="O55" s="118"/>
      <c r="P55" s="118"/>
      <c r="Q55" s="118"/>
      <c r="R55" s="118"/>
    </row>
    <row r="56" ht="14.25" customHeight="1" spans="1:18">
      <c r="A56">
        <v>55</v>
      </c>
      <c r="B56" s="118" t="s">
        <v>337</v>
      </c>
      <c r="F56" s="118"/>
      <c r="G56" s="118" t="s">
        <v>54</v>
      </c>
      <c r="H56" s="118" t="s">
        <v>7</v>
      </c>
      <c r="I56" s="2" t="s">
        <v>360</v>
      </c>
      <c r="J56" s="2" t="s">
        <v>365</v>
      </c>
      <c r="K56" s="118" t="s">
        <v>384</v>
      </c>
      <c r="L56" s="118"/>
      <c r="M56" s="38">
        <v>0</v>
      </c>
      <c r="N56" s="118" t="s">
        <v>367</v>
      </c>
      <c r="O56" s="118"/>
      <c r="P56" s="118"/>
      <c r="Q56" s="118"/>
      <c r="R56" s="118"/>
    </row>
    <row r="57" ht="14.25" customHeight="1" spans="1:18">
      <c r="A57" s="13">
        <v>56</v>
      </c>
      <c r="B57" s="123" t="s">
        <v>364</v>
      </c>
      <c r="C57" s="13"/>
      <c r="D57" s="13"/>
      <c r="E57" s="13"/>
      <c r="F57" s="13">
        <v>25</v>
      </c>
      <c r="G57" s="16" t="s">
        <v>54</v>
      </c>
      <c r="H57" s="16" t="s">
        <v>7</v>
      </c>
      <c r="I57" s="13" t="s">
        <v>75</v>
      </c>
      <c r="J57" s="13" t="s">
        <v>374</v>
      </c>
      <c r="K57" s="13"/>
      <c r="L57" s="13"/>
      <c r="M57" s="14" t="s">
        <v>385</v>
      </c>
      <c r="N57" s="13" t="s">
        <v>386</v>
      </c>
      <c r="O57" s="13"/>
      <c r="P57" s="14">
        <v>0</v>
      </c>
      <c r="Q57" s="14">
        <v>1</v>
      </c>
      <c r="R57" s="13" t="s">
        <v>387</v>
      </c>
    </row>
    <row r="58" ht="14.25" customHeight="1" spans="1:18">
      <c r="A58" s="16">
        <v>57</v>
      </c>
      <c r="B58" s="123" t="s">
        <v>364</v>
      </c>
      <c r="C58" s="16"/>
      <c r="D58" s="16"/>
      <c r="E58" s="16"/>
      <c r="F58" s="16">
        <v>26</v>
      </c>
      <c r="G58" s="16" t="s">
        <v>54</v>
      </c>
      <c r="H58" s="16" t="s">
        <v>7</v>
      </c>
      <c r="I58" s="13" t="s">
        <v>75</v>
      </c>
      <c r="J58" s="16" t="s">
        <v>373</v>
      </c>
      <c r="K58" s="16"/>
      <c r="L58" s="16"/>
      <c r="M58" s="17" t="s">
        <v>385</v>
      </c>
      <c r="N58" s="16" t="s">
        <v>386</v>
      </c>
      <c r="O58" s="16"/>
      <c r="P58" s="17">
        <v>0</v>
      </c>
      <c r="Q58" s="17">
        <v>1</v>
      </c>
      <c r="R58" s="16" t="s">
        <v>387</v>
      </c>
    </row>
    <row r="59" ht="14.25" customHeight="1" spans="1:18">
      <c r="A59" s="2">
        <v>58</v>
      </c>
      <c r="B59" s="118" t="s">
        <v>337</v>
      </c>
      <c r="F59" s="118"/>
      <c r="G59" s="118" t="s">
        <v>54</v>
      </c>
      <c r="H59" s="118" t="s">
        <v>7</v>
      </c>
      <c r="I59" s="2" t="s">
        <v>75</v>
      </c>
      <c r="J59" s="118" t="s">
        <v>375</v>
      </c>
      <c r="K59" s="118"/>
      <c r="L59" s="118"/>
      <c r="M59" s="38">
        <v>0</v>
      </c>
      <c r="N59" s="118" t="s">
        <v>386</v>
      </c>
      <c r="O59" s="118"/>
      <c r="P59" s="118"/>
      <c r="Q59" s="118"/>
      <c r="R59" s="118"/>
    </row>
    <row r="60" ht="14.25" customHeight="1" spans="1:18">
      <c r="A60" s="16">
        <v>59</v>
      </c>
      <c r="B60" s="123" t="s">
        <v>364</v>
      </c>
      <c r="C60" s="16"/>
      <c r="D60" s="16"/>
      <c r="E60" s="16"/>
      <c r="F60" s="16">
        <v>27</v>
      </c>
      <c r="G60" s="16" t="s">
        <v>54</v>
      </c>
      <c r="H60" s="16" t="s">
        <v>7</v>
      </c>
      <c r="I60" s="13" t="s">
        <v>75</v>
      </c>
      <c r="J60" s="16" t="s">
        <v>388</v>
      </c>
      <c r="K60" s="16"/>
      <c r="L60" s="16"/>
      <c r="M60" s="17" t="s">
        <v>385</v>
      </c>
      <c r="N60" s="16" t="s">
        <v>386</v>
      </c>
      <c r="O60" s="16"/>
      <c r="P60" s="17">
        <v>0</v>
      </c>
      <c r="Q60" s="17">
        <v>1</v>
      </c>
      <c r="R60" s="16"/>
    </row>
    <row r="61" ht="14.25" customHeight="1" spans="1:18">
      <c r="A61" s="13">
        <v>60</v>
      </c>
      <c r="B61" s="123" t="s">
        <v>364</v>
      </c>
      <c r="C61" s="13"/>
      <c r="D61" s="13"/>
      <c r="E61" s="13"/>
      <c r="F61" s="13">
        <v>28</v>
      </c>
      <c r="G61" s="16" t="s">
        <v>54</v>
      </c>
      <c r="H61" s="16" t="s">
        <v>7</v>
      </c>
      <c r="I61" s="13" t="s">
        <v>76</v>
      </c>
      <c r="J61" s="13" t="s">
        <v>100</v>
      </c>
      <c r="K61" s="13"/>
      <c r="L61" s="13"/>
      <c r="M61" s="14" t="s">
        <v>21</v>
      </c>
      <c r="N61" s="13" t="s">
        <v>386</v>
      </c>
      <c r="O61" s="13"/>
      <c r="P61" s="14">
        <v>0</v>
      </c>
      <c r="Q61" s="14">
        <v>0.89</v>
      </c>
      <c r="R61" s="13"/>
    </row>
    <row r="62" ht="14.25" customHeight="1" spans="1:18">
      <c r="A62">
        <v>61</v>
      </c>
      <c r="B62" s="118" t="s">
        <v>337</v>
      </c>
      <c r="F62" s="118"/>
      <c r="G62" s="118" t="s">
        <v>54</v>
      </c>
      <c r="H62" s="118" t="s">
        <v>7</v>
      </c>
      <c r="I62" s="2" t="s">
        <v>76</v>
      </c>
      <c r="J62" s="118" t="s">
        <v>140</v>
      </c>
      <c r="K62" s="118"/>
      <c r="L62" s="118"/>
      <c r="M62" s="38">
        <v>0.1</v>
      </c>
      <c r="N62" s="118" t="s">
        <v>386</v>
      </c>
      <c r="O62" s="118"/>
      <c r="P62" s="118"/>
      <c r="Q62" s="118"/>
      <c r="R62" s="118"/>
    </row>
    <row r="63" ht="14.25" customHeight="1" spans="1:18">
      <c r="A63" s="2">
        <v>62</v>
      </c>
      <c r="B63" s="118" t="s">
        <v>337</v>
      </c>
      <c r="F63" s="118"/>
      <c r="G63" s="118" t="s">
        <v>54</v>
      </c>
      <c r="H63" s="118" t="s">
        <v>7</v>
      </c>
      <c r="I63" s="2" t="s">
        <v>76</v>
      </c>
      <c r="J63" s="118" t="s">
        <v>389</v>
      </c>
      <c r="K63" s="118"/>
      <c r="L63" s="118"/>
      <c r="M63" s="38">
        <v>0</v>
      </c>
      <c r="N63" s="118" t="s">
        <v>386</v>
      </c>
      <c r="O63" s="118"/>
      <c r="P63" s="118"/>
      <c r="Q63" s="118"/>
      <c r="R63" s="118" t="s">
        <v>390</v>
      </c>
    </row>
    <row r="64" ht="14.25" customHeight="1" spans="1:18">
      <c r="A64" s="16">
        <v>63</v>
      </c>
      <c r="B64" s="123" t="s">
        <v>364</v>
      </c>
      <c r="C64" s="16"/>
      <c r="D64" s="16"/>
      <c r="E64" s="16"/>
      <c r="F64" s="16">
        <v>29</v>
      </c>
      <c r="G64" s="16" t="s">
        <v>54</v>
      </c>
      <c r="H64" s="16" t="s">
        <v>7</v>
      </c>
      <c r="I64" s="13" t="s">
        <v>76</v>
      </c>
      <c r="J64" s="16" t="s">
        <v>391</v>
      </c>
      <c r="K64" s="16"/>
      <c r="L64" s="16"/>
      <c r="M64" s="17" t="s">
        <v>21</v>
      </c>
      <c r="N64" s="16" t="s">
        <v>386</v>
      </c>
      <c r="O64" s="16"/>
      <c r="P64" s="17">
        <v>0</v>
      </c>
      <c r="Q64" s="17">
        <v>0.89</v>
      </c>
      <c r="R64" s="16"/>
    </row>
    <row r="65" ht="14.25" customHeight="1" spans="1:18">
      <c r="A65" s="2">
        <v>64</v>
      </c>
      <c r="B65" s="118" t="s">
        <v>337</v>
      </c>
      <c r="F65" s="118"/>
      <c r="G65" s="118" t="s">
        <v>54</v>
      </c>
      <c r="H65" s="118" t="s">
        <v>7</v>
      </c>
      <c r="I65" s="2" t="s">
        <v>76</v>
      </c>
      <c r="J65" s="118" t="s">
        <v>13</v>
      </c>
      <c r="K65" s="118"/>
      <c r="L65" s="118"/>
      <c r="M65" s="38">
        <v>0.01</v>
      </c>
      <c r="N65" s="118" t="s">
        <v>386</v>
      </c>
      <c r="O65" s="118"/>
      <c r="P65" s="118"/>
      <c r="Q65" s="118"/>
      <c r="R65" s="118" t="s">
        <v>392</v>
      </c>
    </row>
    <row r="66" ht="14.25" customHeight="1" spans="1:18">
      <c r="A66" s="16">
        <v>65</v>
      </c>
      <c r="B66" s="16" t="s">
        <v>364</v>
      </c>
      <c r="C66" s="13"/>
      <c r="D66" s="13"/>
      <c r="E66" s="13"/>
      <c r="F66" s="13">
        <v>30</v>
      </c>
      <c r="G66" s="16" t="s">
        <v>54</v>
      </c>
      <c r="H66" s="16" t="s">
        <v>7</v>
      </c>
      <c r="I66" s="13" t="s">
        <v>393</v>
      </c>
      <c r="J66" s="13" t="s">
        <v>394</v>
      </c>
      <c r="K66" s="13"/>
      <c r="L66" s="13"/>
      <c r="M66" s="14">
        <v>-0.15</v>
      </c>
      <c r="N66" s="13" t="s">
        <v>395</v>
      </c>
      <c r="O66" s="13" t="s">
        <v>396</v>
      </c>
      <c r="P66" s="13"/>
      <c r="Q66" s="13"/>
      <c r="R66" s="13" t="s">
        <v>397</v>
      </c>
    </row>
    <row r="67" ht="14.25" customHeight="1" spans="1:18">
      <c r="A67" s="129">
        <v>66</v>
      </c>
      <c r="B67" s="130" t="s">
        <v>364</v>
      </c>
      <c r="C67" s="130" t="s">
        <v>398</v>
      </c>
      <c r="D67" s="130"/>
      <c r="E67" s="130"/>
      <c r="F67" s="130"/>
      <c r="G67" s="130" t="s">
        <v>54</v>
      </c>
      <c r="H67" s="130" t="s">
        <v>7</v>
      </c>
      <c r="I67" s="129" t="s">
        <v>393</v>
      </c>
      <c r="J67" s="130" t="s">
        <v>399</v>
      </c>
      <c r="K67" s="130"/>
      <c r="L67" s="130"/>
      <c r="M67" s="131">
        <v>-0.15</v>
      </c>
      <c r="N67" s="130" t="s">
        <v>395</v>
      </c>
      <c r="O67" s="130" t="s">
        <v>396</v>
      </c>
      <c r="P67" s="130"/>
      <c r="Q67" s="130"/>
      <c r="R67" s="130" t="s">
        <v>397</v>
      </c>
    </row>
    <row r="68" ht="14.25" customHeight="1" spans="1:18">
      <c r="A68" s="130">
        <v>67</v>
      </c>
      <c r="B68" s="130" t="s">
        <v>364</v>
      </c>
      <c r="C68" s="130" t="s">
        <v>398</v>
      </c>
      <c r="D68" s="130"/>
      <c r="E68" s="130"/>
      <c r="F68" s="130"/>
      <c r="G68" s="130" t="s">
        <v>54</v>
      </c>
      <c r="H68" s="130" t="s">
        <v>7</v>
      </c>
      <c r="I68" s="129" t="s">
        <v>393</v>
      </c>
      <c r="J68" s="130" t="s">
        <v>400</v>
      </c>
      <c r="K68" s="130"/>
      <c r="L68" s="130"/>
      <c r="M68" s="131">
        <v>-0.15</v>
      </c>
      <c r="N68" s="130" t="s">
        <v>395</v>
      </c>
      <c r="O68" s="130" t="s">
        <v>396</v>
      </c>
      <c r="P68" s="130"/>
      <c r="Q68" s="130"/>
      <c r="R68" s="130" t="s">
        <v>397</v>
      </c>
    </row>
    <row r="69" ht="14.25" customHeight="1" spans="1:18">
      <c r="A69" s="129">
        <v>68</v>
      </c>
      <c r="B69" s="130" t="s">
        <v>364</v>
      </c>
      <c r="C69" s="130" t="s">
        <v>398</v>
      </c>
      <c r="D69" s="130"/>
      <c r="E69" s="130"/>
      <c r="F69" s="130"/>
      <c r="G69" s="130" t="s">
        <v>54</v>
      </c>
      <c r="H69" s="130" t="s">
        <v>7</v>
      </c>
      <c r="I69" s="129" t="s">
        <v>393</v>
      </c>
      <c r="J69" s="130" t="s">
        <v>401</v>
      </c>
      <c r="K69" s="130"/>
      <c r="L69" s="130"/>
      <c r="M69" s="131">
        <v>-0.15</v>
      </c>
      <c r="N69" s="130" t="s">
        <v>395</v>
      </c>
      <c r="O69" s="130" t="s">
        <v>396</v>
      </c>
      <c r="P69" s="130"/>
      <c r="Q69" s="130"/>
      <c r="R69" s="130" t="s">
        <v>397</v>
      </c>
    </row>
    <row r="70" ht="14.25" customHeight="1" spans="1:18">
      <c r="A70" s="130">
        <v>69</v>
      </c>
      <c r="B70" s="130" t="s">
        <v>364</v>
      </c>
      <c r="C70" s="130" t="s">
        <v>398</v>
      </c>
      <c r="D70" s="130"/>
      <c r="E70" s="130"/>
      <c r="F70" s="130"/>
      <c r="G70" s="130" t="s">
        <v>54</v>
      </c>
      <c r="H70" s="130" t="s">
        <v>7</v>
      </c>
      <c r="I70" s="129" t="s">
        <v>393</v>
      </c>
      <c r="J70" s="130" t="s">
        <v>402</v>
      </c>
      <c r="K70" s="130"/>
      <c r="L70" s="130"/>
      <c r="M70" s="131">
        <v>-0.15</v>
      </c>
      <c r="N70" s="130" t="s">
        <v>395</v>
      </c>
      <c r="O70" s="130" t="s">
        <v>396</v>
      </c>
      <c r="P70" s="130"/>
      <c r="Q70" s="130"/>
      <c r="R70" s="130" t="s">
        <v>397</v>
      </c>
    </row>
    <row r="71" ht="14.25" customHeight="1" spans="1:18">
      <c r="A71" s="129">
        <v>70</v>
      </c>
      <c r="B71" s="130" t="s">
        <v>364</v>
      </c>
      <c r="C71" s="130" t="s">
        <v>398</v>
      </c>
      <c r="D71" s="130"/>
      <c r="E71" s="130"/>
      <c r="F71" s="130"/>
      <c r="G71" s="130" t="s">
        <v>54</v>
      </c>
      <c r="H71" s="130" t="s">
        <v>7</v>
      </c>
      <c r="I71" s="129" t="s">
        <v>393</v>
      </c>
      <c r="J71" s="130" t="s">
        <v>403</v>
      </c>
      <c r="K71" s="130"/>
      <c r="L71" s="130"/>
      <c r="M71" s="131">
        <v>-0.15</v>
      </c>
      <c r="N71" s="130" t="s">
        <v>395</v>
      </c>
      <c r="O71" s="130" t="s">
        <v>396</v>
      </c>
      <c r="P71" s="130"/>
      <c r="Q71" s="130"/>
      <c r="R71" s="130" t="s">
        <v>397</v>
      </c>
    </row>
    <row r="72" ht="14.25" customHeight="1" spans="1:18">
      <c r="A72" s="130">
        <v>71</v>
      </c>
      <c r="B72" s="130" t="s">
        <v>364</v>
      </c>
      <c r="C72" s="130" t="s">
        <v>398</v>
      </c>
      <c r="D72" s="130"/>
      <c r="E72" s="130"/>
      <c r="F72" s="130"/>
      <c r="G72" s="130" t="s">
        <v>54</v>
      </c>
      <c r="H72" s="130" t="s">
        <v>7</v>
      </c>
      <c r="I72" s="129" t="s">
        <v>393</v>
      </c>
      <c r="J72" s="130" t="s">
        <v>404</v>
      </c>
      <c r="K72" s="130"/>
      <c r="L72" s="130"/>
      <c r="M72" s="131">
        <v>-0.15</v>
      </c>
      <c r="N72" s="130" t="s">
        <v>395</v>
      </c>
      <c r="O72" s="130" t="s">
        <v>396</v>
      </c>
      <c r="P72" s="130"/>
      <c r="Q72" s="130"/>
      <c r="R72" s="130" t="s">
        <v>397</v>
      </c>
    </row>
    <row r="73" ht="14.25" customHeight="1" spans="1:18">
      <c r="A73" s="129">
        <v>72</v>
      </c>
      <c r="B73" s="130" t="s">
        <v>364</v>
      </c>
      <c r="C73" s="130" t="s">
        <v>398</v>
      </c>
      <c r="D73" s="130"/>
      <c r="E73" s="130"/>
      <c r="F73" s="130"/>
      <c r="G73" s="130" t="s">
        <v>54</v>
      </c>
      <c r="H73" s="130" t="s">
        <v>7</v>
      </c>
      <c r="I73" s="129" t="s">
        <v>393</v>
      </c>
      <c r="J73" s="130" t="s">
        <v>405</v>
      </c>
      <c r="K73" s="130"/>
      <c r="L73" s="130"/>
      <c r="M73" s="131">
        <v>-0.15</v>
      </c>
      <c r="N73" s="130" t="s">
        <v>395</v>
      </c>
      <c r="O73" s="130" t="s">
        <v>396</v>
      </c>
      <c r="P73" s="130"/>
      <c r="Q73" s="130"/>
      <c r="R73" s="130" t="s">
        <v>397</v>
      </c>
    </row>
    <row r="74" ht="14.25" customHeight="1" spans="1:18">
      <c r="A74">
        <v>73</v>
      </c>
      <c r="B74" s="118" t="s">
        <v>337</v>
      </c>
      <c r="C74" s="2"/>
      <c r="D74" s="2"/>
      <c r="E74" s="2"/>
      <c r="F74" s="2"/>
      <c r="G74" s="118" t="s">
        <v>54</v>
      </c>
      <c r="H74" s="118" t="s">
        <v>7</v>
      </c>
      <c r="I74" s="2" t="s">
        <v>406</v>
      </c>
      <c r="J74" s="2" t="s">
        <v>407</v>
      </c>
      <c r="K74" s="2"/>
      <c r="L74" s="2"/>
      <c r="M74" s="22">
        <v>0.02</v>
      </c>
      <c r="N74" s="2" t="s">
        <v>386</v>
      </c>
      <c r="O74" s="2"/>
      <c r="P74" s="2"/>
      <c r="Q74" s="2"/>
      <c r="R74" s="2"/>
    </row>
    <row r="75" ht="14.25" customHeight="1" spans="1:18">
      <c r="A75" s="2">
        <v>74</v>
      </c>
      <c r="B75" s="118" t="s">
        <v>337</v>
      </c>
      <c r="F75" s="118"/>
      <c r="G75" s="118" t="s">
        <v>54</v>
      </c>
      <c r="H75" s="118" t="s">
        <v>7</v>
      </c>
      <c r="I75" s="2" t="s">
        <v>406</v>
      </c>
      <c r="J75" s="118" t="s">
        <v>408</v>
      </c>
      <c r="K75" s="118"/>
      <c r="L75" s="118"/>
      <c r="M75" s="38">
        <v>0.03</v>
      </c>
      <c r="N75" s="118" t="s">
        <v>386</v>
      </c>
      <c r="O75" s="118"/>
      <c r="P75" s="118"/>
      <c r="Q75" s="118"/>
      <c r="R75" s="118"/>
    </row>
    <row r="76" ht="14.25" customHeight="1" spans="1:18">
      <c r="A76">
        <v>75</v>
      </c>
      <c r="B76" s="118" t="s">
        <v>337</v>
      </c>
      <c r="F76" s="118"/>
      <c r="G76" s="118" t="s">
        <v>54</v>
      </c>
      <c r="H76" s="118" t="s">
        <v>7</v>
      </c>
      <c r="I76" s="2" t="s">
        <v>406</v>
      </c>
      <c r="J76" s="118" t="s">
        <v>409</v>
      </c>
      <c r="K76" s="118"/>
      <c r="L76" s="118"/>
      <c r="M76" s="38">
        <v>0.95</v>
      </c>
      <c r="N76" s="118" t="s">
        <v>386</v>
      </c>
      <c r="O76" s="118"/>
      <c r="P76" s="118"/>
      <c r="Q76" s="118"/>
      <c r="R76" s="118"/>
    </row>
    <row r="77" ht="14.25" customHeight="1" spans="1:18">
      <c r="A77" s="119">
        <v>76</v>
      </c>
      <c r="B77" s="120" t="s">
        <v>353</v>
      </c>
      <c r="C77" s="119"/>
      <c r="D77" s="119"/>
      <c r="E77" s="119"/>
      <c r="F77" s="119">
        <v>31</v>
      </c>
      <c r="G77" s="120" t="s">
        <v>54</v>
      </c>
      <c r="H77" s="120" t="s">
        <v>7</v>
      </c>
      <c r="I77" s="119" t="s">
        <v>410</v>
      </c>
      <c r="J77" s="119" t="s">
        <v>411</v>
      </c>
      <c r="K77" s="119" t="s">
        <v>361</v>
      </c>
      <c r="L77" s="119"/>
      <c r="M77" s="132">
        <v>0</v>
      </c>
      <c r="N77" s="119" t="s">
        <v>412</v>
      </c>
      <c r="O77" s="119" t="s">
        <v>413</v>
      </c>
      <c r="P77" s="119"/>
      <c r="Q77" s="119"/>
      <c r="R77" s="119"/>
    </row>
    <row r="78" ht="14.25" customHeight="1" spans="1:18">
      <c r="A78" s="120">
        <v>77</v>
      </c>
      <c r="B78" s="120" t="s">
        <v>353</v>
      </c>
      <c r="C78" s="120"/>
      <c r="D78" s="120"/>
      <c r="E78" s="120"/>
      <c r="F78" s="120">
        <v>32</v>
      </c>
      <c r="G78" s="120" t="s">
        <v>54</v>
      </c>
      <c r="H78" s="120" t="s">
        <v>7</v>
      </c>
      <c r="I78" s="119" t="s">
        <v>410</v>
      </c>
      <c r="J78" s="119" t="s">
        <v>411</v>
      </c>
      <c r="K78" s="120" t="s">
        <v>414</v>
      </c>
      <c r="L78" s="120"/>
      <c r="M78" s="133">
        <v>0</v>
      </c>
      <c r="N78" s="120" t="s">
        <v>412</v>
      </c>
      <c r="O78" s="120" t="s">
        <v>413</v>
      </c>
      <c r="P78" s="120"/>
      <c r="Q78" s="120"/>
      <c r="R78" s="120"/>
    </row>
    <row r="79" ht="14.25" customHeight="1" spans="1:18">
      <c r="A79" s="119">
        <v>78</v>
      </c>
      <c r="B79" s="120" t="s">
        <v>353</v>
      </c>
      <c r="C79" s="120"/>
      <c r="D79" s="120"/>
      <c r="E79" s="120"/>
      <c r="F79" s="120">
        <v>33</v>
      </c>
      <c r="G79" s="120" t="s">
        <v>54</v>
      </c>
      <c r="H79" s="120" t="s">
        <v>7</v>
      </c>
      <c r="I79" s="119" t="s">
        <v>410</v>
      </c>
      <c r="J79" s="119" t="s">
        <v>411</v>
      </c>
      <c r="K79" s="120" t="s">
        <v>406</v>
      </c>
      <c r="L79" s="120"/>
      <c r="M79" s="133">
        <v>0</v>
      </c>
      <c r="N79" s="120" t="s">
        <v>412</v>
      </c>
      <c r="O79" s="120" t="s">
        <v>413</v>
      </c>
      <c r="P79" s="120"/>
      <c r="Q79" s="120"/>
      <c r="R79" s="120"/>
    </row>
    <row r="80" ht="14.25" customHeight="1" spans="1:18">
      <c r="A80" s="120">
        <v>79</v>
      </c>
      <c r="B80" s="120" t="s">
        <v>353</v>
      </c>
      <c r="C80" s="120"/>
      <c r="D80" s="120"/>
      <c r="E80" s="120"/>
      <c r="F80" s="120">
        <v>34</v>
      </c>
      <c r="G80" s="120" t="s">
        <v>54</v>
      </c>
      <c r="H80" s="120" t="s">
        <v>7</v>
      </c>
      <c r="I80" s="119" t="s">
        <v>410</v>
      </c>
      <c r="J80" s="119" t="s">
        <v>411</v>
      </c>
      <c r="K80" s="120" t="s">
        <v>76</v>
      </c>
      <c r="L80" s="120"/>
      <c r="M80" s="133">
        <v>0</v>
      </c>
      <c r="N80" s="120" t="s">
        <v>412</v>
      </c>
      <c r="O80" s="120" t="s">
        <v>413</v>
      </c>
      <c r="P80" s="120"/>
      <c r="Q80" s="120"/>
      <c r="R80" s="120"/>
    </row>
    <row r="81" ht="14.25" customHeight="1" spans="1:18">
      <c r="A81" s="119">
        <v>80</v>
      </c>
      <c r="B81" s="120" t="s">
        <v>353</v>
      </c>
      <c r="C81" s="120"/>
      <c r="D81" s="120"/>
      <c r="E81" s="120"/>
      <c r="F81" s="120">
        <v>35</v>
      </c>
      <c r="G81" s="120" t="s">
        <v>54</v>
      </c>
      <c r="H81" s="120" t="s">
        <v>7</v>
      </c>
      <c r="I81" s="119" t="s">
        <v>410</v>
      </c>
      <c r="J81" s="120" t="s">
        <v>415</v>
      </c>
      <c r="K81" s="120" t="s">
        <v>416</v>
      </c>
      <c r="L81" s="120"/>
      <c r="M81" s="133">
        <v>0</v>
      </c>
      <c r="N81" s="120" t="s">
        <v>412</v>
      </c>
      <c r="O81" s="120" t="s">
        <v>413</v>
      </c>
      <c r="P81" s="120"/>
      <c r="Q81" s="120"/>
      <c r="R81" s="120"/>
    </row>
    <row r="82" ht="14.25" customHeight="1" spans="1:18">
      <c r="A82" s="120">
        <v>81</v>
      </c>
      <c r="B82" s="119" t="s">
        <v>353</v>
      </c>
      <c r="C82" s="119"/>
      <c r="D82" s="119"/>
      <c r="E82" s="119"/>
      <c r="F82" s="119">
        <v>36</v>
      </c>
      <c r="G82" s="120" t="s">
        <v>54</v>
      </c>
      <c r="H82" s="120" t="s">
        <v>7</v>
      </c>
      <c r="I82" s="119" t="s">
        <v>417</v>
      </c>
      <c r="J82" s="119" t="s">
        <v>418</v>
      </c>
      <c r="K82" s="119"/>
      <c r="L82" s="119"/>
      <c r="M82" s="132">
        <v>0</v>
      </c>
      <c r="N82" s="119" t="s">
        <v>395</v>
      </c>
      <c r="O82" s="119"/>
      <c r="P82" s="119"/>
      <c r="Q82" s="119"/>
      <c r="R82" s="119"/>
    </row>
    <row r="83" ht="14.25" customHeight="1" spans="1:18">
      <c r="A83" s="129">
        <v>82</v>
      </c>
      <c r="B83" s="130" t="s">
        <v>353</v>
      </c>
      <c r="C83" s="130" t="s">
        <v>398</v>
      </c>
      <c r="D83" s="130"/>
      <c r="E83" s="130"/>
      <c r="F83" s="130"/>
      <c r="G83" s="130" t="s">
        <v>54</v>
      </c>
      <c r="H83" s="130" t="s">
        <v>7</v>
      </c>
      <c r="I83" s="129" t="s">
        <v>417</v>
      </c>
      <c r="J83" s="130" t="s">
        <v>419</v>
      </c>
      <c r="K83" s="130"/>
      <c r="L83" s="130"/>
      <c r="M83" s="131">
        <v>0</v>
      </c>
      <c r="N83" s="130" t="s">
        <v>395</v>
      </c>
      <c r="O83" s="130"/>
      <c r="P83" s="130"/>
      <c r="Q83" s="130"/>
      <c r="R83" s="130"/>
    </row>
    <row r="84" ht="14.25" customHeight="1" spans="1:18">
      <c r="A84" s="130">
        <v>83</v>
      </c>
      <c r="B84" s="130" t="s">
        <v>353</v>
      </c>
      <c r="C84" s="130" t="s">
        <v>398</v>
      </c>
      <c r="D84" s="130"/>
      <c r="E84" s="130"/>
      <c r="F84" s="130"/>
      <c r="G84" s="130" t="s">
        <v>54</v>
      </c>
      <c r="H84" s="130" t="s">
        <v>7</v>
      </c>
      <c r="I84" s="129" t="s">
        <v>417</v>
      </c>
      <c r="J84" s="130" t="s">
        <v>420</v>
      </c>
      <c r="K84" s="130"/>
      <c r="L84" s="130"/>
      <c r="M84" s="131">
        <v>0</v>
      </c>
      <c r="N84" s="130" t="s">
        <v>395</v>
      </c>
      <c r="O84" s="130"/>
      <c r="P84" s="130"/>
      <c r="Q84" s="130"/>
      <c r="R84" s="130"/>
    </row>
    <row r="85" ht="14.25" customHeight="1" spans="1:18">
      <c r="A85" s="2">
        <v>84</v>
      </c>
      <c r="B85" s="2" t="s">
        <v>337</v>
      </c>
      <c r="C85" s="2"/>
      <c r="D85" s="2"/>
      <c r="E85" s="2"/>
      <c r="F85" s="2"/>
      <c r="G85" s="118" t="s">
        <v>54</v>
      </c>
      <c r="H85" s="118" t="s">
        <v>7</v>
      </c>
      <c r="I85" s="2" t="s">
        <v>421</v>
      </c>
      <c r="J85" s="2" t="s">
        <v>422</v>
      </c>
      <c r="K85" s="2" t="s">
        <v>423</v>
      </c>
      <c r="L85" s="2"/>
      <c r="M85" s="11">
        <v>9.9</v>
      </c>
      <c r="N85" s="2" t="s">
        <v>424</v>
      </c>
      <c r="O85" s="2" t="s">
        <v>425</v>
      </c>
      <c r="P85" s="2"/>
      <c r="Q85" s="2"/>
      <c r="R85" s="2"/>
    </row>
    <row r="86" ht="14.25" customHeight="1" spans="1:18">
      <c r="A86">
        <v>85</v>
      </c>
      <c r="B86" s="118" t="s">
        <v>337</v>
      </c>
      <c r="F86" s="118"/>
      <c r="G86" s="118" t="s">
        <v>54</v>
      </c>
      <c r="H86" s="118" t="s">
        <v>7</v>
      </c>
      <c r="I86" s="2" t="s">
        <v>421</v>
      </c>
      <c r="J86" s="2" t="s">
        <v>422</v>
      </c>
      <c r="K86" s="118" t="s">
        <v>426</v>
      </c>
      <c r="L86" s="118"/>
      <c r="M86" s="125">
        <v>10.5</v>
      </c>
      <c r="N86" s="118" t="s">
        <v>424</v>
      </c>
      <c r="O86" s="118" t="s">
        <v>425</v>
      </c>
      <c r="P86" s="118"/>
      <c r="Q86" s="118"/>
      <c r="R86" s="118"/>
    </row>
    <row r="87" ht="14.25" customHeight="1" spans="1:18">
      <c r="A87" s="2">
        <v>86</v>
      </c>
      <c r="B87" s="118" t="s">
        <v>337</v>
      </c>
      <c r="F87" s="118"/>
      <c r="G87" s="118" t="s">
        <v>54</v>
      </c>
      <c r="H87" s="118" t="s">
        <v>7</v>
      </c>
      <c r="I87" s="2" t="s">
        <v>421</v>
      </c>
      <c r="J87" s="2" t="s">
        <v>422</v>
      </c>
      <c r="K87" s="118" t="s">
        <v>382</v>
      </c>
      <c r="L87" s="118"/>
      <c r="M87" s="125">
        <v>22</v>
      </c>
      <c r="N87" s="118" t="s">
        <v>424</v>
      </c>
      <c r="O87" s="118" t="s">
        <v>425</v>
      </c>
      <c r="P87" s="118"/>
      <c r="Q87" s="118"/>
      <c r="R87" s="118"/>
    </row>
    <row r="88" ht="14.25" customHeight="1" spans="1:18">
      <c r="A88">
        <v>87</v>
      </c>
      <c r="B88" s="118" t="s">
        <v>337</v>
      </c>
      <c r="F88" s="118"/>
      <c r="G88" s="118" t="s">
        <v>54</v>
      </c>
      <c r="H88" s="118" t="s">
        <v>7</v>
      </c>
      <c r="I88" s="2" t="s">
        <v>421</v>
      </c>
      <c r="J88" s="2" t="s">
        <v>422</v>
      </c>
      <c r="K88" s="118" t="s">
        <v>366</v>
      </c>
      <c r="L88" s="118"/>
      <c r="M88" s="125">
        <v>22</v>
      </c>
      <c r="N88" s="118" t="s">
        <v>424</v>
      </c>
      <c r="O88" s="118" t="s">
        <v>425</v>
      </c>
      <c r="P88" s="118"/>
      <c r="Q88" s="118"/>
      <c r="R88" s="118"/>
    </row>
    <row r="89" ht="14.25" customHeight="1" spans="1:18">
      <c r="A89" s="2">
        <v>88</v>
      </c>
      <c r="B89" s="118" t="s">
        <v>337</v>
      </c>
      <c r="F89" s="118"/>
      <c r="G89" s="118" t="s">
        <v>54</v>
      </c>
      <c r="H89" s="118" t="s">
        <v>7</v>
      </c>
      <c r="I89" s="2" t="s">
        <v>421</v>
      </c>
      <c r="J89" s="2" t="s">
        <v>422</v>
      </c>
      <c r="K89" s="118" t="s">
        <v>368</v>
      </c>
      <c r="L89" s="118"/>
      <c r="M89" s="125">
        <v>22</v>
      </c>
      <c r="N89" s="118" t="s">
        <v>424</v>
      </c>
      <c r="O89" s="118" t="s">
        <v>425</v>
      </c>
      <c r="P89" s="118"/>
      <c r="Q89" s="118"/>
      <c r="R89" s="118"/>
    </row>
    <row r="90" ht="14.25" customHeight="1" spans="1:18">
      <c r="A90">
        <v>89</v>
      </c>
      <c r="B90" s="118" t="s">
        <v>337</v>
      </c>
      <c r="F90" s="118"/>
      <c r="G90" s="118" t="s">
        <v>54</v>
      </c>
      <c r="H90" s="118" t="s">
        <v>7</v>
      </c>
      <c r="I90" s="2" t="s">
        <v>421</v>
      </c>
      <c r="J90" s="2" t="s">
        <v>422</v>
      </c>
      <c r="K90" s="118" t="s">
        <v>427</v>
      </c>
      <c r="L90" s="118"/>
      <c r="M90" s="125">
        <v>10.1</v>
      </c>
      <c r="N90" s="118" t="s">
        <v>424</v>
      </c>
      <c r="O90" s="118" t="s">
        <v>425</v>
      </c>
      <c r="P90" s="118"/>
      <c r="Q90" s="118"/>
      <c r="R90" s="118"/>
    </row>
    <row r="91" ht="14.25" customHeight="1" spans="1:18">
      <c r="A91" s="2">
        <v>90</v>
      </c>
      <c r="B91" s="118" t="s">
        <v>337</v>
      </c>
      <c r="F91" s="118"/>
      <c r="G91" s="118" t="s">
        <v>54</v>
      </c>
      <c r="H91" s="118" t="s">
        <v>7</v>
      </c>
      <c r="I91" s="2" t="s">
        <v>421</v>
      </c>
      <c r="J91" s="2" t="s">
        <v>422</v>
      </c>
      <c r="K91" s="118" t="s">
        <v>381</v>
      </c>
      <c r="L91" s="118"/>
      <c r="M91" s="125">
        <v>6</v>
      </c>
      <c r="N91" s="118" t="s">
        <v>424</v>
      </c>
      <c r="O91" s="118" t="s">
        <v>425</v>
      </c>
      <c r="P91" s="118"/>
      <c r="Q91" s="118"/>
      <c r="R91" s="118"/>
    </row>
    <row r="92" ht="14.25" customHeight="1" spans="1:18">
      <c r="A92">
        <v>91</v>
      </c>
      <c r="B92" s="118" t="s">
        <v>337</v>
      </c>
      <c r="F92" s="118"/>
      <c r="G92" s="118" t="s">
        <v>54</v>
      </c>
      <c r="H92" s="118" t="s">
        <v>7</v>
      </c>
      <c r="I92" s="2" t="s">
        <v>421</v>
      </c>
      <c r="J92" s="2" t="s">
        <v>422</v>
      </c>
      <c r="K92" s="118" t="s">
        <v>373</v>
      </c>
      <c r="L92" s="118"/>
      <c r="M92" s="125">
        <v>10</v>
      </c>
      <c r="N92" s="118" t="s">
        <v>424</v>
      </c>
      <c r="O92" s="118" t="s">
        <v>425</v>
      </c>
      <c r="P92" s="118"/>
      <c r="Q92" s="118"/>
      <c r="R92" s="118"/>
    </row>
    <row r="93" ht="14.25" customHeight="1" spans="1:18">
      <c r="A93" s="2">
        <v>92</v>
      </c>
      <c r="B93" s="118" t="s">
        <v>337</v>
      </c>
      <c r="F93" s="118"/>
      <c r="G93" s="118" t="s">
        <v>54</v>
      </c>
      <c r="H93" s="118" t="s">
        <v>7</v>
      </c>
      <c r="I93" s="2" t="s">
        <v>421</v>
      </c>
      <c r="J93" s="2" t="s">
        <v>422</v>
      </c>
      <c r="K93" s="118" t="s">
        <v>374</v>
      </c>
      <c r="L93" s="118"/>
      <c r="M93" s="125">
        <v>10</v>
      </c>
      <c r="N93" s="118" t="s">
        <v>424</v>
      </c>
      <c r="O93" s="118" t="s">
        <v>425</v>
      </c>
      <c r="P93" s="118"/>
      <c r="Q93" s="118"/>
      <c r="R93" s="118"/>
    </row>
    <row r="94" ht="14.25" customHeight="1" spans="1:18">
      <c r="A94">
        <v>93</v>
      </c>
      <c r="B94" s="118" t="s">
        <v>337</v>
      </c>
      <c r="F94" s="118"/>
      <c r="G94" s="118" t="s">
        <v>54</v>
      </c>
      <c r="H94" s="118" t="s">
        <v>7</v>
      </c>
      <c r="I94" s="2" t="s">
        <v>421</v>
      </c>
      <c r="J94" s="2" t="s">
        <v>422</v>
      </c>
      <c r="K94" s="118" t="s">
        <v>375</v>
      </c>
      <c r="L94" s="118"/>
      <c r="M94" s="125">
        <v>10</v>
      </c>
      <c r="N94" s="118" t="s">
        <v>424</v>
      </c>
      <c r="O94" s="118" t="s">
        <v>425</v>
      </c>
      <c r="P94" s="118"/>
      <c r="Q94" s="118"/>
      <c r="R94" s="118"/>
    </row>
    <row r="95" ht="14.25" customHeight="1" spans="1:18">
      <c r="A95" s="2">
        <v>94</v>
      </c>
      <c r="B95" s="118" t="s">
        <v>337</v>
      </c>
      <c r="F95" s="118"/>
      <c r="G95" s="118" t="s">
        <v>54</v>
      </c>
      <c r="H95" s="118" t="s">
        <v>7</v>
      </c>
      <c r="I95" s="2" t="s">
        <v>421</v>
      </c>
      <c r="J95" s="2" t="s">
        <v>422</v>
      </c>
      <c r="K95" s="118" t="s">
        <v>428</v>
      </c>
      <c r="L95" s="118"/>
      <c r="M95" s="125">
        <v>7.8</v>
      </c>
      <c r="N95" s="118" t="s">
        <v>424</v>
      </c>
      <c r="O95" s="118" t="s">
        <v>425</v>
      </c>
      <c r="P95" s="118"/>
      <c r="Q95" s="118"/>
      <c r="R95" s="118"/>
    </row>
    <row r="96" ht="14.25" customHeight="1" spans="1:18">
      <c r="A96">
        <v>95</v>
      </c>
      <c r="B96" s="118" t="s">
        <v>337</v>
      </c>
      <c r="F96" s="118"/>
      <c r="G96" s="118" t="s">
        <v>54</v>
      </c>
      <c r="H96" s="118" t="s">
        <v>7</v>
      </c>
      <c r="I96" s="2" t="s">
        <v>421</v>
      </c>
      <c r="J96" s="2" t="s">
        <v>422</v>
      </c>
      <c r="K96" s="118" t="s">
        <v>371</v>
      </c>
      <c r="L96" s="118"/>
      <c r="M96" s="125">
        <v>10</v>
      </c>
      <c r="N96" s="118" t="s">
        <v>424</v>
      </c>
      <c r="O96" s="118" t="s">
        <v>425</v>
      </c>
      <c r="P96" s="118"/>
      <c r="Q96" s="118"/>
      <c r="R96" s="118"/>
    </row>
    <row r="97" ht="14.25" customHeight="1" spans="1:18">
      <c r="A97" s="2">
        <v>96</v>
      </c>
      <c r="B97" s="118" t="s">
        <v>337</v>
      </c>
      <c r="F97" s="118"/>
      <c r="G97" s="118" t="s">
        <v>54</v>
      </c>
      <c r="H97" s="118" t="s">
        <v>7</v>
      </c>
      <c r="I97" s="2" t="s">
        <v>421</v>
      </c>
      <c r="J97" s="2" t="s">
        <v>422</v>
      </c>
      <c r="K97" s="118" t="s">
        <v>370</v>
      </c>
      <c r="L97" s="118"/>
      <c r="M97" s="125">
        <v>10</v>
      </c>
      <c r="N97" s="118" t="s">
        <v>424</v>
      </c>
      <c r="O97" s="118" t="s">
        <v>425</v>
      </c>
      <c r="P97" s="118"/>
      <c r="Q97" s="118"/>
      <c r="R97" s="118"/>
    </row>
    <row r="98" ht="14.25" customHeight="1" spans="1:18">
      <c r="A98">
        <v>97</v>
      </c>
      <c r="B98" s="118" t="s">
        <v>337</v>
      </c>
      <c r="F98" s="118"/>
      <c r="G98" s="118" t="s">
        <v>54</v>
      </c>
      <c r="H98" s="118" t="s">
        <v>7</v>
      </c>
      <c r="I98" s="2" t="s">
        <v>421</v>
      </c>
      <c r="J98" s="2" t="s">
        <v>422</v>
      </c>
      <c r="K98" s="118" t="s">
        <v>369</v>
      </c>
      <c r="L98" s="118"/>
      <c r="M98" s="125">
        <v>10</v>
      </c>
      <c r="N98" s="118" t="s">
        <v>424</v>
      </c>
      <c r="O98" s="118" t="s">
        <v>425</v>
      </c>
      <c r="P98" s="118"/>
      <c r="Q98" s="118"/>
      <c r="R98" s="118"/>
    </row>
    <row r="99" ht="14.25" customHeight="1" spans="1:18">
      <c r="A99" s="2">
        <v>98</v>
      </c>
      <c r="B99" s="118" t="s">
        <v>337</v>
      </c>
      <c r="F99" s="118"/>
      <c r="G99" s="118" t="s">
        <v>54</v>
      </c>
      <c r="H99" s="118" t="s">
        <v>7</v>
      </c>
      <c r="I99" s="2" t="s">
        <v>421</v>
      </c>
      <c r="J99" s="2" t="s">
        <v>422</v>
      </c>
      <c r="K99" s="118" t="s">
        <v>376</v>
      </c>
      <c r="L99" s="118"/>
      <c r="M99" s="125">
        <v>4.9</v>
      </c>
      <c r="N99" s="118" t="s">
        <v>424</v>
      </c>
      <c r="O99" s="118" t="s">
        <v>425</v>
      </c>
      <c r="P99" s="118"/>
      <c r="Q99" s="118"/>
      <c r="R99" s="118"/>
    </row>
    <row r="100" ht="14.25" customHeight="1" spans="1:18">
      <c r="A100">
        <v>99</v>
      </c>
      <c r="B100" s="118" t="s">
        <v>337</v>
      </c>
      <c r="F100" s="118"/>
      <c r="G100" s="118" t="s">
        <v>54</v>
      </c>
      <c r="H100" s="118" t="s">
        <v>7</v>
      </c>
      <c r="I100" s="2" t="s">
        <v>421</v>
      </c>
      <c r="J100" s="2" t="s">
        <v>422</v>
      </c>
      <c r="K100" s="118" t="s">
        <v>377</v>
      </c>
      <c r="L100" s="118"/>
      <c r="M100" s="125">
        <v>4.9</v>
      </c>
      <c r="N100" s="118" t="s">
        <v>424</v>
      </c>
      <c r="O100" s="118" t="s">
        <v>425</v>
      </c>
      <c r="P100" s="118"/>
      <c r="Q100" s="118"/>
      <c r="R100" s="118"/>
    </row>
    <row r="101" ht="14.25" customHeight="1" spans="1:18">
      <c r="A101" s="2">
        <v>100</v>
      </c>
      <c r="B101" s="118" t="s">
        <v>337</v>
      </c>
      <c r="F101" s="118"/>
      <c r="G101" s="118" t="s">
        <v>54</v>
      </c>
      <c r="H101" s="118" t="s">
        <v>7</v>
      </c>
      <c r="I101" s="2" t="s">
        <v>421</v>
      </c>
      <c r="J101" s="2" t="s">
        <v>422</v>
      </c>
      <c r="K101" s="118" t="s">
        <v>429</v>
      </c>
      <c r="L101" s="118"/>
      <c r="M101" s="125">
        <v>12.2</v>
      </c>
      <c r="N101" s="118" t="s">
        <v>424</v>
      </c>
      <c r="O101" s="118" t="s">
        <v>425</v>
      </c>
      <c r="P101" s="118"/>
      <c r="Q101" s="118"/>
      <c r="R101" s="118"/>
    </row>
    <row r="102" ht="14.25" customHeight="1" spans="1:18">
      <c r="A102">
        <v>101</v>
      </c>
      <c r="B102" s="2" t="s">
        <v>430</v>
      </c>
      <c r="C102" s="2"/>
      <c r="D102" s="2"/>
      <c r="E102" s="2"/>
      <c r="F102" s="2"/>
      <c r="G102" s="118" t="s">
        <v>54</v>
      </c>
      <c r="H102" s="118" t="s">
        <v>7</v>
      </c>
      <c r="I102" s="2" t="s">
        <v>421</v>
      </c>
      <c r="J102" s="2" t="s">
        <v>421</v>
      </c>
      <c r="K102" s="2"/>
      <c r="L102" s="2"/>
      <c r="M102" s="11" t="s">
        <v>371</v>
      </c>
      <c r="N102" s="2"/>
      <c r="O102" s="2"/>
      <c r="P102" s="2"/>
      <c r="Q102" s="2"/>
      <c r="R102" s="2"/>
    </row>
    <row r="103" ht="14.25" customHeight="1" spans="1:18">
      <c r="A103" s="2">
        <v>102</v>
      </c>
      <c r="B103" s="118" t="s">
        <v>337</v>
      </c>
      <c r="F103" s="118"/>
      <c r="G103" s="118" t="s">
        <v>54</v>
      </c>
      <c r="H103" s="118" t="s">
        <v>7</v>
      </c>
      <c r="I103" s="2" t="s">
        <v>421</v>
      </c>
      <c r="J103" s="2" t="s">
        <v>421</v>
      </c>
      <c r="K103" s="118"/>
      <c r="L103" s="118"/>
      <c r="M103" s="125" t="s">
        <v>375</v>
      </c>
      <c r="N103" s="118"/>
      <c r="O103" s="118"/>
      <c r="P103" s="118"/>
      <c r="Q103" s="118"/>
      <c r="R103" s="118"/>
    </row>
    <row r="104" ht="14.25" customHeight="1" spans="1:18">
      <c r="A104">
        <v>103</v>
      </c>
      <c r="B104" s="118" t="s">
        <v>337</v>
      </c>
      <c r="F104" s="118"/>
      <c r="G104" s="118" t="s">
        <v>54</v>
      </c>
      <c r="H104" s="118" t="s">
        <v>7</v>
      </c>
      <c r="I104" s="2" t="s">
        <v>421</v>
      </c>
      <c r="J104" s="2" t="s">
        <v>421</v>
      </c>
      <c r="K104" s="118"/>
      <c r="L104" s="118"/>
      <c r="M104" s="125" t="s">
        <v>373</v>
      </c>
      <c r="N104" s="118"/>
      <c r="O104" s="118"/>
      <c r="P104" s="118"/>
      <c r="Q104" s="118"/>
      <c r="R104" s="118"/>
    </row>
    <row r="105" ht="14.25" customHeight="1" spans="1:18">
      <c r="A105" s="2">
        <v>104</v>
      </c>
      <c r="B105" s="118" t="s">
        <v>337</v>
      </c>
      <c r="F105" s="118"/>
      <c r="G105" s="118" t="s">
        <v>54</v>
      </c>
      <c r="H105" s="118" t="s">
        <v>7</v>
      </c>
      <c r="I105" s="2" t="s">
        <v>421</v>
      </c>
      <c r="J105" s="2" t="s">
        <v>421</v>
      </c>
      <c r="K105" s="118"/>
      <c r="L105" s="118"/>
      <c r="M105" s="125" t="s">
        <v>374</v>
      </c>
      <c r="N105" s="118"/>
      <c r="O105" s="118"/>
      <c r="P105" s="118"/>
      <c r="Q105" s="118"/>
      <c r="R105" s="118"/>
    </row>
    <row r="106" ht="14.25" customHeight="1" spans="1:18">
      <c r="A106">
        <v>105</v>
      </c>
      <c r="B106" s="118" t="s">
        <v>337</v>
      </c>
      <c r="F106" s="118"/>
      <c r="G106" s="118" t="s">
        <v>54</v>
      </c>
      <c r="H106" s="118" t="s">
        <v>7</v>
      </c>
      <c r="I106" s="2" t="s">
        <v>421</v>
      </c>
      <c r="J106" s="2" t="s">
        <v>421</v>
      </c>
      <c r="K106" s="118"/>
      <c r="L106" s="118"/>
      <c r="M106" s="125" t="s">
        <v>428</v>
      </c>
      <c r="N106" s="118"/>
      <c r="O106" s="118"/>
      <c r="P106" s="118"/>
      <c r="Q106" s="118"/>
      <c r="R106" s="118"/>
    </row>
    <row r="107" ht="14.25" customHeight="1" spans="1:18">
      <c r="A107" s="2">
        <v>106</v>
      </c>
      <c r="B107" s="118" t="s">
        <v>337</v>
      </c>
      <c r="F107" s="118"/>
      <c r="G107" s="118" t="s">
        <v>54</v>
      </c>
      <c r="H107" s="118" t="s">
        <v>7</v>
      </c>
      <c r="I107" s="2" t="s">
        <v>421</v>
      </c>
      <c r="J107" s="2" t="s">
        <v>421</v>
      </c>
      <c r="K107" s="118"/>
      <c r="L107" s="118"/>
      <c r="M107" s="125" t="s">
        <v>370</v>
      </c>
      <c r="N107" s="118"/>
      <c r="O107" s="118"/>
      <c r="P107" s="118"/>
      <c r="Q107" s="118"/>
      <c r="R107" s="118"/>
    </row>
    <row r="108" ht="14.25" customHeight="1" spans="1:18">
      <c r="A108">
        <v>107</v>
      </c>
      <c r="B108" s="118" t="s">
        <v>337</v>
      </c>
      <c r="F108" s="118"/>
      <c r="G108" s="118" t="s">
        <v>54</v>
      </c>
      <c r="H108" s="118" t="s">
        <v>7</v>
      </c>
      <c r="I108" s="2" t="s">
        <v>421</v>
      </c>
      <c r="J108" s="2" t="s">
        <v>421</v>
      </c>
      <c r="K108" s="118"/>
      <c r="L108" s="118"/>
      <c r="M108" s="125" t="s">
        <v>376</v>
      </c>
      <c r="N108" s="118"/>
      <c r="O108" s="118"/>
      <c r="P108" s="118"/>
      <c r="Q108" s="118"/>
      <c r="R108" s="118"/>
    </row>
    <row r="109" ht="14.25" customHeight="1" spans="1:18">
      <c r="A109" s="2">
        <v>108</v>
      </c>
      <c r="B109" s="118" t="s">
        <v>337</v>
      </c>
      <c r="F109" s="118"/>
      <c r="G109" s="118" t="s">
        <v>54</v>
      </c>
      <c r="H109" s="118" t="s">
        <v>7</v>
      </c>
      <c r="I109" s="2" t="s">
        <v>421</v>
      </c>
      <c r="J109" s="2" t="s">
        <v>421</v>
      </c>
      <c r="K109" s="118"/>
      <c r="L109" s="118"/>
      <c r="M109" s="125" t="s">
        <v>377</v>
      </c>
      <c r="N109" s="118"/>
      <c r="O109" s="118"/>
      <c r="P109" s="118"/>
      <c r="Q109" s="118"/>
      <c r="R109" s="118"/>
    </row>
    <row r="110" ht="14.25" customHeight="1" spans="1:18">
      <c r="A110">
        <v>109</v>
      </c>
      <c r="B110" s="118" t="s">
        <v>337</v>
      </c>
      <c r="F110" s="118"/>
      <c r="G110" s="118" t="s">
        <v>54</v>
      </c>
      <c r="H110" s="118" t="s">
        <v>7</v>
      </c>
      <c r="I110" s="2" t="s">
        <v>421</v>
      </c>
      <c r="J110" s="2" t="s">
        <v>421</v>
      </c>
      <c r="K110" s="118"/>
      <c r="L110" s="118"/>
      <c r="M110" s="125" t="s">
        <v>378</v>
      </c>
      <c r="N110" s="118"/>
      <c r="O110" s="118"/>
      <c r="P110" s="118"/>
      <c r="Q110" s="118"/>
      <c r="R110" s="118"/>
    </row>
    <row r="111" ht="14.25" customHeight="1" spans="1:18">
      <c r="A111" s="2">
        <v>110</v>
      </c>
      <c r="B111" s="118" t="s">
        <v>337</v>
      </c>
      <c r="F111" s="118"/>
      <c r="G111" s="118" t="s">
        <v>54</v>
      </c>
      <c r="H111" s="118" t="s">
        <v>7</v>
      </c>
      <c r="I111" s="2" t="s">
        <v>421</v>
      </c>
      <c r="J111" s="2" t="s">
        <v>421</v>
      </c>
      <c r="K111" s="118"/>
      <c r="L111" s="118"/>
      <c r="M111" s="125" t="s">
        <v>369</v>
      </c>
      <c r="N111" s="118"/>
      <c r="O111" s="118"/>
      <c r="P111" s="118"/>
      <c r="Q111" s="118"/>
      <c r="R111" s="118"/>
    </row>
    <row r="112" ht="14.25" customHeight="1" spans="1:18">
      <c r="A112">
        <v>111</v>
      </c>
      <c r="B112" s="118" t="s">
        <v>337</v>
      </c>
      <c r="F112" s="118"/>
      <c r="G112" s="118" t="s">
        <v>54</v>
      </c>
      <c r="H112" s="118" t="s">
        <v>7</v>
      </c>
      <c r="I112" s="2" t="s">
        <v>421</v>
      </c>
      <c r="J112" s="2" t="s">
        <v>421</v>
      </c>
      <c r="K112" s="118"/>
      <c r="L112" s="118"/>
      <c r="M112" s="125" t="s">
        <v>381</v>
      </c>
      <c r="N112" s="118"/>
      <c r="O112" s="118"/>
      <c r="P112" s="118"/>
      <c r="Q112" s="118"/>
      <c r="R112" s="118"/>
    </row>
    <row r="113" ht="14.25" customHeight="1" spans="1:18">
      <c r="A113" s="2">
        <v>112</v>
      </c>
      <c r="B113" s="118" t="s">
        <v>337</v>
      </c>
      <c r="F113" s="118"/>
      <c r="G113" s="118" t="s">
        <v>54</v>
      </c>
      <c r="H113" s="118" t="s">
        <v>7</v>
      </c>
      <c r="I113" s="2" t="s">
        <v>421</v>
      </c>
      <c r="J113" s="2" t="s">
        <v>421</v>
      </c>
      <c r="K113" s="118"/>
      <c r="L113" s="118"/>
      <c r="M113" s="125" t="s">
        <v>366</v>
      </c>
      <c r="N113" s="118"/>
      <c r="O113" s="118"/>
      <c r="P113" s="118"/>
      <c r="Q113" s="118"/>
      <c r="R113" s="118"/>
    </row>
    <row r="114" ht="14.25" customHeight="1" spans="1:18">
      <c r="A114">
        <v>113</v>
      </c>
      <c r="B114" s="118" t="s">
        <v>337</v>
      </c>
      <c r="F114" s="118"/>
      <c r="G114" s="118" t="s">
        <v>54</v>
      </c>
      <c r="H114" s="118" t="s">
        <v>7</v>
      </c>
      <c r="I114" s="2" t="s">
        <v>421</v>
      </c>
      <c r="J114" s="2" t="s">
        <v>421</v>
      </c>
      <c r="K114" s="118"/>
      <c r="L114" s="118"/>
      <c r="M114" s="125" t="s">
        <v>368</v>
      </c>
      <c r="N114" s="118"/>
      <c r="O114" s="118"/>
      <c r="P114" s="118"/>
      <c r="Q114" s="118"/>
      <c r="R114" s="118"/>
    </row>
    <row r="115" ht="14.25" customHeight="1" spans="1:18">
      <c r="A115" s="2">
        <v>114</v>
      </c>
      <c r="B115" s="118" t="s">
        <v>337</v>
      </c>
      <c r="F115" s="118"/>
      <c r="G115" s="118" t="s">
        <v>54</v>
      </c>
      <c r="H115" s="118" t="s">
        <v>7</v>
      </c>
      <c r="I115" s="2" t="s">
        <v>421</v>
      </c>
      <c r="J115" s="2" t="s">
        <v>421</v>
      </c>
      <c r="K115" s="118"/>
      <c r="L115" s="118"/>
      <c r="M115" s="125" t="s">
        <v>427</v>
      </c>
      <c r="N115" s="118"/>
      <c r="O115" s="118"/>
      <c r="P115" s="118"/>
      <c r="Q115" s="118"/>
      <c r="R115" s="118"/>
    </row>
    <row r="116" ht="14.25" customHeight="1" spans="1:18">
      <c r="A116">
        <v>115</v>
      </c>
      <c r="B116" s="118" t="s">
        <v>337</v>
      </c>
      <c r="F116" s="118"/>
      <c r="G116" s="118" t="s">
        <v>54</v>
      </c>
      <c r="H116" s="118" t="s">
        <v>7</v>
      </c>
      <c r="I116" s="2" t="s">
        <v>421</v>
      </c>
      <c r="J116" s="2" t="s">
        <v>421</v>
      </c>
      <c r="K116" s="118"/>
      <c r="L116" s="118"/>
      <c r="M116" s="125" t="s">
        <v>382</v>
      </c>
      <c r="N116" s="118"/>
      <c r="O116" s="118"/>
      <c r="P116" s="118"/>
      <c r="Q116" s="118"/>
      <c r="R116" s="118"/>
    </row>
    <row r="117" ht="14.25" customHeight="1" spans="1:18">
      <c r="A117" s="2">
        <v>116</v>
      </c>
      <c r="B117" s="118" t="s">
        <v>337</v>
      </c>
      <c r="F117" s="118"/>
      <c r="G117" s="118" t="s">
        <v>54</v>
      </c>
      <c r="H117" s="118" t="s">
        <v>7</v>
      </c>
      <c r="I117" s="2" t="s">
        <v>421</v>
      </c>
      <c r="J117" s="2" t="s">
        <v>421</v>
      </c>
      <c r="K117" s="118"/>
      <c r="L117" s="118"/>
      <c r="M117" s="125" t="s">
        <v>384</v>
      </c>
      <c r="N117" s="118"/>
      <c r="O117" s="118"/>
      <c r="P117" s="118"/>
      <c r="Q117" s="118"/>
      <c r="R117" s="118"/>
    </row>
    <row r="118" ht="14.25" customHeight="1" spans="1:18">
      <c r="A118">
        <v>117</v>
      </c>
      <c r="B118" s="118" t="s">
        <v>337</v>
      </c>
      <c r="F118" s="118"/>
      <c r="G118" s="118" t="s">
        <v>54</v>
      </c>
      <c r="H118" s="118" t="s">
        <v>7</v>
      </c>
      <c r="I118" s="2" t="s">
        <v>421</v>
      </c>
      <c r="J118" s="2" t="s">
        <v>421</v>
      </c>
      <c r="K118" s="118"/>
      <c r="L118" s="118"/>
      <c r="M118" s="125" t="s">
        <v>383</v>
      </c>
      <c r="N118" s="118"/>
      <c r="O118" s="118"/>
      <c r="P118" s="118"/>
      <c r="Q118" s="118"/>
      <c r="R118" s="118"/>
    </row>
    <row r="119" ht="14.25" customHeight="1" spans="1:18">
      <c r="A119" s="119">
        <v>118</v>
      </c>
      <c r="B119" s="119" t="s">
        <v>353</v>
      </c>
      <c r="C119" s="119"/>
      <c r="D119" s="119"/>
      <c r="E119" s="119"/>
      <c r="F119" s="119">
        <v>37</v>
      </c>
      <c r="G119" s="120" t="s">
        <v>54</v>
      </c>
      <c r="H119" s="119" t="s">
        <v>9</v>
      </c>
      <c r="I119" s="119" t="s">
        <v>431</v>
      </c>
      <c r="J119" s="119" t="s">
        <v>432</v>
      </c>
      <c r="K119" s="119"/>
      <c r="L119" s="119"/>
      <c r="M119" s="126">
        <v>5036070</v>
      </c>
      <c r="N119" s="119" t="s">
        <v>433</v>
      </c>
      <c r="O119" s="119"/>
      <c r="P119" s="119"/>
      <c r="Q119" s="119"/>
      <c r="R119" s="119"/>
    </row>
    <row r="120" ht="14.25" customHeight="1" spans="1:18">
      <c r="A120" s="120">
        <v>119</v>
      </c>
      <c r="B120" s="120" t="s">
        <v>353</v>
      </c>
      <c r="C120" s="120"/>
      <c r="D120" s="120"/>
      <c r="E120" s="120"/>
      <c r="F120" s="120">
        <v>38</v>
      </c>
      <c r="G120" s="120" t="s">
        <v>54</v>
      </c>
      <c r="H120" s="119" t="s">
        <v>9</v>
      </c>
      <c r="I120" s="119" t="s">
        <v>431</v>
      </c>
      <c r="J120" s="120" t="s">
        <v>434</v>
      </c>
      <c r="K120" s="120"/>
      <c r="L120" s="120"/>
      <c r="M120" s="127">
        <v>836684</v>
      </c>
      <c r="N120" s="120" t="s">
        <v>433</v>
      </c>
      <c r="O120" s="120"/>
      <c r="P120" s="120"/>
      <c r="Q120" s="120"/>
      <c r="R120" s="120"/>
    </row>
    <row r="121" ht="14.25" customHeight="1" spans="1:18">
      <c r="A121" s="119">
        <v>120</v>
      </c>
      <c r="B121" s="120" t="s">
        <v>353</v>
      </c>
      <c r="C121" s="119"/>
      <c r="D121" s="119"/>
      <c r="E121" s="119"/>
      <c r="F121" s="119">
        <v>39</v>
      </c>
      <c r="G121" s="120" t="s">
        <v>54</v>
      </c>
      <c r="H121" s="119" t="s">
        <v>9</v>
      </c>
      <c r="I121" s="119" t="s">
        <v>354</v>
      </c>
      <c r="J121" s="119" t="s">
        <v>432</v>
      </c>
      <c r="K121" s="119"/>
      <c r="L121" s="119"/>
      <c r="M121" s="126">
        <v>106.4</v>
      </c>
      <c r="N121" s="119" t="s">
        <v>356</v>
      </c>
      <c r="O121" s="119"/>
      <c r="P121" s="119"/>
      <c r="Q121" s="119"/>
      <c r="R121" s="119"/>
    </row>
    <row r="122" ht="14.25" customHeight="1" spans="1:18">
      <c r="A122" s="120">
        <v>121</v>
      </c>
      <c r="B122" s="120" t="s">
        <v>353</v>
      </c>
      <c r="C122" s="120"/>
      <c r="D122" s="120"/>
      <c r="E122" s="120"/>
      <c r="F122" s="120">
        <v>40</v>
      </c>
      <c r="G122" s="120" t="s">
        <v>54</v>
      </c>
      <c r="H122" s="119" t="s">
        <v>9</v>
      </c>
      <c r="I122" s="119" t="s">
        <v>354</v>
      </c>
      <c r="J122" s="120" t="s">
        <v>435</v>
      </c>
      <c r="K122" s="120"/>
      <c r="L122" s="120"/>
      <c r="M122" s="127">
        <v>106.4</v>
      </c>
      <c r="N122" s="120" t="s">
        <v>356</v>
      </c>
      <c r="O122" s="120"/>
      <c r="P122" s="120"/>
      <c r="Q122" s="120"/>
      <c r="R122" s="120"/>
    </row>
    <row r="123" ht="14.25" customHeight="1" spans="1:18">
      <c r="A123" s="2">
        <v>122</v>
      </c>
      <c r="B123" s="2" t="s">
        <v>337</v>
      </c>
      <c r="C123" s="2"/>
      <c r="D123" s="2"/>
      <c r="E123" s="2"/>
      <c r="F123" s="2"/>
      <c r="G123" s="118" t="s">
        <v>54</v>
      </c>
      <c r="H123" s="2" t="s">
        <v>9</v>
      </c>
      <c r="I123" s="2" t="s">
        <v>436</v>
      </c>
      <c r="J123" s="2" t="s">
        <v>361</v>
      </c>
      <c r="K123" s="2" t="s">
        <v>362</v>
      </c>
      <c r="L123" s="2"/>
      <c r="M123" s="22">
        <v>0</v>
      </c>
      <c r="N123" s="2" t="s">
        <v>437</v>
      </c>
      <c r="O123" s="2"/>
      <c r="P123" s="2"/>
      <c r="Q123" s="2"/>
      <c r="R123" s="2"/>
    </row>
    <row r="124" ht="14.25" customHeight="1" spans="1:18">
      <c r="A124" s="120">
        <v>123</v>
      </c>
      <c r="B124" s="120" t="s">
        <v>353</v>
      </c>
      <c r="C124" s="119"/>
      <c r="D124" s="119"/>
      <c r="E124" s="119"/>
      <c r="F124" s="119">
        <v>41</v>
      </c>
      <c r="G124" s="120" t="s">
        <v>54</v>
      </c>
      <c r="H124" s="119" t="s">
        <v>9</v>
      </c>
      <c r="I124" s="119" t="s">
        <v>436</v>
      </c>
      <c r="J124" s="119" t="s">
        <v>436</v>
      </c>
      <c r="K124" s="119" t="s">
        <v>366</v>
      </c>
      <c r="L124" s="119"/>
      <c r="M124" s="132" t="s">
        <v>385</v>
      </c>
      <c r="N124" s="119" t="s">
        <v>438</v>
      </c>
      <c r="O124" s="119"/>
      <c r="P124" s="132">
        <v>0</v>
      </c>
      <c r="Q124" s="132">
        <v>1</v>
      </c>
      <c r="R124" s="119" t="s">
        <v>439</v>
      </c>
    </row>
    <row r="125" ht="14.25" customHeight="1" spans="1:18">
      <c r="A125" s="2">
        <v>124</v>
      </c>
      <c r="B125" t="s">
        <v>337</v>
      </c>
      <c r="F125" s="118"/>
      <c r="G125" s="118" t="s">
        <v>54</v>
      </c>
      <c r="H125" s="2" t="s">
        <v>9</v>
      </c>
      <c r="I125" s="2" t="s">
        <v>436</v>
      </c>
      <c r="J125" s="2" t="s">
        <v>436</v>
      </c>
      <c r="K125" s="118" t="s">
        <v>368</v>
      </c>
      <c r="L125" s="118"/>
      <c r="M125" s="38">
        <v>0</v>
      </c>
      <c r="N125" s="118" t="s">
        <v>438</v>
      </c>
      <c r="O125" s="118"/>
      <c r="P125" s="118"/>
      <c r="Q125" s="118"/>
      <c r="R125" s="118" t="s">
        <v>440</v>
      </c>
    </row>
    <row r="126" ht="14.25" customHeight="1" spans="1:18">
      <c r="A126">
        <v>125</v>
      </c>
      <c r="B126" t="s">
        <v>337</v>
      </c>
      <c r="F126" s="118"/>
      <c r="G126" s="118" t="s">
        <v>54</v>
      </c>
      <c r="H126" s="2" t="s">
        <v>9</v>
      </c>
      <c r="I126" s="2" t="s">
        <v>436</v>
      </c>
      <c r="J126" s="2" t="s">
        <v>436</v>
      </c>
      <c r="K126" s="118" t="s">
        <v>369</v>
      </c>
      <c r="L126" s="118"/>
      <c r="M126" s="38">
        <v>0</v>
      </c>
      <c r="N126" s="118" t="s">
        <v>438</v>
      </c>
      <c r="O126" s="118"/>
      <c r="P126" s="118"/>
      <c r="Q126" s="118"/>
      <c r="R126" s="118" t="s">
        <v>441</v>
      </c>
    </row>
    <row r="127" ht="14.25" customHeight="1" spans="1:18">
      <c r="A127" s="2">
        <v>126</v>
      </c>
      <c r="B127" t="s">
        <v>337</v>
      </c>
      <c r="F127" s="118"/>
      <c r="G127" s="118" t="s">
        <v>54</v>
      </c>
      <c r="H127" s="2" t="s">
        <v>9</v>
      </c>
      <c r="I127" s="2" t="s">
        <v>436</v>
      </c>
      <c r="J127" s="2" t="s">
        <v>436</v>
      </c>
      <c r="K127" s="118" t="s">
        <v>370</v>
      </c>
      <c r="L127" s="118"/>
      <c r="M127" s="38">
        <v>0</v>
      </c>
      <c r="N127" s="118" t="s">
        <v>438</v>
      </c>
      <c r="O127" s="118"/>
      <c r="P127" s="118"/>
      <c r="Q127" s="118"/>
      <c r="R127" s="118" t="s">
        <v>441</v>
      </c>
    </row>
    <row r="128" ht="14.25" customHeight="1" spans="1:18">
      <c r="A128">
        <v>127</v>
      </c>
      <c r="B128" t="s">
        <v>337</v>
      </c>
      <c r="F128" s="118"/>
      <c r="G128" s="118" t="s">
        <v>54</v>
      </c>
      <c r="H128" s="2" t="s">
        <v>9</v>
      </c>
      <c r="I128" s="2" t="s">
        <v>436</v>
      </c>
      <c r="J128" s="2" t="s">
        <v>436</v>
      </c>
      <c r="K128" s="118" t="s">
        <v>371</v>
      </c>
      <c r="L128" s="118"/>
      <c r="M128" s="38">
        <v>0</v>
      </c>
      <c r="N128" s="118" t="s">
        <v>438</v>
      </c>
      <c r="O128" s="118"/>
      <c r="P128" s="118"/>
      <c r="Q128" s="118"/>
      <c r="R128" s="118" t="s">
        <v>441</v>
      </c>
    </row>
    <row r="129" ht="14.25" customHeight="1" spans="1:18">
      <c r="A129" s="2">
        <v>128</v>
      </c>
      <c r="B129" t="s">
        <v>337</v>
      </c>
      <c r="F129" s="118"/>
      <c r="G129" s="118" t="s">
        <v>54</v>
      </c>
      <c r="H129" s="2" t="s">
        <v>9</v>
      </c>
      <c r="I129" s="2" t="s">
        <v>436</v>
      </c>
      <c r="J129" s="2" t="s">
        <v>436</v>
      </c>
      <c r="K129" s="118" t="s">
        <v>442</v>
      </c>
      <c r="L129" s="118"/>
      <c r="M129" s="38">
        <v>0</v>
      </c>
      <c r="N129" s="118" t="s">
        <v>438</v>
      </c>
      <c r="O129" s="118"/>
      <c r="P129" s="118"/>
      <c r="Q129" s="118"/>
      <c r="R129" s="118" t="s">
        <v>443</v>
      </c>
    </row>
    <row r="130" ht="14.25" customHeight="1" spans="1:18">
      <c r="A130" s="120">
        <v>129</v>
      </c>
      <c r="B130" s="120" t="s">
        <v>353</v>
      </c>
      <c r="C130" s="120"/>
      <c r="D130" s="120"/>
      <c r="E130" s="120"/>
      <c r="F130" s="120">
        <v>42</v>
      </c>
      <c r="G130" s="120" t="s">
        <v>54</v>
      </c>
      <c r="H130" s="119" t="s">
        <v>9</v>
      </c>
      <c r="I130" s="119" t="s">
        <v>436</v>
      </c>
      <c r="J130" s="119" t="s">
        <v>436</v>
      </c>
      <c r="K130" s="120" t="s">
        <v>373</v>
      </c>
      <c r="L130" s="120"/>
      <c r="M130" s="132" t="s">
        <v>385</v>
      </c>
      <c r="N130" s="120" t="s">
        <v>438</v>
      </c>
      <c r="O130" s="120"/>
      <c r="P130" s="133">
        <v>0</v>
      </c>
      <c r="Q130" s="133">
        <v>1</v>
      </c>
      <c r="R130" s="120" t="s">
        <v>439</v>
      </c>
    </row>
    <row r="131" ht="14.25" customHeight="1" spans="1:18">
      <c r="A131" s="119">
        <v>130</v>
      </c>
      <c r="B131" s="120" t="s">
        <v>353</v>
      </c>
      <c r="C131" s="120"/>
      <c r="D131" s="120"/>
      <c r="E131" s="120"/>
      <c r="F131" s="120">
        <v>43</v>
      </c>
      <c r="G131" s="120" t="s">
        <v>54</v>
      </c>
      <c r="H131" s="119" t="s">
        <v>9</v>
      </c>
      <c r="I131" s="119" t="s">
        <v>436</v>
      </c>
      <c r="J131" s="119" t="s">
        <v>436</v>
      </c>
      <c r="K131" s="120" t="s">
        <v>376</v>
      </c>
      <c r="L131" s="120"/>
      <c r="M131" s="132" t="s">
        <v>385</v>
      </c>
      <c r="N131" s="120" t="s">
        <v>438</v>
      </c>
      <c r="O131" s="120"/>
      <c r="P131" s="133">
        <v>0</v>
      </c>
      <c r="Q131" s="133">
        <v>1</v>
      </c>
      <c r="R131" s="120" t="s">
        <v>439</v>
      </c>
    </row>
    <row r="132" ht="14.25" customHeight="1" spans="1:18">
      <c r="A132">
        <v>131</v>
      </c>
      <c r="B132" t="s">
        <v>337</v>
      </c>
      <c r="F132" s="118"/>
      <c r="G132" s="118" t="s">
        <v>54</v>
      </c>
      <c r="H132" s="2" t="s">
        <v>9</v>
      </c>
      <c r="I132" s="2" t="s">
        <v>436</v>
      </c>
      <c r="J132" s="2" t="s">
        <v>436</v>
      </c>
      <c r="K132" s="118" t="s">
        <v>377</v>
      </c>
      <c r="L132" s="118"/>
      <c r="M132" s="38">
        <v>0</v>
      </c>
      <c r="N132" s="118" t="s">
        <v>438</v>
      </c>
      <c r="O132" s="118"/>
      <c r="P132" s="118"/>
      <c r="Q132" s="118"/>
      <c r="R132" s="118" t="s">
        <v>440</v>
      </c>
    </row>
    <row r="133" ht="14.25" customHeight="1" spans="1:18">
      <c r="A133" s="2">
        <v>132</v>
      </c>
      <c r="B133" t="s">
        <v>337</v>
      </c>
      <c r="F133" s="118"/>
      <c r="G133" s="118" t="s">
        <v>54</v>
      </c>
      <c r="H133" s="2" t="s">
        <v>9</v>
      </c>
      <c r="I133" s="2" t="s">
        <v>436</v>
      </c>
      <c r="J133" s="2" t="s">
        <v>436</v>
      </c>
      <c r="K133" s="118" t="s">
        <v>378</v>
      </c>
      <c r="L133" s="118"/>
      <c r="M133" s="38">
        <v>0</v>
      </c>
      <c r="N133" s="118" t="s">
        <v>438</v>
      </c>
      <c r="O133" s="118"/>
      <c r="P133" s="118"/>
      <c r="Q133" s="118"/>
      <c r="R133" s="118" t="s">
        <v>444</v>
      </c>
    </row>
    <row r="134" ht="14.25" customHeight="1" spans="1:18">
      <c r="A134" s="120">
        <v>133</v>
      </c>
      <c r="B134" s="120" t="s">
        <v>353</v>
      </c>
      <c r="C134" s="120"/>
      <c r="D134" s="120"/>
      <c r="E134" s="120"/>
      <c r="F134" s="120">
        <v>44</v>
      </c>
      <c r="G134" s="120" t="s">
        <v>54</v>
      </c>
      <c r="H134" s="119" t="s">
        <v>9</v>
      </c>
      <c r="I134" s="119" t="s">
        <v>436</v>
      </c>
      <c r="J134" s="119" t="s">
        <v>436</v>
      </c>
      <c r="K134" s="120" t="s">
        <v>445</v>
      </c>
      <c r="L134" s="120"/>
      <c r="M134" s="132" t="s">
        <v>385</v>
      </c>
      <c r="N134" s="120" t="s">
        <v>438</v>
      </c>
      <c r="O134" s="120"/>
      <c r="P134" s="133">
        <v>0</v>
      </c>
      <c r="Q134" s="133">
        <v>1</v>
      </c>
      <c r="R134" s="120" t="s">
        <v>439</v>
      </c>
    </row>
    <row r="135" ht="14.25" customHeight="1" spans="1:18">
      <c r="A135" s="2">
        <v>134</v>
      </c>
      <c r="B135" t="s">
        <v>337</v>
      </c>
      <c r="F135" s="118"/>
      <c r="G135" s="118" t="s">
        <v>54</v>
      </c>
      <c r="H135" s="2" t="s">
        <v>9</v>
      </c>
      <c r="I135" s="2" t="s">
        <v>436</v>
      </c>
      <c r="J135" s="2" t="s">
        <v>436</v>
      </c>
      <c r="K135" s="118" t="s">
        <v>375</v>
      </c>
      <c r="L135" s="118"/>
      <c r="M135" s="38">
        <v>0</v>
      </c>
      <c r="N135" s="118" t="s">
        <v>438</v>
      </c>
      <c r="O135" s="118"/>
      <c r="P135" s="118"/>
      <c r="Q135" s="118"/>
      <c r="R135" s="118" t="s">
        <v>446</v>
      </c>
    </row>
    <row r="136" ht="14.25" customHeight="1" spans="1:18">
      <c r="A136" s="120">
        <v>135</v>
      </c>
      <c r="B136" s="120" t="s">
        <v>353</v>
      </c>
      <c r="C136" s="120"/>
      <c r="D136" s="120"/>
      <c r="E136" s="120"/>
      <c r="F136" s="120">
        <v>45</v>
      </c>
      <c r="G136" s="120" t="s">
        <v>54</v>
      </c>
      <c r="H136" s="119" t="s">
        <v>9</v>
      </c>
      <c r="I136" s="119" t="s">
        <v>436</v>
      </c>
      <c r="J136" s="119" t="s">
        <v>436</v>
      </c>
      <c r="K136" s="120" t="s">
        <v>381</v>
      </c>
      <c r="L136" s="120"/>
      <c r="M136" s="132" t="s">
        <v>385</v>
      </c>
      <c r="N136" s="120" t="s">
        <v>438</v>
      </c>
      <c r="O136" s="120"/>
      <c r="P136" s="133">
        <v>0</v>
      </c>
      <c r="Q136" s="133">
        <v>1</v>
      </c>
      <c r="R136" s="120" t="s">
        <v>439</v>
      </c>
    </row>
    <row r="137" ht="14.25" customHeight="1" spans="1:18">
      <c r="A137" s="119">
        <v>136</v>
      </c>
      <c r="B137" s="120" t="s">
        <v>353</v>
      </c>
      <c r="C137" s="120"/>
      <c r="D137" s="120"/>
      <c r="E137" s="120"/>
      <c r="F137" s="120">
        <v>46</v>
      </c>
      <c r="G137" s="120" t="s">
        <v>54</v>
      </c>
      <c r="H137" s="119" t="s">
        <v>9</v>
      </c>
      <c r="I137" s="119" t="s">
        <v>436</v>
      </c>
      <c r="J137" s="119" t="s">
        <v>436</v>
      </c>
      <c r="K137" s="120" t="s">
        <v>447</v>
      </c>
      <c r="L137" s="120"/>
      <c r="M137" s="132" t="s">
        <v>385</v>
      </c>
      <c r="N137" s="120" t="s">
        <v>438</v>
      </c>
      <c r="O137" s="120"/>
      <c r="P137" s="133">
        <v>0</v>
      </c>
      <c r="Q137" s="133">
        <v>1</v>
      </c>
      <c r="R137" s="120" t="s">
        <v>439</v>
      </c>
    </row>
    <row r="138" ht="14.25" customHeight="1" spans="1:18">
      <c r="A138">
        <v>137</v>
      </c>
      <c r="B138" t="s">
        <v>337</v>
      </c>
      <c r="F138" s="118"/>
      <c r="G138" s="118" t="s">
        <v>54</v>
      </c>
      <c r="H138" s="2" t="s">
        <v>9</v>
      </c>
      <c r="I138" s="2" t="s">
        <v>436</v>
      </c>
      <c r="J138" s="2" t="s">
        <v>436</v>
      </c>
      <c r="K138" s="118" t="s">
        <v>383</v>
      </c>
      <c r="L138" s="118"/>
      <c r="M138" s="38">
        <v>0</v>
      </c>
      <c r="N138" s="118" t="s">
        <v>438</v>
      </c>
      <c r="O138" s="118"/>
      <c r="P138" s="118"/>
      <c r="Q138" s="118"/>
      <c r="R138" s="118" t="s">
        <v>448</v>
      </c>
    </row>
    <row r="139" ht="14.25" customHeight="1" spans="1:18">
      <c r="A139" s="2">
        <v>138</v>
      </c>
      <c r="B139" t="s">
        <v>337</v>
      </c>
      <c r="F139" s="118"/>
      <c r="G139" s="118" t="s">
        <v>54</v>
      </c>
      <c r="H139" s="2" t="s">
        <v>9</v>
      </c>
      <c r="I139" s="2" t="s">
        <v>436</v>
      </c>
      <c r="J139" s="2" t="s">
        <v>436</v>
      </c>
      <c r="K139" s="118" t="s">
        <v>384</v>
      </c>
      <c r="L139" s="118"/>
      <c r="M139" s="38">
        <v>0</v>
      </c>
      <c r="N139" s="118" t="s">
        <v>438</v>
      </c>
      <c r="O139" s="118"/>
      <c r="P139" s="118"/>
      <c r="Q139" s="118"/>
      <c r="R139" s="118" t="s">
        <v>448</v>
      </c>
    </row>
    <row r="140" ht="14.25" customHeight="1" spans="1:18">
      <c r="A140" s="130">
        <v>139</v>
      </c>
      <c r="B140" s="129" t="s">
        <v>353</v>
      </c>
      <c r="C140" s="129" t="s">
        <v>398</v>
      </c>
      <c r="D140" s="129"/>
      <c r="E140" s="129"/>
      <c r="F140" s="129"/>
      <c r="G140" s="130" t="s">
        <v>54</v>
      </c>
      <c r="H140" s="129" t="s">
        <v>9</v>
      </c>
      <c r="I140" s="129" t="s">
        <v>75</v>
      </c>
      <c r="J140" s="129" t="s">
        <v>442</v>
      </c>
      <c r="K140" s="129"/>
      <c r="L140" s="129"/>
      <c r="M140" s="134" t="s">
        <v>385</v>
      </c>
      <c r="N140" s="129" t="s">
        <v>386</v>
      </c>
      <c r="O140" s="129"/>
      <c r="P140" s="134">
        <v>0</v>
      </c>
      <c r="Q140" s="134">
        <v>1</v>
      </c>
      <c r="R140" s="129" t="s">
        <v>449</v>
      </c>
    </row>
    <row r="141" ht="14.25" customHeight="1" spans="1:18">
      <c r="A141" s="129">
        <v>140</v>
      </c>
      <c r="B141" s="129" t="s">
        <v>353</v>
      </c>
      <c r="C141" s="130" t="s">
        <v>398</v>
      </c>
      <c r="D141" s="130"/>
      <c r="E141" s="130"/>
      <c r="F141" s="130"/>
      <c r="G141" s="130" t="s">
        <v>54</v>
      </c>
      <c r="H141" s="129" t="s">
        <v>9</v>
      </c>
      <c r="I141" s="129" t="s">
        <v>75</v>
      </c>
      <c r="J141" s="130" t="s">
        <v>373</v>
      </c>
      <c r="K141" s="130"/>
      <c r="L141" s="130"/>
      <c r="M141" s="134" t="s">
        <v>385</v>
      </c>
      <c r="N141" s="130" t="s">
        <v>386</v>
      </c>
      <c r="O141" s="130"/>
      <c r="P141" s="131">
        <v>0</v>
      </c>
      <c r="Q141" s="131">
        <v>1</v>
      </c>
      <c r="R141" s="130" t="s">
        <v>449</v>
      </c>
    </row>
    <row r="142" ht="14.25" customHeight="1" spans="1:18">
      <c r="A142" s="130">
        <v>141</v>
      </c>
      <c r="B142" s="129" t="s">
        <v>353</v>
      </c>
      <c r="C142" s="130" t="s">
        <v>398</v>
      </c>
      <c r="D142" s="130"/>
      <c r="E142" s="130"/>
      <c r="F142" s="130"/>
      <c r="G142" s="130" t="s">
        <v>54</v>
      </c>
      <c r="H142" s="129" t="s">
        <v>9</v>
      </c>
      <c r="I142" s="129" t="s">
        <v>75</v>
      </c>
      <c r="J142" s="130" t="s">
        <v>445</v>
      </c>
      <c r="K142" s="130"/>
      <c r="L142" s="130"/>
      <c r="M142" s="134" t="s">
        <v>385</v>
      </c>
      <c r="N142" s="130" t="s">
        <v>386</v>
      </c>
      <c r="O142" s="130"/>
      <c r="P142" s="131">
        <v>0</v>
      </c>
      <c r="Q142" s="131">
        <v>1</v>
      </c>
      <c r="R142" s="130" t="s">
        <v>449</v>
      </c>
    </row>
    <row r="143" ht="14.25" customHeight="1" spans="1:18">
      <c r="A143" s="2">
        <v>142</v>
      </c>
      <c r="B143" s="118" t="s">
        <v>337</v>
      </c>
      <c r="F143" s="118"/>
      <c r="G143" s="118" t="s">
        <v>54</v>
      </c>
      <c r="H143" s="2" t="s">
        <v>9</v>
      </c>
      <c r="I143" s="2" t="s">
        <v>75</v>
      </c>
      <c r="J143" s="118" t="s">
        <v>375</v>
      </c>
      <c r="K143" s="118"/>
      <c r="L143" s="118"/>
      <c r="M143" s="38">
        <v>0</v>
      </c>
      <c r="N143" s="118" t="s">
        <v>386</v>
      </c>
      <c r="O143" s="118"/>
      <c r="P143" s="118"/>
      <c r="Q143" s="118"/>
      <c r="R143" s="118"/>
    </row>
    <row r="144" ht="14.25" customHeight="1" spans="1:18">
      <c r="A144" s="122">
        <v>143</v>
      </c>
      <c r="B144" s="122" t="s">
        <v>353</v>
      </c>
      <c r="C144" s="122"/>
      <c r="D144" s="122" t="s">
        <v>372</v>
      </c>
      <c r="E144" s="122"/>
      <c r="F144" s="122"/>
      <c r="G144" s="122" t="s">
        <v>54</v>
      </c>
      <c r="H144" s="121" t="s">
        <v>9</v>
      </c>
      <c r="I144" s="121" t="s">
        <v>75</v>
      </c>
      <c r="J144" s="122" t="s">
        <v>388</v>
      </c>
      <c r="K144" s="122"/>
      <c r="L144" s="122"/>
      <c r="M144" s="135" t="s">
        <v>385</v>
      </c>
      <c r="N144" s="122" t="s">
        <v>386</v>
      </c>
      <c r="O144" s="122"/>
      <c r="P144" s="128">
        <v>0</v>
      </c>
      <c r="Q144" s="128">
        <v>1</v>
      </c>
      <c r="R144" s="122" t="s">
        <v>450</v>
      </c>
    </row>
    <row r="145" ht="14.25" customHeight="1" spans="1:18">
      <c r="A145" s="119">
        <v>144</v>
      </c>
      <c r="B145" s="120" t="s">
        <v>353</v>
      </c>
      <c r="C145" s="119"/>
      <c r="D145" s="119"/>
      <c r="E145" s="119"/>
      <c r="F145" s="119">
        <v>47</v>
      </c>
      <c r="G145" s="120" t="s">
        <v>54</v>
      </c>
      <c r="H145" s="119" t="s">
        <v>9</v>
      </c>
      <c r="I145" s="119" t="s">
        <v>393</v>
      </c>
      <c r="J145" s="119" t="s">
        <v>451</v>
      </c>
      <c r="K145" s="119"/>
      <c r="L145" s="119"/>
      <c r="M145" s="132">
        <v>0</v>
      </c>
      <c r="N145" s="119" t="s">
        <v>412</v>
      </c>
      <c r="O145" s="119"/>
      <c r="P145" s="119"/>
      <c r="Q145" s="119"/>
      <c r="R145" s="119"/>
    </row>
    <row r="146" ht="14.25" customHeight="1" spans="1:18">
      <c r="A146">
        <v>145</v>
      </c>
      <c r="B146" s="2" t="s">
        <v>337</v>
      </c>
      <c r="C146" s="2"/>
      <c r="D146" s="2"/>
      <c r="E146" s="2"/>
      <c r="F146" s="2"/>
      <c r="G146" s="118" t="s">
        <v>54</v>
      </c>
      <c r="H146" s="2" t="s">
        <v>9</v>
      </c>
      <c r="I146" s="2" t="s">
        <v>406</v>
      </c>
      <c r="J146" s="2" t="s">
        <v>452</v>
      </c>
      <c r="K146" s="2"/>
      <c r="L146" s="2"/>
      <c r="M146" s="22">
        <v>0.02</v>
      </c>
      <c r="N146" s="2" t="s">
        <v>386</v>
      </c>
      <c r="O146" s="2"/>
      <c r="P146" s="2"/>
      <c r="Q146" s="2"/>
      <c r="R146" s="2" t="s">
        <v>453</v>
      </c>
    </row>
    <row r="147" ht="14.25" customHeight="1" spans="1:18">
      <c r="A147" s="2">
        <v>146</v>
      </c>
      <c r="B147" t="s">
        <v>337</v>
      </c>
      <c r="F147" s="118"/>
      <c r="G147" s="118" t="s">
        <v>54</v>
      </c>
      <c r="H147" s="2" t="s">
        <v>9</v>
      </c>
      <c r="I147" s="2" t="s">
        <v>406</v>
      </c>
      <c r="J147" s="118" t="s">
        <v>454</v>
      </c>
      <c r="K147" s="118"/>
      <c r="L147" s="118"/>
      <c r="M147" s="38">
        <v>0.11</v>
      </c>
      <c r="N147" s="118" t="s">
        <v>386</v>
      </c>
      <c r="O147" s="118"/>
      <c r="P147" s="118"/>
      <c r="Q147" s="118"/>
      <c r="R147" s="118" t="s">
        <v>453</v>
      </c>
    </row>
    <row r="148" ht="14.25" customHeight="1" spans="1:18">
      <c r="A148">
        <v>147</v>
      </c>
      <c r="B148" t="s">
        <v>337</v>
      </c>
      <c r="F148" s="118"/>
      <c r="G148" s="118" t="s">
        <v>54</v>
      </c>
      <c r="H148" s="2" t="s">
        <v>9</v>
      </c>
      <c r="I148" s="2" t="s">
        <v>406</v>
      </c>
      <c r="J148" s="118" t="s">
        <v>455</v>
      </c>
      <c r="K148" s="118"/>
      <c r="L148" s="118"/>
      <c r="M148" s="38">
        <v>0.87</v>
      </c>
      <c r="N148" s="118" t="s">
        <v>386</v>
      </c>
      <c r="O148" s="118"/>
      <c r="P148" s="118"/>
      <c r="Q148" s="118"/>
      <c r="R148" s="118" t="s">
        <v>453</v>
      </c>
    </row>
    <row r="149" ht="14.25" customHeight="1" spans="1:18">
      <c r="A149" s="129">
        <v>148</v>
      </c>
      <c r="B149" s="129" t="s">
        <v>353</v>
      </c>
      <c r="C149" s="129" t="s">
        <v>398</v>
      </c>
      <c r="D149" s="129"/>
      <c r="E149" s="129"/>
      <c r="F149" s="129"/>
      <c r="G149" s="130" t="s">
        <v>54</v>
      </c>
      <c r="H149" s="129" t="s">
        <v>9</v>
      </c>
      <c r="I149" s="129" t="s">
        <v>406</v>
      </c>
      <c r="J149" s="129" t="s">
        <v>456</v>
      </c>
      <c r="K149" s="129" t="s">
        <v>457</v>
      </c>
      <c r="L149" s="129"/>
      <c r="M149" s="134">
        <v>0.5</v>
      </c>
      <c r="N149" s="129" t="s">
        <v>458</v>
      </c>
      <c r="O149" s="129"/>
      <c r="P149" s="129"/>
      <c r="Q149" s="129"/>
      <c r="R149" s="129" t="s">
        <v>459</v>
      </c>
    </row>
    <row r="150" ht="14.25" customHeight="1" spans="1:18">
      <c r="A150" s="130">
        <v>149</v>
      </c>
      <c r="B150" s="130" t="s">
        <v>353</v>
      </c>
      <c r="C150" s="130" t="s">
        <v>460</v>
      </c>
      <c r="D150" s="130"/>
      <c r="E150" s="130"/>
      <c r="F150" s="130"/>
      <c r="G150" s="130" t="s">
        <v>54</v>
      </c>
      <c r="H150" s="129" t="s">
        <v>9</v>
      </c>
      <c r="I150" s="129" t="s">
        <v>406</v>
      </c>
      <c r="J150" s="129" t="s">
        <v>456</v>
      </c>
      <c r="K150" s="130" t="s">
        <v>461</v>
      </c>
      <c r="L150" s="130"/>
      <c r="M150" s="131">
        <v>0.5</v>
      </c>
      <c r="N150" s="130" t="s">
        <v>458</v>
      </c>
      <c r="O150" s="130"/>
      <c r="P150" s="130"/>
      <c r="Q150" s="130"/>
      <c r="R150" s="130" t="s">
        <v>459</v>
      </c>
    </row>
    <row r="151" ht="14.25" customHeight="1" spans="1:18">
      <c r="A151" s="119">
        <v>150</v>
      </c>
      <c r="B151" s="119" t="s">
        <v>353</v>
      </c>
      <c r="C151" s="119"/>
      <c r="D151" s="119"/>
      <c r="E151" s="119"/>
      <c r="F151" s="119">
        <v>48</v>
      </c>
      <c r="G151" s="120" t="s">
        <v>54</v>
      </c>
      <c r="H151" s="119" t="s">
        <v>9</v>
      </c>
      <c r="I151" s="119" t="s">
        <v>410</v>
      </c>
      <c r="J151" s="119" t="s">
        <v>462</v>
      </c>
      <c r="K151" s="119"/>
      <c r="L151" s="119"/>
      <c r="M151" s="132">
        <v>0</v>
      </c>
      <c r="N151" s="119" t="s">
        <v>412</v>
      </c>
      <c r="O151" s="119"/>
      <c r="P151" s="119"/>
      <c r="Q151" s="119"/>
      <c r="R151" s="119" t="s">
        <v>463</v>
      </c>
    </row>
    <row r="152" ht="14.25" customHeight="1" spans="1:18">
      <c r="A152" s="120">
        <v>151</v>
      </c>
      <c r="B152" s="120" t="s">
        <v>353</v>
      </c>
      <c r="C152" s="120"/>
      <c r="D152" s="120"/>
      <c r="E152" s="120"/>
      <c r="F152" s="120">
        <v>49</v>
      </c>
      <c r="G152" s="120" t="s">
        <v>54</v>
      </c>
      <c r="H152" s="119" t="s">
        <v>9</v>
      </c>
      <c r="I152" s="119" t="s">
        <v>410</v>
      </c>
      <c r="J152" s="120" t="s">
        <v>464</v>
      </c>
      <c r="K152" s="120"/>
      <c r="L152" s="120"/>
      <c r="M152" s="133">
        <v>0</v>
      </c>
      <c r="N152" s="120" t="s">
        <v>412</v>
      </c>
      <c r="O152" s="120"/>
      <c r="P152" s="120"/>
      <c r="Q152" s="120"/>
      <c r="R152" s="119" t="s">
        <v>465</v>
      </c>
    </row>
    <row r="153" ht="14.25" customHeight="1" spans="1:18">
      <c r="A153" s="119">
        <v>152</v>
      </c>
      <c r="B153" s="120" t="s">
        <v>353</v>
      </c>
      <c r="C153" s="119"/>
      <c r="D153" s="119"/>
      <c r="E153" s="119"/>
      <c r="F153" s="119">
        <v>50</v>
      </c>
      <c r="G153" s="120" t="s">
        <v>54</v>
      </c>
      <c r="H153" s="119" t="s">
        <v>59</v>
      </c>
      <c r="I153" s="119" t="s">
        <v>77</v>
      </c>
      <c r="J153" s="119" t="s">
        <v>102</v>
      </c>
      <c r="K153" s="119" t="s">
        <v>77</v>
      </c>
      <c r="L153" s="119"/>
      <c r="M153" s="136">
        <v>0.014</v>
      </c>
      <c r="N153" s="119" t="s">
        <v>412</v>
      </c>
      <c r="O153" s="119" t="s">
        <v>466</v>
      </c>
      <c r="P153" s="119"/>
      <c r="Q153" s="119"/>
      <c r="R153" s="119" t="s">
        <v>467</v>
      </c>
    </row>
    <row r="154" ht="14.25" customHeight="1" spans="1:18">
      <c r="A154" s="120">
        <v>153</v>
      </c>
      <c r="B154" s="119" t="s">
        <v>364</v>
      </c>
      <c r="C154" s="119"/>
      <c r="D154" s="119"/>
      <c r="E154" s="119"/>
      <c r="F154" s="119">
        <v>51</v>
      </c>
      <c r="G154" s="120" t="s">
        <v>54</v>
      </c>
      <c r="H154" s="119" t="s">
        <v>59</v>
      </c>
      <c r="I154" s="119" t="s">
        <v>77</v>
      </c>
      <c r="J154" s="119" t="s">
        <v>102</v>
      </c>
      <c r="K154" s="119" t="s">
        <v>138</v>
      </c>
      <c r="L154" s="119"/>
      <c r="M154" s="132" t="s">
        <v>21</v>
      </c>
      <c r="N154" s="119" t="s">
        <v>386</v>
      </c>
      <c r="O154" s="119" t="s">
        <v>468</v>
      </c>
      <c r="P154" s="137">
        <v>0.5</v>
      </c>
      <c r="Q154" s="137">
        <v>0.939</v>
      </c>
      <c r="R154" s="119" t="s">
        <v>469</v>
      </c>
    </row>
    <row r="155" ht="14.25" customHeight="1" spans="1:18">
      <c r="A155" s="119">
        <v>154</v>
      </c>
      <c r="B155" s="120" t="s">
        <v>364</v>
      </c>
      <c r="C155" s="120"/>
      <c r="D155" s="120"/>
      <c r="E155" s="120"/>
      <c r="F155" s="120">
        <v>52</v>
      </c>
      <c r="G155" s="120" t="s">
        <v>54</v>
      </c>
      <c r="H155" s="119" t="s">
        <v>59</v>
      </c>
      <c r="I155" s="119" t="s">
        <v>77</v>
      </c>
      <c r="J155" s="119" t="s">
        <v>102</v>
      </c>
      <c r="K155" s="120" t="s">
        <v>470</v>
      </c>
      <c r="L155" s="120"/>
      <c r="M155" s="132" t="s">
        <v>385</v>
      </c>
      <c r="N155" s="120" t="s">
        <v>386</v>
      </c>
      <c r="O155" s="120"/>
      <c r="P155" s="133">
        <v>0.05</v>
      </c>
      <c r="Q155" s="140">
        <v>0.439</v>
      </c>
      <c r="R155" s="120" t="s">
        <v>471</v>
      </c>
    </row>
    <row r="156" ht="14.25" customHeight="1" spans="1:18">
      <c r="A156">
        <v>155</v>
      </c>
      <c r="B156" s="118" t="s">
        <v>337</v>
      </c>
      <c r="F156" s="118"/>
      <c r="G156" s="118" t="s">
        <v>54</v>
      </c>
      <c r="H156" s="2" t="s">
        <v>59</v>
      </c>
      <c r="I156" s="2" t="s">
        <v>77</v>
      </c>
      <c r="J156" s="2" t="s">
        <v>102</v>
      </c>
      <c r="K156" s="118" t="s">
        <v>472</v>
      </c>
      <c r="L156" s="118"/>
      <c r="M156" s="138">
        <v>0.007</v>
      </c>
      <c r="N156" s="118" t="s">
        <v>386</v>
      </c>
      <c r="O156" s="118"/>
      <c r="P156" s="118"/>
      <c r="Q156" s="118"/>
      <c r="R156" s="118"/>
    </row>
    <row r="157" ht="14.25" customHeight="1" spans="1:18">
      <c r="A157" s="2">
        <v>156</v>
      </c>
      <c r="B157" s="118" t="s">
        <v>337</v>
      </c>
      <c r="F157" s="118"/>
      <c r="G157" s="118" t="s">
        <v>54</v>
      </c>
      <c r="H157" s="2" t="s">
        <v>59</v>
      </c>
      <c r="I157" s="2" t="s">
        <v>77</v>
      </c>
      <c r="J157" s="2" t="s">
        <v>102</v>
      </c>
      <c r="K157" s="118" t="s">
        <v>473</v>
      </c>
      <c r="L157" s="118"/>
      <c r="M157" s="138">
        <v>0.034</v>
      </c>
      <c r="N157" s="118" t="s">
        <v>386</v>
      </c>
      <c r="O157" s="118"/>
      <c r="P157" s="118"/>
      <c r="Q157" s="118"/>
      <c r="R157" s="118"/>
    </row>
    <row r="158" ht="14.25" customHeight="1" spans="1:18">
      <c r="A158">
        <v>157</v>
      </c>
      <c r="B158" s="118" t="s">
        <v>337</v>
      </c>
      <c r="F158" s="118"/>
      <c r="G158" s="118" t="s">
        <v>54</v>
      </c>
      <c r="H158" s="2" t="s">
        <v>59</v>
      </c>
      <c r="I158" s="2" t="s">
        <v>77</v>
      </c>
      <c r="J158" s="2" t="s">
        <v>102</v>
      </c>
      <c r="K158" s="118" t="s">
        <v>474</v>
      </c>
      <c r="L158" s="118"/>
      <c r="M158" s="138">
        <v>0.008</v>
      </c>
      <c r="N158" s="118" t="s">
        <v>386</v>
      </c>
      <c r="O158" s="118"/>
      <c r="P158" s="118"/>
      <c r="Q158" s="118"/>
      <c r="R158" s="118"/>
    </row>
    <row r="159" ht="14.25" customHeight="1" spans="1:18">
      <c r="A159" s="2">
        <v>158</v>
      </c>
      <c r="B159" s="118" t="s">
        <v>337</v>
      </c>
      <c r="F159" s="118"/>
      <c r="G159" s="118" t="s">
        <v>54</v>
      </c>
      <c r="H159" s="2" t="s">
        <v>59</v>
      </c>
      <c r="I159" s="2" t="s">
        <v>77</v>
      </c>
      <c r="J159" s="2" t="s">
        <v>102</v>
      </c>
      <c r="K159" s="118" t="s">
        <v>475</v>
      </c>
      <c r="L159" s="118"/>
      <c r="M159" s="138">
        <v>0</v>
      </c>
      <c r="N159" s="118" t="s">
        <v>386</v>
      </c>
      <c r="O159" s="118"/>
      <c r="P159" s="118"/>
      <c r="Q159" s="118"/>
      <c r="R159" s="118"/>
    </row>
    <row r="160" ht="14.25" customHeight="1" spans="1:18">
      <c r="A160">
        <v>159</v>
      </c>
      <c r="B160" s="118" t="s">
        <v>337</v>
      </c>
      <c r="F160" s="118"/>
      <c r="G160" s="118" t="s">
        <v>54</v>
      </c>
      <c r="H160" s="2" t="s">
        <v>59</v>
      </c>
      <c r="I160" s="2" t="s">
        <v>77</v>
      </c>
      <c r="J160" s="2" t="s">
        <v>102</v>
      </c>
      <c r="K160" s="118" t="s">
        <v>476</v>
      </c>
      <c r="L160" s="118"/>
      <c r="M160" s="24">
        <v>0.012</v>
      </c>
      <c r="N160" s="118" t="s">
        <v>386</v>
      </c>
      <c r="O160" s="118"/>
      <c r="P160" s="118"/>
      <c r="Q160" s="118"/>
      <c r="R160" s="118"/>
    </row>
    <row r="161" ht="14.25" customHeight="1" spans="1:18">
      <c r="A161" s="13">
        <v>160</v>
      </c>
      <c r="B161" s="13" t="s">
        <v>364</v>
      </c>
      <c r="C161" s="13"/>
      <c r="D161" s="13"/>
      <c r="E161" s="13"/>
      <c r="F161" s="13">
        <v>53</v>
      </c>
      <c r="G161" s="16" t="s">
        <v>54</v>
      </c>
      <c r="H161" s="13" t="s">
        <v>59</v>
      </c>
      <c r="I161" s="13" t="s">
        <v>77</v>
      </c>
      <c r="J161" s="13" t="s">
        <v>103</v>
      </c>
      <c r="K161" s="13" t="s">
        <v>140</v>
      </c>
      <c r="L161" s="13"/>
      <c r="M161" s="17" t="s">
        <v>21</v>
      </c>
      <c r="N161" s="13"/>
      <c r="O161" s="13"/>
      <c r="P161" s="14">
        <v>0.05</v>
      </c>
      <c r="Q161" s="14">
        <v>1</v>
      </c>
      <c r="R161" s="13" t="s">
        <v>477</v>
      </c>
    </row>
    <row r="162" ht="14.25" customHeight="1" spans="1:18">
      <c r="A162">
        <v>161</v>
      </c>
      <c r="B162" s="118" t="s">
        <v>337</v>
      </c>
      <c r="F162" s="118"/>
      <c r="G162" s="118" t="s">
        <v>54</v>
      </c>
      <c r="H162" s="2" t="s">
        <v>59</v>
      </c>
      <c r="I162" s="2" t="s">
        <v>77</v>
      </c>
      <c r="J162" s="2" t="s">
        <v>103</v>
      </c>
      <c r="K162" s="118" t="s">
        <v>478</v>
      </c>
      <c r="L162" s="118"/>
      <c r="M162" s="38">
        <v>0</v>
      </c>
      <c r="N162" s="118"/>
      <c r="O162" s="118"/>
      <c r="P162" s="118"/>
      <c r="Q162" s="118"/>
      <c r="R162" s="118"/>
    </row>
    <row r="163" ht="14.25" customHeight="1" spans="1:18">
      <c r="A163" s="2">
        <v>162</v>
      </c>
      <c r="B163" s="118" t="s">
        <v>337</v>
      </c>
      <c r="F163" s="118"/>
      <c r="G163" s="118" t="s">
        <v>54</v>
      </c>
      <c r="H163" s="2" t="s">
        <v>59</v>
      </c>
      <c r="I163" s="2" t="s">
        <v>77</v>
      </c>
      <c r="J163" s="2" t="s">
        <v>103</v>
      </c>
      <c r="K163" s="118" t="s">
        <v>479</v>
      </c>
      <c r="L163" s="118"/>
      <c r="M163" s="38">
        <v>0</v>
      </c>
      <c r="N163" s="118"/>
      <c r="O163" s="118"/>
      <c r="P163" s="118"/>
      <c r="Q163" s="118"/>
      <c r="R163" s="118"/>
    </row>
    <row r="164" ht="14.25" customHeight="1" spans="1:18">
      <c r="A164" s="122">
        <v>163</v>
      </c>
      <c r="B164" s="122" t="s">
        <v>364</v>
      </c>
      <c r="C164" s="122"/>
      <c r="D164" s="122" t="s">
        <v>372</v>
      </c>
      <c r="E164" s="122"/>
      <c r="F164" s="122">
        <v>54</v>
      </c>
      <c r="G164" s="122" t="s">
        <v>54</v>
      </c>
      <c r="H164" s="121" t="s">
        <v>59</v>
      </c>
      <c r="I164" s="121" t="s">
        <v>77</v>
      </c>
      <c r="J164" s="121" t="s">
        <v>103</v>
      </c>
      <c r="K164" s="122" t="s">
        <v>480</v>
      </c>
      <c r="L164" s="122"/>
      <c r="M164" s="128" t="s">
        <v>21</v>
      </c>
      <c r="N164" s="122"/>
      <c r="O164" s="122"/>
      <c r="P164" s="128">
        <v>0</v>
      </c>
      <c r="Q164" s="128">
        <v>0.95</v>
      </c>
      <c r="R164" s="122"/>
    </row>
    <row r="165" ht="14.25" customHeight="1" spans="1:18">
      <c r="A165" s="2">
        <v>164</v>
      </c>
      <c r="B165" s="118" t="s">
        <v>337</v>
      </c>
      <c r="F165" s="118"/>
      <c r="G165" s="118" t="s">
        <v>54</v>
      </c>
      <c r="H165" s="2" t="s">
        <v>59</v>
      </c>
      <c r="I165" s="2" t="s">
        <v>77</v>
      </c>
      <c r="J165" s="2" t="s">
        <v>103</v>
      </c>
      <c r="K165" s="118" t="s">
        <v>481</v>
      </c>
      <c r="L165" s="118"/>
      <c r="M165" s="38">
        <v>0</v>
      </c>
      <c r="N165" s="118"/>
      <c r="O165" s="118"/>
      <c r="P165" s="118"/>
      <c r="Q165" s="118"/>
      <c r="R165" s="118"/>
    </row>
    <row r="166" ht="14.25" customHeight="1" spans="1:18">
      <c r="A166">
        <v>165</v>
      </c>
      <c r="B166" s="118" t="s">
        <v>337</v>
      </c>
      <c r="F166" s="118"/>
      <c r="G166" s="118" t="s">
        <v>54</v>
      </c>
      <c r="H166" s="2" t="s">
        <v>59</v>
      </c>
      <c r="I166" s="2" t="s">
        <v>77</v>
      </c>
      <c r="J166" s="2" t="s">
        <v>103</v>
      </c>
      <c r="K166" s="118" t="s">
        <v>482</v>
      </c>
      <c r="L166" s="118"/>
      <c r="M166" s="38">
        <v>0</v>
      </c>
      <c r="N166" s="118"/>
      <c r="O166" s="118"/>
      <c r="P166" s="118"/>
      <c r="Q166" s="118"/>
      <c r="R166" s="118"/>
    </row>
    <row r="167" ht="14.25" customHeight="1" spans="1:18">
      <c r="A167" s="119">
        <v>166</v>
      </c>
      <c r="B167" s="119" t="s">
        <v>353</v>
      </c>
      <c r="C167" s="119"/>
      <c r="D167" s="119"/>
      <c r="E167" s="119"/>
      <c r="F167" s="119">
        <v>55</v>
      </c>
      <c r="G167" s="120" t="s">
        <v>54</v>
      </c>
      <c r="H167" s="119" t="s">
        <v>59</v>
      </c>
      <c r="I167" s="119" t="s">
        <v>77</v>
      </c>
      <c r="J167" s="119" t="s">
        <v>483</v>
      </c>
      <c r="K167" s="119" t="s">
        <v>140</v>
      </c>
      <c r="L167" s="119"/>
      <c r="M167" s="132">
        <v>0.75</v>
      </c>
      <c r="N167" s="119"/>
      <c r="O167" s="119"/>
      <c r="P167" s="119"/>
      <c r="Q167" s="119"/>
      <c r="R167" s="119"/>
    </row>
    <row r="168" ht="14.25" customHeight="1" spans="1:18">
      <c r="A168">
        <v>167</v>
      </c>
      <c r="B168" s="118" t="s">
        <v>337</v>
      </c>
      <c r="F168" s="118"/>
      <c r="G168" s="118" t="s">
        <v>54</v>
      </c>
      <c r="H168" s="2" t="s">
        <v>59</v>
      </c>
      <c r="I168" s="2" t="s">
        <v>77</v>
      </c>
      <c r="J168" s="2" t="s">
        <v>483</v>
      </c>
      <c r="K168" s="118" t="s">
        <v>478</v>
      </c>
      <c r="L168" s="118"/>
      <c r="M168" s="38">
        <v>0</v>
      </c>
      <c r="N168" s="118"/>
      <c r="O168" s="118"/>
      <c r="P168" s="118"/>
      <c r="Q168" s="118"/>
      <c r="R168" s="118"/>
    </row>
    <row r="169" ht="14.25" customHeight="1" spans="1:18">
      <c r="A169" s="119">
        <v>168</v>
      </c>
      <c r="B169" s="120" t="s">
        <v>353</v>
      </c>
      <c r="C169" s="120"/>
      <c r="D169" s="120"/>
      <c r="E169" s="120"/>
      <c r="F169" s="120">
        <v>56</v>
      </c>
      <c r="G169" s="120" t="s">
        <v>54</v>
      </c>
      <c r="H169" s="119" t="s">
        <v>59</v>
      </c>
      <c r="I169" s="119" t="s">
        <v>77</v>
      </c>
      <c r="J169" s="119" t="s">
        <v>483</v>
      </c>
      <c r="K169" s="120" t="s">
        <v>484</v>
      </c>
      <c r="L169" s="120"/>
      <c r="M169" s="133">
        <v>0.25</v>
      </c>
      <c r="N169" s="120"/>
      <c r="O169" s="120"/>
      <c r="P169" s="120"/>
      <c r="Q169" s="120"/>
      <c r="R169" s="120"/>
    </row>
    <row r="170" ht="14.25" customHeight="1" spans="1:18">
      <c r="A170">
        <v>169</v>
      </c>
      <c r="B170" s="118" t="s">
        <v>337</v>
      </c>
      <c r="F170" s="118"/>
      <c r="G170" s="118" t="s">
        <v>54</v>
      </c>
      <c r="H170" s="2" t="s">
        <v>59</v>
      </c>
      <c r="I170" s="2" t="s">
        <v>77</v>
      </c>
      <c r="J170" s="2" t="s">
        <v>483</v>
      </c>
      <c r="K170" s="118" t="s">
        <v>485</v>
      </c>
      <c r="L170" s="118"/>
      <c r="M170" s="38">
        <v>0</v>
      </c>
      <c r="N170" s="118"/>
      <c r="O170" s="118"/>
      <c r="P170" s="118"/>
      <c r="Q170" s="118"/>
      <c r="R170" s="118"/>
    </row>
    <row r="171" ht="14.25" customHeight="1" spans="1:18">
      <c r="A171" s="119">
        <v>170</v>
      </c>
      <c r="B171" s="119" t="s">
        <v>353</v>
      </c>
      <c r="C171" s="119"/>
      <c r="D171" s="119"/>
      <c r="E171" s="119"/>
      <c r="F171" s="119">
        <v>57</v>
      </c>
      <c r="G171" s="120" t="s">
        <v>54</v>
      </c>
      <c r="H171" s="119" t="s">
        <v>59</v>
      </c>
      <c r="I171" s="119" t="s">
        <v>77</v>
      </c>
      <c r="J171" s="119" t="s">
        <v>486</v>
      </c>
      <c r="K171" s="119" t="s">
        <v>140</v>
      </c>
      <c r="L171" s="119"/>
      <c r="M171" s="132" t="s">
        <v>385</v>
      </c>
      <c r="N171" s="119"/>
      <c r="O171" s="119"/>
      <c r="P171" s="132">
        <v>0.05</v>
      </c>
      <c r="Q171" s="132">
        <v>1</v>
      </c>
      <c r="R171" s="119" t="s">
        <v>487</v>
      </c>
    </row>
    <row r="172" ht="14.25" customHeight="1" spans="1:18">
      <c r="A172">
        <v>171</v>
      </c>
      <c r="B172" s="118" t="s">
        <v>337</v>
      </c>
      <c r="F172" s="118"/>
      <c r="G172" s="118" t="s">
        <v>54</v>
      </c>
      <c r="H172" s="2" t="s">
        <v>59</v>
      </c>
      <c r="I172" s="2" t="s">
        <v>77</v>
      </c>
      <c r="J172" s="2" t="s">
        <v>486</v>
      </c>
      <c r="K172" s="118" t="s">
        <v>478</v>
      </c>
      <c r="L172" s="118"/>
      <c r="M172" s="38">
        <v>0</v>
      </c>
      <c r="N172" s="118"/>
      <c r="O172" s="118"/>
      <c r="P172" s="118"/>
      <c r="Q172" s="118"/>
      <c r="R172" s="118"/>
    </row>
    <row r="173" ht="14.25" customHeight="1" spans="1:18">
      <c r="A173" s="119">
        <v>172</v>
      </c>
      <c r="B173" s="120" t="s">
        <v>353</v>
      </c>
      <c r="C173" s="120"/>
      <c r="D173" s="120"/>
      <c r="E173" s="120"/>
      <c r="F173" s="120">
        <v>58</v>
      </c>
      <c r="G173" s="120" t="s">
        <v>54</v>
      </c>
      <c r="H173" s="119" t="s">
        <v>59</v>
      </c>
      <c r="I173" s="119" t="s">
        <v>77</v>
      </c>
      <c r="J173" s="119" t="s">
        <v>486</v>
      </c>
      <c r="K173" s="120" t="s">
        <v>479</v>
      </c>
      <c r="L173" s="120"/>
      <c r="M173" s="132" t="s">
        <v>385</v>
      </c>
      <c r="N173" s="120"/>
      <c r="O173" s="120"/>
      <c r="P173" s="133">
        <v>0</v>
      </c>
      <c r="Q173" s="133">
        <v>0.95</v>
      </c>
      <c r="R173" s="120" t="s">
        <v>488</v>
      </c>
    </row>
    <row r="174" ht="14.25" customHeight="1" spans="1:18">
      <c r="A174">
        <v>173</v>
      </c>
      <c r="B174" s="118" t="s">
        <v>337</v>
      </c>
      <c r="F174" s="118"/>
      <c r="G174" s="118" t="s">
        <v>54</v>
      </c>
      <c r="H174" s="2" t="s">
        <v>59</v>
      </c>
      <c r="I174" s="2" t="s">
        <v>77</v>
      </c>
      <c r="J174" s="2" t="s">
        <v>486</v>
      </c>
      <c r="K174" s="118" t="s">
        <v>480</v>
      </c>
      <c r="L174" s="118"/>
      <c r="M174" s="38">
        <v>0</v>
      </c>
      <c r="N174" s="118"/>
      <c r="O174" s="118"/>
      <c r="P174" s="118"/>
      <c r="Q174" s="118"/>
      <c r="R174" s="118"/>
    </row>
    <row r="175" ht="14.25" customHeight="1" spans="1:18">
      <c r="A175" s="2">
        <v>174</v>
      </c>
      <c r="B175" t="s">
        <v>337</v>
      </c>
      <c r="F175" s="118"/>
      <c r="G175" s="118" t="s">
        <v>54</v>
      </c>
      <c r="H175" s="2" t="s">
        <v>59</v>
      </c>
      <c r="I175" s="2" t="s">
        <v>77</v>
      </c>
      <c r="J175" s="2" t="s">
        <v>486</v>
      </c>
      <c r="K175" s="118" t="s">
        <v>489</v>
      </c>
      <c r="L175" s="118"/>
      <c r="M175" s="38">
        <v>0</v>
      </c>
      <c r="N175" s="118"/>
      <c r="O175" s="118"/>
      <c r="P175" s="118"/>
      <c r="Q175" s="118"/>
      <c r="R175" s="118"/>
    </row>
    <row r="176" ht="14.25" customHeight="1" spans="1:18">
      <c r="A176">
        <v>175</v>
      </c>
      <c r="B176" t="s">
        <v>337</v>
      </c>
      <c r="F176" s="118"/>
      <c r="G176" s="118" t="s">
        <v>54</v>
      </c>
      <c r="H176" s="2" t="s">
        <v>59</v>
      </c>
      <c r="I176" s="2" t="s">
        <v>77</v>
      </c>
      <c r="J176" s="2" t="s">
        <v>486</v>
      </c>
      <c r="K176" s="118" t="s">
        <v>482</v>
      </c>
      <c r="L176" s="118"/>
      <c r="M176" s="38">
        <v>0</v>
      </c>
      <c r="N176" s="118"/>
      <c r="O176" s="118"/>
      <c r="P176" s="118"/>
      <c r="Q176" s="118"/>
      <c r="R176" s="118"/>
    </row>
    <row r="177" ht="14.25" customHeight="1" spans="1:18">
      <c r="A177" s="129">
        <v>176</v>
      </c>
      <c r="B177" s="129" t="s">
        <v>364</v>
      </c>
      <c r="C177" s="129" t="s">
        <v>398</v>
      </c>
      <c r="D177" s="129"/>
      <c r="E177" s="129"/>
      <c r="F177" s="129"/>
      <c r="G177" s="130" t="s">
        <v>54</v>
      </c>
      <c r="H177" s="129" t="s">
        <v>59</v>
      </c>
      <c r="I177" s="129" t="s">
        <v>77</v>
      </c>
      <c r="J177" s="129" t="s">
        <v>105</v>
      </c>
      <c r="K177" s="129" t="s">
        <v>480</v>
      </c>
      <c r="L177" s="129"/>
      <c r="M177" s="134" t="s">
        <v>385</v>
      </c>
      <c r="N177" s="129"/>
      <c r="O177" s="129"/>
      <c r="P177" s="134">
        <v>0.05</v>
      </c>
      <c r="Q177" s="134">
        <v>1</v>
      </c>
      <c r="R177" s="129" t="s">
        <v>487</v>
      </c>
    </row>
    <row r="178" ht="14.25" customHeight="1" spans="1:18">
      <c r="A178" s="130">
        <v>177</v>
      </c>
      <c r="B178" s="130" t="s">
        <v>364</v>
      </c>
      <c r="C178" s="130" t="s">
        <v>398</v>
      </c>
      <c r="D178" s="130"/>
      <c r="E178" s="130"/>
      <c r="F178" s="130"/>
      <c r="G178" s="130" t="s">
        <v>54</v>
      </c>
      <c r="H178" s="129" t="s">
        <v>59</v>
      </c>
      <c r="I178" s="129" t="s">
        <v>77</v>
      </c>
      <c r="J178" s="129" t="s">
        <v>105</v>
      </c>
      <c r="K178" s="130" t="s">
        <v>140</v>
      </c>
      <c r="L178" s="130"/>
      <c r="M178" s="134" t="s">
        <v>385</v>
      </c>
      <c r="N178" s="130"/>
      <c r="O178" s="130"/>
      <c r="P178" s="131">
        <v>0</v>
      </c>
      <c r="Q178" s="131">
        <v>0.95</v>
      </c>
      <c r="R178" s="130" t="s">
        <v>488</v>
      </c>
    </row>
    <row r="179" ht="14.25" customHeight="1" spans="1:18">
      <c r="A179" s="2">
        <v>178</v>
      </c>
      <c r="B179" s="2"/>
      <c r="C179" s="2"/>
      <c r="D179" s="2"/>
      <c r="E179" s="2"/>
      <c r="F179" s="2"/>
      <c r="G179" s="118" t="s">
        <v>54</v>
      </c>
      <c r="H179" s="2" t="s">
        <v>59</v>
      </c>
      <c r="I179" s="2" t="s">
        <v>77</v>
      </c>
      <c r="J179" s="2" t="s">
        <v>490</v>
      </c>
      <c r="K179" s="2" t="s">
        <v>491</v>
      </c>
      <c r="L179" s="2"/>
      <c r="M179" s="22">
        <v>0.75</v>
      </c>
      <c r="N179" s="2"/>
      <c r="O179" s="2"/>
      <c r="P179" s="2"/>
      <c r="Q179" s="2"/>
      <c r="R179" s="2"/>
    </row>
    <row r="180" ht="14.25" customHeight="1" spans="1:18">
      <c r="A180">
        <v>179</v>
      </c>
      <c r="F180" s="118"/>
      <c r="G180" s="118" t="s">
        <v>54</v>
      </c>
      <c r="H180" s="2" t="s">
        <v>59</v>
      </c>
      <c r="I180" s="2" t="s">
        <v>77</v>
      </c>
      <c r="J180" s="2" t="s">
        <v>490</v>
      </c>
      <c r="K180" s="118" t="s">
        <v>492</v>
      </c>
      <c r="L180" s="118"/>
      <c r="M180" s="38">
        <v>0.25</v>
      </c>
      <c r="N180" s="118"/>
      <c r="O180" s="118"/>
      <c r="P180" s="118"/>
      <c r="Q180" s="118"/>
      <c r="R180" s="118"/>
    </row>
    <row r="181" ht="14.25" customHeight="1" spans="1:18">
      <c r="A181" s="2">
        <v>180</v>
      </c>
      <c r="B181" s="2"/>
      <c r="C181" s="2"/>
      <c r="D181" s="2"/>
      <c r="E181" s="2"/>
      <c r="F181" s="2"/>
      <c r="G181" s="118" t="s">
        <v>54</v>
      </c>
      <c r="H181" s="2" t="s">
        <v>59</v>
      </c>
      <c r="I181" s="2" t="s">
        <v>77</v>
      </c>
      <c r="J181" s="2" t="s">
        <v>493</v>
      </c>
      <c r="K181" s="2" t="s">
        <v>494</v>
      </c>
      <c r="L181" s="2"/>
      <c r="M181" s="22">
        <v>1</v>
      </c>
      <c r="N181" s="2"/>
      <c r="O181" s="2"/>
      <c r="P181" s="2"/>
      <c r="Q181" s="2"/>
      <c r="R181" s="2"/>
    </row>
    <row r="182" ht="14.25" customHeight="1" spans="1:18">
      <c r="A182">
        <v>181</v>
      </c>
      <c r="F182" s="118"/>
      <c r="G182" s="118" t="s">
        <v>54</v>
      </c>
      <c r="H182" s="2" t="s">
        <v>59</v>
      </c>
      <c r="I182" s="2" t="s">
        <v>77</v>
      </c>
      <c r="J182" s="2" t="s">
        <v>493</v>
      </c>
      <c r="K182" s="118" t="s">
        <v>480</v>
      </c>
      <c r="L182" s="118"/>
      <c r="M182" s="38">
        <v>0</v>
      </c>
      <c r="N182" s="118"/>
      <c r="O182" s="118"/>
      <c r="P182" s="118"/>
      <c r="Q182" s="118"/>
      <c r="R182" s="118"/>
    </row>
    <row r="183" ht="14.25" customHeight="1" spans="1:18">
      <c r="A183" s="2">
        <v>182</v>
      </c>
      <c r="F183" s="118"/>
      <c r="G183" s="118" t="s">
        <v>54</v>
      </c>
      <c r="H183" s="2" t="s">
        <v>59</v>
      </c>
      <c r="I183" s="2" t="s">
        <v>77</v>
      </c>
      <c r="J183" s="2" t="s">
        <v>493</v>
      </c>
      <c r="K183" s="118" t="s">
        <v>495</v>
      </c>
      <c r="L183" s="118"/>
      <c r="M183" s="38">
        <v>0</v>
      </c>
      <c r="N183" s="118"/>
      <c r="O183" s="118"/>
      <c r="P183" s="118"/>
      <c r="Q183" s="118"/>
      <c r="R183" s="118"/>
    </row>
    <row r="184" ht="14.25" customHeight="1" spans="1:18">
      <c r="A184">
        <v>183</v>
      </c>
      <c r="F184" s="118"/>
      <c r="G184" s="118" t="s">
        <v>54</v>
      </c>
      <c r="H184" s="2" t="s">
        <v>59</v>
      </c>
      <c r="I184" s="2" t="s">
        <v>77</v>
      </c>
      <c r="J184" s="2" t="s">
        <v>493</v>
      </c>
      <c r="K184" s="118" t="s">
        <v>478</v>
      </c>
      <c r="L184" s="118"/>
      <c r="M184" s="38">
        <v>0</v>
      </c>
      <c r="N184" s="118"/>
      <c r="O184" s="118"/>
      <c r="P184" s="118"/>
      <c r="Q184" s="118"/>
      <c r="R184" s="118"/>
    </row>
    <row r="185" ht="14.25" customHeight="1" spans="1:18">
      <c r="A185" s="2">
        <v>184</v>
      </c>
      <c r="F185" s="118"/>
      <c r="G185" s="118" t="s">
        <v>54</v>
      </c>
      <c r="H185" s="2" t="s">
        <v>59</v>
      </c>
      <c r="I185" s="2" t="s">
        <v>77</v>
      </c>
      <c r="J185" s="2" t="s">
        <v>493</v>
      </c>
      <c r="K185" s="118" t="s">
        <v>140</v>
      </c>
      <c r="L185" s="118"/>
      <c r="M185" s="38">
        <v>0</v>
      </c>
      <c r="N185" s="118"/>
      <c r="O185" s="118"/>
      <c r="P185" s="118"/>
      <c r="Q185" s="118"/>
      <c r="R185" s="118"/>
    </row>
    <row r="186" ht="14.25" customHeight="1" spans="1:18">
      <c r="A186">
        <v>185</v>
      </c>
      <c r="B186" s="2"/>
      <c r="C186" s="2"/>
      <c r="D186" s="2"/>
      <c r="E186" s="2"/>
      <c r="F186" s="2"/>
      <c r="G186" s="118" t="s">
        <v>54</v>
      </c>
      <c r="H186" s="2" t="s">
        <v>59</v>
      </c>
      <c r="I186" s="2" t="s">
        <v>78</v>
      </c>
      <c r="J186" s="2" t="s">
        <v>78</v>
      </c>
      <c r="K186" s="2"/>
      <c r="L186" s="2"/>
      <c r="M186" s="11">
        <v>1</v>
      </c>
      <c r="N186" s="2" t="s">
        <v>412</v>
      </c>
      <c r="O186" s="2" t="s">
        <v>466</v>
      </c>
      <c r="P186" s="2"/>
      <c r="Q186" s="2"/>
      <c r="R186" s="2"/>
    </row>
    <row r="187" ht="14.25" customHeight="1" spans="1:18">
      <c r="A187" s="2">
        <v>186</v>
      </c>
      <c r="B187" s="2"/>
      <c r="C187" s="2"/>
      <c r="D187" s="2"/>
      <c r="E187" s="2"/>
      <c r="F187" s="2"/>
      <c r="G187" s="118" t="s">
        <v>54</v>
      </c>
      <c r="H187" s="2" t="s">
        <v>59</v>
      </c>
      <c r="I187" s="2" t="s">
        <v>78</v>
      </c>
      <c r="J187" s="2" t="s">
        <v>496</v>
      </c>
      <c r="K187" s="2"/>
      <c r="L187" s="2"/>
      <c r="M187" s="25">
        <v>52.5</v>
      </c>
      <c r="N187" s="2" t="s">
        <v>386</v>
      </c>
      <c r="O187" s="2"/>
      <c r="P187" s="2"/>
      <c r="Q187" s="2"/>
      <c r="R187" s="2"/>
    </row>
    <row r="188" ht="14.25" customHeight="1" spans="1:18">
      <c r="A188">
        <v>187</v>
      </c>
      <c r="F188" s="118"/>
      <c r="G188" s="118" t="s">
        <v>54</v>
      </c>
      <c r="H188" s="2" t="s">
        <v>59</v>
      </c>
      <c r="I188" s="2" t="s">
        <v>78</v>
      </c>
      <c r="J188" s="118" t="s">
        <v>470</v>
      </c>
      <c r="K188" s="118"/>
      <c r="L188" s="118"/>
      <c r="M188" s="139">
        <v>18</v>
      </c>
      <c r="N188" s="118" t="s">
        <v>386</v>
      </c>
      <c r="O188" s="118"/>
      <c r="P188" s="118"/>
      <c r="Q188" s="118"/>
      <c r="R188" s="118"/>
    </row>
    <row r="189" ht="14.25" customHeight="1" spans="1:18">
      <c r="A189" s="2">
        <v>188</v>
      </c>
      <c r="F189" s="118"/>
      <c r="G189" s="118" t="s">
        <v>54</v>
      </c>
      <c r="H189" s="2" t="s">
        <v>59</v>
      </c>
      <c r="I189" s="2" t="s">
        <v>78</v>
      </c>
      <c r="J189" s="118" t="s">
        <v>497</v>
      </c>
      <c r="K189" s="118"/>
      <c r="L189" s="118"/>
      <c r="M189" s="139">
        <v>17.5</v>
      </c>
      <c r="N189" s="118" t="s">
        <v>386</v>
      </c>
      <c r="O189" s="118"/>
      <c r="P189" s="118"/>
      <c r="Q189" s="118"/>
      <c r="R189" s="118"/>
    </row>
    <row r="190" ht="14.25" customHeight="1" spans="1:18">
      <c r="A190">
        <v>189</v>
      </c>
      <c r="F190" s="118"/>
      <c r="G190" s="118" t="s">
        <v>54</v>
      </c>
      <c r="H190" s="2" t="s">
        <v>59</v>
      </c>
      <c r="I190" s="2" t="s">
        <v>78</v>
      </c>
      <c r="J190" s="118" t="s">
        <v>498</v>
      </c>
      <c r="K190" s="118"/>
      <c r="L190" s="118"/>
      <c r="M190" s="139">
        <v>12</v>
      </c>
      <c r="N190" s="118" t="s">
        <v>386</v>
      </c>
      <c r="O190" s="118"/>
      <c r="P190" s="118"/>
      <c r="Q190" s="118"/>
      <c r="R190" s="118"/>
    </row>
    <row r="191" ht="14.25" customHeight="1" spans="1:18">
      <c r="A191" s="2">
        <v>190</v>
      </c>
      <c r="B191" s="18"/>
      <c r="C191" s="18"/>
      <c r="D191" s="18"/>
      <c r="E191" s="18"/>
      <c r="F191" s="2">
        <v>30</v>
      </c>
      <c r="G191" s="118" t="s">
        <v>54</v>
      </c>
      <c r="H191" s="2" t="s">
        <v>59</v>
      </c>
      <c r="I191" s="2" t="s">
        <v>78</v>
      </c>
      <c r="J191" s="2" t="s">
        <v>106</v>
      </c>
      <c r="K191" s="2" t="s">
        <v>140</v>
      </c>
      <c r="L191" s="2"/>
      <c r="M191" s="22" t="s">
        <v>385</v>
      </c>
      <c r="N191" s="2" t="s">
        <v>386</v>
      </c>
      <c r="O191" s="2"/>
      <c r="P191" s="22">
        <v>0.05</v>
      </c>
      <c r="Q191" s="22">
        <v>1</v>
      </c>
      <c r="R191" s="2"/>
    </row>
    <row r="192" ht="14.25" customHeight="1" spans="1:18">
      <c r="A192">
        <v>191</v>
      </c>
      <c r="F192" s="118"/>
      <c r="G192" s="118" t="s">
        <v>54</v>
      </c>
      <c r="H192" s="2" t="s">
        <v>59</v>
      </c>
      <c r="I192" s="2" t="s">
        <v>78</v>
      </c>
      <c r="J192" s="2" t="s">
        <v>106</v>
      </c>
      <c r="K192" s="118" t="s">
        <v>478</v>
      </c>
      <c r="L192" s="118"/>
      <c r="M192" s="139">
        <v>0</v>
      </c>
      <c r="N192" s="118" t="s">
        <v>386</v>
      </c>
      <c r="O192" s="118"/>
      <c r="P192" s="118"/>
      <c r="Q192" s="118"/>
      <c r="R192" s="118"/>
    </row>
    <row r="193" ht="14.25" customHeight="1" spans="1:18">
      <c r="A193" s="2">
        <v>192</v>
      </c>
      <c r="B193" s="20"/>
      <c r="C193" s="20"/>
      <c r="D193" s="20"/>
      <c r="E193" s="20"/>
      <c r="F193" s="118">
        <v>31</v>
      </c>
      <c r="G193" s="118" t="s">
        <v>54</v>
      </c>
      <c r="H193" s="2" t="s">
        <v>59</v>
      </c>
      <c r="I193" s="2" t="s">
        <v>78</v>
      </c>
      <c r="J193" s="2" t="s">
        <v>106</v>
      </c>
      <c r="K193" s="118" t="s">
        <v>479</v>
      </c>
      <c r="L193" s="118"/>
      <c r="M193" s="22" t="s">
        <v>385</v>
      </c>
      <c r="N193" s="118" t="s">
        <v>386</v>
      </c>
      <c r="O193" s="118"/>
      <c r="P193" s="38">
        <v>0</v>
      </c>
      <c r="Q193" s="38">
        <v>0.95</v>
      </c>
      <c r="R193" s="118"/>
    </row>
    <row r="194" ht="14.25" customHeight="1" spans="1:18">
      <c r="A194">
        <v>193</v>
      </c>
      <c r="F194" s="118"/>
      <c r="G194" s="118" t="s">
        <v>54</v>
      </c>
      <c r="H194" s="2" t="s">
        <v>59</v>
      </c>
      <c r="I194" s="2" t="s">
        <v>78</v>
      </c>
      <c r="J194" s="2" t="s">
        <v>106</v>
      </c>
      <c r="K194" s="118" t="s">
        <v>480</v>
      </c>
      <c r="L194" s="118"/>
      <c r="M194" s="139">
        <v>0</v>
      </c>
      <c r="N194" s="118" t="s">
        <v>386</v>
      </c>
      <c r="O194" s="118"/>
      <c r="P194" s="118"/>
      <c r="Q194" s="118"/>
      <c r="R194" s="118"/>
    </row>
    <row r="195" ht="14.25" customHeight="1" spans="1:18">
      <c r="A195" s="2">
        <v>194</v>
      </c>
      <c r="F195" s="118"/>
      <c r="G195" s="118" t="s">
        <v>54</v>
      </c>
      <c r="H195" s="2" t="s">
        <v>59</v>
      </c>
      <c r="I195" s="2" t="s">
        <v>78</v>
      </c>
      <c r="J195" s="2" t="s">
        <v>106</v>
      </c>
      <c r="K195" s="118" t="s">
        <v>489</v>
      </c>
      <c r="L195" s="118"/>
      <c r="M195" s="139">
        <v>0</v>
      </c>
      <c r="N195" s="118" t="s">
        <v>386</v>
      </c>
      <c r="O195" s="118"/>
      <c r="P195" s="118"/>
      <c r="Q195" s="118"/>
      <c r="R195" s="118"/>
    </row>
    <row r="196" ht="14.25" customHeight="1" spans="1:18">
      <c r="A196">
        <v>195</v>
      </c>
      <c r="F196" s="118"/>
      <c r="G196" s="118" t="s">
        <v>54</v>
      </c>
      <c r="H196" s="2" t="s">
        <v>59</v>
      </c>
      <c r="I196" s="2" t="s">
        <v>78</v>
      </c>
      <c r="J196" s="2" t="s">
        <v>106</v>
      </c>
      <c r="K196" s="118" t="s">
        <v>482</v>
      </c>
      <c r="L196" s="118"/>
      <c r="M196" s="139">
        <v>0</v>
      </c>
      <c r="N196" s="118" t="s">
        <v>386</v>
      </c>
      <c r="O196" s="118"/>
      <c r="P196" s="118"/>
      <c r="Q196" s="118"/>
      <c r="R196" s="118"/>
    </row>
    <row r="197" ht="14.25" customHeight="1" spans="1:18">
      <c r="A197" s="2">
        <v>196</v>
      </c>
      <c r="B197" s="18"/>
      <c r="C197" s="18"/>
      <c r="D197" s="18"/>
      <c r="E197" s="18"/>
      <c r="F197" s="2">
        <v>32</v>
      </c>
      <c r="G197" s="118" t="s">
        <v>54</v>
      </c>
      <c r="H197" s="2" t="s">
        <v>59</v>
      </c>
      <c r="I197" s="2" t="s">
        <v>78</v>
      </c>
      <c r="J197" s="2" t="s">
        <v>107</v>
      </c>
      <c r="K197" s="2" t="s">
        <v>140</v>
      </c>
      <c r="L197" s="2"/>
      <c r="M197" s="22" t="s">
        <v>385</v>
      </c>
      <c r="N197" s="2" t="s">
        <v>386</v>
      </c>
      <c r="O197" s="2"/>
      <c r="P197" s="22">
        <v>0.05</v>
      </c>
      <c r="Q197" s="22">
        <v>1</v>
      </c>
      <c r="R197" s="2"/>
    </row>
    <row r="198" ht="14.25" customHeight="1" spans="1:18">
      <c r="A198">
        <v>197</v>
      </c>
      <c r="F198" s="118"/>
      <c r="G198" s="118" t="s">
        <v>54</v>
      </c>
      <c r="H198" s="2" t="s">
        <v>59</v>
      </c>
      <c r="I198" s="2" t="s">
        <v>78</v>
      </c>
      <c r="J198" s="2" t="s">
        <v>107</v>
      </c>
      <c r="K198" s="118" t="s">
        <v>478</v>
      </c>
      <c r="L198" s="118"/>
      <c r="M198" s="139">
        <v>0</v>
      </c>
      <c r="N198" s="118" t="s">
        <v>386</v>
      </c>
      <c r="O198" s="118"/>
      <c r="P198" s="118"/>
      <c r="Q198" s="118"/>
      <c r="R198" s="118"/>
    </row>
    <row r="199" ht="14.25" customHeight="1" spans="1:18">
      <c r="A199" s="2">
        <v>198</v>
      </c>
      <c r="B199" s="20"/>
      <c r="C199" s="20"/>
      <c r="D199" s="20"/>
      <c r="E199" s="20"/>
      <c r="F199" s="118">
        <v>33</v>
      </c>
      <c r="G199" s="118" t="s">
        <v>54</v>
      </c>
      <c r="H199" s="2" t="s">
        <v>59</v>
      </c>
      <c r="I199" s="2" t="s">
        <v>78</v>
      </c>
      <c r="J199" s="2" t="s">
        <v>107</v>
      </c>
      <c r="K199" s="118" t="s">
        <v>479</v>
      </c>
      <c r="L199" s="118"/>
      <c r="M199" s="22" t="s">
        <v>385</v>
      </c>
      <c r="N199" s="118" t="s">
        <v>386</v>
      </c>
      <c r="O199" s="118"/>
      <c r="P199" s="38">
        <v>0</v>
      </c>
      <c r="Q199" s="38">
        <v>0.95</v>
      </c>
      <c r="R199" s="118"/>
    </row>
    <row r="200" ht="14.25" customHeight="1" spans="1:18">
      <c r="A200">
        <v>199</v>
      </c>
      <c r="F200" s="118"/>
      <c r="G200" s="118" t="s">
        <v>54</v>
      </c>
      <c r="H200" s="2" t="s">
        <v>59</v>
      </c>
      <c r="I200" s="2" t="s">
        <v>78</v>
      </c>
      <c r="J200" s="2" t="s">
        <v>107</v>
      </c>
      <c r="K200" s="118" t="s">
        <v>480</v>
      </c>
      <c r="L200" s="118"/>
      <c r="M200" s="38">
        <v>0</v>
      </c>
      <c r="N200" s="118" t="s">
        <v>386</v>
      </c>
      <c r="O200" s="118"/>
      <c r="P200" s="118"/>
      <c r="Q200" s="118"/>
      <c r="R200" s="118"/>
    </row>
    <row r="201" ht="14.25" customHeight="1" spans="1:18">
      <c r="A201" s="2">
        <v>200</v>
      </c>
      <c r="F201" s="118"/>
      <c r="G201" s="118" t="s">
        <v>54</v>
      </c>
      <c r="H201" s="2" t="s">
        <v>59</v>
      </c>
      <c r="I201" s="2" t="s">
        <v>78</v>
      </c>
      <c r="J201" s="2" t="s">
        <v>107</v>
      </c>
      <c r="K201" s="118" t="s">
        <v>481</v>
      </c>
      <c r="L201" s="118"/>
      <c r="M201" s="38">
        <v>0</v>
      </c>
      <c r="N201" s="118" t="s">
        <v>386</v>
      </c>
      <c r="O201" s="118"/>
      <c r="P201" s="118"/>
      <c r="Q201" s="118"/>
      <c r="R201" s="118"/>
    </row>
    <row r="202" ht="14.25" customHeight="1" spans="1:18">
      <c r="A202">
        <v>201</v>
      </c>
      <c r="F202" s="118"/>
      <c r="G202" s="118" t="s">
        <v>54</v>
      </c>
      <c r="H202" s="2" t="s">
        <v>59</v>
      </c>
      <c r="I202" s="2" t="s">
        <v>78</v>
      </c>
      <c r="J202" s="2" t="s">
        <v>107</v>
      </c>
      <c r="K202" s="118" t="s">
        <v>482</v>
      </c>
      <c r="L202" s="118"/>
      <c r="M202" s="38">
        <v>0</v>
      </c>
      <c r="N202" s="118" t="s">
        <v>386</v>
      </c>
      <c r="O202" s="118"/>
      <c r="P202" s="118"/>
      <c r="Q202" s="118"/>
      <c r="R202" s="118"/>
    </row>
    <row r="203" ht="14.25" customHeight="1" spans="1:18">
      <c r="A203" s="2">
        <v>202</v>
      </c>
      <c r="B203" s="22"/>
      <c r="C203" s="22"/>
      <c r="D203" s="22"/>
      <c r="E203" s="22"/>
      <c r="F203" s="22"/>
      <c r="G203" s="118" t="s">
        <v>54</v>
      </c>
      <c r="H203" s="2" t="s">
        <v>59</v>
      </c>
      <c r="I203" s="2" t="s">
        <v>78</v>
      </c>
      <c r="J203" s="22" t="s">
        <v>483</v>
      </c>
      <c r="K203" s="22" t="s">
        <v>140</v>
      </c>
      <c r="L203" s="22"/>
      <c r="M203" s="22">
        <v>0.75</v>
      </c>
      <c r="N203" s="22" t="s">
        <v>386</v>
      </c>
      <c r="O203" s="22"/>
      <c r="P203" s="22"/>
      <c r="Q203" s="22"/>
      <c r="R203" s="22"/>
    </row>
    <row r="204" ht="14.25" customHeight="1" spans="1:18">
      <c r="A204">
        <v>203</v>
      </c>
      <c r="F204" s="118"/>
      <c r="G204" s="118" t="s">
        <v>54</v>
      </c>
      <c r="H204" s="2" t="s">
        <v>59</v>
      </c>
      <c r="I204" s="2" t="s">
        <v>78</v>
      </c>
      <c r="J204" s="22" t="s">
        <v>483</v>
      </c>
      <c r="K204" s="118" t="s">
        <v>478</v>
      </c>
      <c r="L204" s="118"/>
      <c r="M204" s="38">
        <v>0</v>
      </c>
      <c r="N204" s="118" t="s">
        <v>386</v>
      </c>
      <c r="O204" s="118"/>
      <c r="P204" s="118"/>
      <c r="Q204" s="118"/>
      <c r="R204" s="118"/>
    </row>
    <row r="205" ht="14.25" customHeight="1" spans="1:18">
      <c r="A205" s="2">
        <v>204</v>
      </c>
      <c r="F205" s="118"/>
      <c r="G205" s="118" t="s">
        <v>54</v>
      </c>
      <c r="H205" s="2" t="s">
        <v>59</v>
      </c>
      <c r="I205" s="2" t="s">
        <v>78</v>
      </c>
      <c r="J205" s="22" t="s">
        <v>483</v>
      </c>
      <c r="K205" s="118" t="s">
        <v>479</v>
      </c>
      <c r="L205" s="118"/>
      <c r="M205" s="38">
        <v>0.25</v>
      </c>
      <c r="N205" s="118" t="s">
        <v>386</v>
      </c>
      <c r="O205" s="118"/>
      <c r="P205" s="118"/>
      <c r="Q205" s="118"/>
      <c r="R205" s="118"/>
    </row>
    <row r="206" ht="14.25" customHeight="1" spans="1:18">
      <c r="A206">
        <v>205</v>
      </c>
      <c r="B206" s="2"/>
      <c r="C206" s="2"/>
      <c r="D206" s="2"/>
      <c r="E206" s="2"/>
      <c r="F206" s="2"/>
      <c r="G206" s="118" t="s">
        <v>54</v>
      </c>
      <c r="H206" s="2" t="s">
        <v>59</v>
      </c>
      <c r="I206" s="2" t="s">
        <v>78</v>
      </c>
      <c r="J206" s="2" t="s">
        <v>499</v>
      </c>
      <c r="K206" s="2" t="s">
        <v>500</v>
      </c>
      <c r="L206" s="2"/>
      <c r="M206" s="12">
        <v>0.51</v>
      </c>
      <c r="N206" s="2" t="s">
        <v>386</v>
      </c>
      <c r="O206" s="2"/>
      <c r="P206" s="2"/>
      <c r="Q206" s="2"/>
      <c r="R206" s="2"/>
    </row>
    <row r="207" ht="14.25" customHeight="1" spans="1:18">
      <c r="A207" s="2">
        <v>206</v>
      </c>
      <c r="F207" s="118"/>
      <c r="G207" s="118" t="s">
        <v>54</v>
      </c>
      <c r="H207" s="2" t="s">
        <v>59</v>
      </c>
      <c r="I207" s="2" t="s">
        <v>78</v>
      </c>
      <c r="J207" s="2" t="s">
        <v>499</v>
      </c>
      <c r="K207" s="118" t="s">
        <v>489</v>
      </c>
      <c r="L207" s="118"/>
      <c r="M207" s="138">
        <v>0.3</v>
      </c>
      <c r="N207" s="118" t="s">
        <v>386</v>
      </c>
      <c r="O207" s="118"/>
      <c r="P207" s="118"/>
      <c r="Q207" s="118"/>
      <c r="R207" s="118"/>
    </row>
    <row r="208" ht="14.25" customHeight="1" spans="1:18">
      <c r="A208">
        <v>207</v>
      </c>
      <c r="F208" s="118"/>
      <c r="G208" s="118" t="s">
        <v>54</v>
      </c>
      <c r="H208" s="2" t="s">
        <v>59</v>
      </c>
      <c r="I208" s="2" t="s">
        <v>78</v>
      </c>
      <c r="J208" s="2" t="s">
        <v>499</v>
      </c>
      <c r="K208" s="118" t="s">
        <v>478</v>
      </c>
      <c r="L208" s="118"/>
      <c r="M208" s="138">
        <v>0</v>
      </c>
      <c r="N208" s="118" t="s">
        <v>386</v>
      </c>
      <c r="O208" s="118"/>
      <c r="P208" s="118"/>
      <c r="Q208" s="118"/>
      <c r="R208" s="118"/>
    </row>
    <row r="209" ht="14.25" customHeight="1" spans="1:18">
      <c r="A209" s="2">
        <v>208</v>
      </c>
      <c r="F209" s="118"/>
      <c r="G209" s="118" t="s">
        <v>54</v>
      </c>
      <c r="H209" s="2" t="s">
        <v>59</v>
      </c>
      <c r="I209" s="2" t="s">
        <v>78</v>
      </c>
      <c r="J209" s="2" t="s">
        <v>499</v>
      </c>
      <c r="K209" s="118" t="s">
        <v>140</v>
      </c>
      <c r="L209" s="118"/>
      <c r="M209" s="138">
        <v>0.01</v>
      </c>
      <c r="N209" s="118" t="s">
        <v>386</v>
      </c>
      <c r="O209" s="118"/>
      <c r="P209" s="118"/>
      <c r="Q209" s="118"/>
      <c r="R209" s="118"/>
    </row>
    <row r="210" ht="14.25" customHeight="1" spans="1:18">
      <c r="A210">
        <v>209</v>
      </c>
      <c r="F210" s="118"/>
      <c r="G210" s="118" t="s">
        <v>54</v>
      </c>
      <c r="H210" s="2" t="s">
        <v>59</v>
      </c>
      <c r="I210" s="2" t="s">
        <v>78</v>
      </c>
      <c r="J210" s="2" t="s">
        <v>499</v>
      </c>
      <c r="K210" s="118" t="s">
        <v>501</v>
      </c>
      <c r="L210" s="118"/>
      <c r="M210" s="138">
        <v>0.08</v>
      </c>
      <c r="N210" s="118" t="s">
        <v>386</v>
      </c>
      <c r="O210" s="118"/>
      <c r="P210" s="118"/>
      <c r="Q210" s="118"/>
      <c r="R210" s="118"/>
    </row>
    <row r="211" ht="14.25" customHeight="1" spans="1:18">
      <c r="A211" s="2">
        <v>210</v>
      </c>
      <c r="B211" s="2"/>
      <c r="C211" s="2"/>
      <c r="D211" s="2"/>
      <c r="E211" s="2"/>
      <c r="F211" s="2"/>
      <c r="G211" s="118" t="s">
        <v>54</v>
      </c>
      <c r="H211" s="2" t="s">
        <v>59</v>
      </c>
      <c r="I211" s="2" t="s">
        <v>502</v>
      </c>
      <c r="J211" s="2" t="s">
        <v>502</v>
      </c>
      <c r="K211" s="2" t="s">
        <v>503</v>
      </c>
      <c r="L211" s="2"/>
      <c r="M211" s="12">
        <v>0</v>
      </c>
      <c r="N211" s="2" t="s">
        <v>504</v>
      </c>
      <c r="O211" s="2" t="s">
        <v>505</v>
      </c>
      <c r="P211" s="2"/>
      <c r="Q211" s="2"/>
      <c r="R211" s="2"/>
    </row>
    <row r="212" ht="14.25" customHeight="1" spans="1:18">
      <c r="A212">
        <v>211</v>
      </c>
      <c r="F212" s="118"/>
      <c r="G212" s="118" t="s">
        <v>54</v>
      </c>
      <c r="H212" s="2" t="s">
        <v>59</v>
      </c>
      <c r="I212" s="2" t="s">
        <v>502</v>
      </c>
      <c r="J212" s="2" t="s">
        <v>502</v>
      </c>
      <c r="K212" s="118" t="s">
        <v>506</v>
      </c>
      <c r="L212" s="118"/>
      <c r="M212" s="138">
        <v>0</v>
      </c>
      <c r="N212" s="118" t="s">
        <v>504</v>
      </c>
      <c r="O212" s="2" t="s">
        <v>505</v>
      </c>
      <c r="P212" s="118"/>
      <c r="Q212" s="118"/>
      <c r="R212" s="118"/>
    </row>
    <row r="213" ht="14.25" customHeight="1" spans="1:18">
      <c r="A213" s="2">
        <v>212</v>
      </c>
      <c r="B213" s="2"/>
      <c r="C213" s="2"/>
      <c r="D213" s="2"/>
      <c r="E213" s="2"/>
      <c r="F213" s="2"/>
      <c r="G213" s="118" t="s">
        <v>54</v>
      </c>
      <c r="H213" s="2" t="s">
        <v>59</v>
      </c>
      <c r="I213" s="2" t="s">
        <v>502</v>
      </c>
      <c r="J213" s="2" t="s">
        <v>507</v>
      </c>
      <c r="K213" s="2" t="s">
        <v>503</v>
      </c>
      <c r="L213" s="2"/>
      <c r="M213" s="12">
        <v>0</v>
      </c>
      <c r="N213" s="2" t="s">
        <v>412</v>
      </c>
      <c r="O213" s="2"/>
      <c r="P213" s="2"/>
      <c r="Q213" s="2"/>
      <c r="R213" s="2"/>
    </row>
    <row r="214" ht="14.25" customHeight="1" spans="1:18">
      <c r="A214">
        <v>213</v>
      </c>
      <c r="F214" s="118"/>
      <c r="G214" s="118" t="s">
        <v>54</v>
      </c>
      <c r="H214" s="2" t="s">
        <v>59</v>
      </c>
      <c r="I214" s="2" t="s">
        <v>502</v>
      </c>
      <c r="J214" s="2" t="s">
        <v>507</v>
      </c>
      <c r="K214" s="118" t="s">
        <v>506</v>
      </c>
      <c r="L214" s="118"/>
      <c r="M214" s="138">
        <v>0</v>
      </c>
      <c r="N214" s="118" t="s">
        <v>412</v>
      </c>
      <c r="O214" s="118"/>
      <c r="P214" s="118"/>
      <c r="Q214" s="118"/>
      <c r="R214" s="118"/>
    </row>
    <row r="215" ht="14.25" customHeight="1" spans="1:18">
      <c r="A215" s="2">
        <v>214</v>
      </c>
      <c r="B215" s="2"/>
      <c r="C215" s="2"/>
      <c r="D215" s="2"/>
      <c r="E215" s="2"/>
      <c r="F215" s="2"/>
      <c r="G215" s="118" t="s">
        <v>54</v>
      </c>
      <c r="H215" s="2" t="s">
        <v>59</v>
      </c>
      <c r="I215" s="2" t="s">
        <v>502</v>
      </c>
      <c r="J215" s="2" t="s">
        <v>508</v>
      </c>
      <c r="K215" s="2" t="s">
        <v>509</v>
      </c>
      <c r="L215" s="2"/>
      <c r="M215" s="12">
        <v>1</v>
      </c>
      <c r="N215" s="2" t="s">
        <v>316</v>
      </c>
      <c r="O215" s="2"/>
      <c r="P215" s="2"/>
      <c r="Q215" s="2"/>
      <c r="R215" s="2"/>
    </row>
    <row r="216" ht="14.25" customHeight="1" spans="1:18">
      <c r="A216">
        <v>215</v>
      </c>
      <c r="F216" s="118"/>
      <c r="G216" s="118" t="s">
        <v>54</v>
      </c>
      <c r="H216" s="2" t="s">
        <v>59</v>
      </c>
      <c r="I216" s="2" t="s">
        <v>502</v>
      </c>
      <c r="J216" s="2" t="s">
        <v>508</v>
      </c>
      <c r="K216" s="118" t="s">
        <v>478</v>
      </c>
      <c r="L216" s="118"/>
      <c r="M216" s="138">
        <v>0</v>
      </c>
      <c r="N216" s="118" t="s">
        <v>316</v>
      </c>
      <c r="O216" s="118"/>
      <c r="P216" s="118"/>
      <c r="Q216" s="118"/>
      <c r="R216" s="118"/>
    </row>
    <row r="217" ht="14.25" customHeight="1" spans="1:18">
      <c r="A217" s="2">
        <v>216</v>
      </c>
      <c r="F217" s="118"/>
      <c r="G217" s="118" t="s">
        <v>54</v>
      </c>
      <c r="H217" s="2" t="s">
        <v>59</v>
      </c>
      <c r="I217" s="2" t="s">
        <v>502</v>
      </c>
      <c r="J217" s="2" t="s">
        <v>508</v>
      </c>
      <c r="K217" s="118" t="s">
        <v>60</v>
      </c>
      <c r="L217" s="118"/>
      <c r="M217" s="138">
        <v>0</v>
      </c>
      <c r="N217" s="118" t="s">
        <v>316</v>
      </c>
      <c r="O217" s="118"/>
      <c r="P217" s="118"/>
      <c r="Q217" s="118"/>
      <c r="R217" s="118"/>
    </row>
    <row r="218" ht="14.25" customHeight="1" spans="1:18">
      <c r="A218">
        <v>217</v>
      </c>
      <c r="B218" s="2"/>
      <c r="C218" s="2"/>
      <c r="D218" s="2"/>
      <c r="E218" s="2"/>
      <c r="F218" s="2"/>
      <c r="G218" s="118" t="s">
        <v>54</v>
      </c>
      <c r="H218" s="2" t="s">
        <v>59</v>
      </c>
      <c r="I218" s="2" t="s">
        <v>502</v>
      </c>
      <c r="J218" s="2" t="s">
        <v>510</v>
      </c>
      <c r="K218" s="2" t="s">
        <v>511</v>
      </c>
      <c r="L218" s="2"/>
      <c r="M218" s="12">
        <v>1</v>
      </c>
      <c r="N218" s="2" t="s">
        <v>386</v>
      </c>
      <c r="O218" s="2"/>
      <c r="P218" s="2"/>
      <c r="Q218" s="2"/>
      <c r="R218" s="2"/>
    </row>
    <row r="219" ht="14.25" customHeight="1" spans="1:18">
      <c r="A219" s="2">
        <v>218</v>
      </c>
      <c r="F219" s="118"/>
      <c r="G219" s="118" t="s">
        <v>54</v>
      </c>
      <c r="H219" s="2" t="s">
        <v>59</v>
      </c>
      <c r="I219" s="2" t="s">
        <v>502</v>
      </c>
      <c r="J219" s="2" t="s">
        <v>510</v>
      </c>
      <c r="K219" s="118" t="s">
        <v>489</v>
      </c>
      <c r="L219" s="118"/>
      <c r="M219" s="138">
        <v>0</v>
      </c>
      <c r="N219" s="118" t="s">
        <v>386</v>
      </c>
      <c r="O219" s="118"/>
      <c r="P219" s="118"/>
      <c r="Q219" s="118"/>
      <c r="R219" s="118"/>
    </row>
    <row r="220" ht="14.25" customHeight="1" spans="1:18">
      <c r="A220">
        <v>219</v>
      </c>
      <c r="F220" s="118"/>
      <c r="G220" s="118" t="s">
        <v>54</v>
      </c>
      <c r="H220" s="2" t="s">
        <v>59</v>
      </c>
      <c r="I220" s="2" t="s">
        <v>502</v>
      </c>
      <c r="J220" s="2" t="s">
        <v>510</v>
      </c>
      <c r="K220" s="118" t="s">
        <v>478</v>
      </c>
      <c r="L220" s="118"/>
      <c r="M220" s="138">
        <v>0</v>
      </c>
      <c r="N220" s="118" t="s">
        <v>386</v>
      </c>
      <c r="O220" s="118"/>
      <c r="P220" s="118"/>
      <c r="Q220" s="118"/>
      <c r="R220" s="118"/>
    </row>
    <row r="221" ht="14.25" customHeight="1" spans="1:18">
      <c r="A221" s="2">
        <v>220</v>
      </c>
      <c r="F221" s="118"/>
      <c r="G221" s="118" t="s">
        <v>54</v>
      </c>
      <c r="H221" s="2" t="s">
        <v>59</v>
      </c>
      <c r="I221" s="2" t="s">
        <v>502</v>
      </c>
      <c r="J221" s="2" t="s">
        <v>510</v>
      </c>
      <c r="K221" s="118" t="s">
        <v>501</v>
      </c>
      <c r="L221" s="118"/>
      <c r="M221" s="138">
        <v>0</v>
      </c>
      <c r="N221" s="118" t="s">
        <v>386</v>
      </c>
      <c r="O221" s="118"/>
      <c r="P221" s="118"/>
      <c r="Q221" s="118"/>
      <c r="R221" s="118"/>
    </row>
    <row r="222" ht="14.25" customHeight="1" spans="1:18">
      <c r="A222">
        <v>221</v>
      </c>
      <c r="F222" s="118"/>
      <c r="G222" s="118" t="s">
        <v>54</v>
      </c>
      <c r="H222" s="2" t="s">
        <v>59</v>
      </c>
      <c r="I222" s="2" t="s">
        <v>502</v>
      </c>
      <c r="J222" s="2" t="s">
        <v>510</v>
      </c>
      <c r="K222" s="118" t="s">
        <v>60</v>
      </c>
      <c r="L222" s="118"/>
      <c r="M222" s="138">
        <v>0</v>
      </c>
      <c r="N222" s="118" t="s">
        <v>386</v>
      </c>
      <c r="O222" s="118"/>
      <c r="P222" s="118"/>
      <c r="Q222" s="118"/>
      <c r="R222" s="118"/>
    </row>
    <row r="223" ht="14.25" customHeight="1" spans="1:18">
      <c r="A223" s="2">
        <v>222</v>
      </c>
      <c r="B223" s="2"/>
      <c r="C223" s="2"/>
      <c r="D223" s="2"/>
      <c r="E223" s="2"/>
      <c r="F223" s="2"/>
      <c r="G223" s="118" t="s">
        <v>54</v>
      </c>
      <c r="H223" s="2" t="s">
        <v>512</v>
      </c>
      <c r="I223" s="2" t="s">
        <v>513</v>
      </c>
      <c r="J223" s="2" t="s">
        <v>513</v>
      </c>
      <c r="K223" s="2"/>
      <c r="L223" s="2"/>
      <c r="M223" s="12">
        <v>1</v>
      </c>
      <c r="N223" s="2" t="s">
        <v>514</v>
      </c>
      <c r="O223" s="2" t="s">
        <v>515</v>
      </c>
      <c r="P223" s="2"/>
      <c r="Q223" s="2"/>
      <c r="R223" s="2" t="s">
        <v>516</v>
      </c>
    </row>
    <row r="224" ht="14.25" customHeight="1" spans="1:18">
      <c r="A224">
        <v>223</v>
      </c>
      <c r="B224" s="2"/>
      <c r="C224" s="2"/>
      <c r="D224" s="2"/>
      <c r="E224" s="2"/>
      <c r="F224" s="2"/>
      <c r="G224" s="118" t="s">
        <v>54</v>
      </c>
      <c r="H224" s="2" t="s">
        <v>512</v>
      </c>
      <c r="I224" s="2" t="s">
        <v>513</v>
      </c>
      <c r="J224" s="2" t="s">
        <v>517</v>
      </c>
      <c r="K224" s="2" t="s">
        <v>518</v>
      </c>
      <c r="L224" s="2"/>
      <c r="M224" s="12">
        <v>0</v>
      </c>
      <c r="N224" s="2" t="s">
        <v>386</v>
      </c>
      <c r="O224" s="2"/>
      <c r="P224" s="2"/>
      <c r="Q224" s="2"/>
      <c r="R224" s="2"/>
    </row>
    <row r="225" ht="14.25" customHeight="1" spans="1:18">
      <c r="A225" s="2">
        <v>224</v>
      </c>
      <c r="F225" s="118"/>
      <c r="G225" s="118" t="s">
        <v>54</v>
      </c>
      <c r="H225" s="2" t="s">
        <v>512</v>
      </c>
      <c r="I225" s="2" t="s">
        <v>513</v>
      </c>
      <c r="J225" s="2" t="s">
        <v>517</v>
      </c>
      <c r="K225" s="118" t="s">
        <v>519</v>
      </c>
      <c r="L225" s="118"/>
      <c r="M225" s="138">
        <v>0</v>
      </c>
      <c r="N225" s="118" t="s">
        <v>386</v>
      </c>
      <c r="O225" s="118"/>
      <c r="P225" s="118"/>
      <c r="Q225" s="118"/>
      <c r="R225" s="118"/>
    </row>
    <row r="226" ht="14.25" customHeight="1" spans="1:18">
      <c r="A226">
        <v>225</v>
      </c>
      <c r="F226" s="118"/>
      <c r="G226" s="118" t="s">
        <v>54</v>
      </c>
      <c r="H226" s="2" t="s">
        <v>512</v>
      </c>
      <c r="I226" s="2" t="s">
        <v>513</v>
      </c>
      <c r="J226" s="2" t="s">
        <v>517</v>
      </c>
      <c r="K226" s="118" t="s">
        <v>520</v>
      </c>
      <c r="L226" s="118"/>
      <c r="M226" s="138">
        <v>0</v>
      </c>
      <c r="N226" s="118" t="s">
        <v>386</v>
      </c>
      <c r="O226" s="118"/>
      <c r="P226" s="118"/>
      <c r="Q226" s="118"/>
      <c r="R226" s="118"/>
    </row>
    <row r="227" ht="14.25" customHeight="1" spans="1:18">
      <c r="A227" s="2">
        <v>226</v>
      </c>
      <c r="F227" s="118"/>
      <c r="G227" s="118" t="s">
        <v>54</v>
      </c>
      <c r="H227" s="2" t="s">
        <v>512</v>
      </c>
      <c r="I227" s="2" t="s">
        <v>513</v>
      </c>
      <c r="J227" s="2" t="s">
        <v>517</v>
      </c>
      <c r="K227" s="118" t="s">
        <v>521</v>
      </c>
      <c r="L227" s="118"/>
      <c r="M227" s="138">
        <v>0</v>
      </c>
      <c r="N227" s="118" t="s">
        <v>386</v>
      </c>
      <c r="O227" s="118"/>
      <c r="P227" s="118"/>
      <c r="Q227" s="118"/>
      <c r="R227" s="118"/>
    </row>
    <row r="228" ht="14.25" customHeight="1" spans="1:18">
      <c r="A228">
        <v>227</v>
      </c>
      <c r="F228" s="118"/>
      <c r="G228" s="118" t="s">
        <v>54</v>
      </c>
      <c r="H228" s="2" t="s">
        <v>512</v>
      </c>
      <c r="I228" s="2" t="s">
        <v>513</v>
      </c>
      <c r="J228" s="2" t="s">
        <v>517</v>
      </c>
      <c r="K228" s="118" t="s">
        <v>522</v>
      </c>
      <c r="L228" s="118"/>
      <c r="M228" s="138">
        <v>1</v>
      </c>
      <c r="N228" s="118" t="s">
        <v>386</v>
      </c>
      <c r="O228" s="118"/>
      <c r="P228" s="118"/>
      <c r="Q228" s="118"/>
      <c r="R228" s="118" t="s">
        <v>523</v>
      </c>
    </row>
    <row r="229" ht="14.25" customHeight="1" spans="1:18">
      <c r="A229" s="2">
        <v>228</v>
      </c>
      <c r="B229" s="29"/>
      <c r="C229" s="29"/>
      <c r="D229" s="29"/>
      <c r="E229" s="29"/>
      <c r="F229" s="29"/>
      <c r="G229" s="118" t="s">
        <v>54</v>
      </c>
      <c r="H229" s="2" t="s">
        <v>512</v>
      </c>
      <c r="I229" s="29" t="s">
        <v>524</v>
      </c>
      <c r="J229" s="29" t="s">
        <v>524</v>
      </c>
      <c r="K229" s="29"/>
      <c r="L229" s="29"/>
      <c r="M229" s="30">
        <v>1</v>
      </c>
      <c r="N229" s="29" t="s">
        <v>514</v>
      </c>
      <c r="O229" s="29"/>
      <c r="P229" s="29"/>
      <c r="Q229" s="29"/>
      <c r="R229" s="29"/>
    </row>
    <row r="230" ht="14.25" customHeight="1" spans="1:18">
      <c r="A230">
        <v>229</v>
      </c>
      <c r="B230" s="2"/>
      <c r="C230" s="2"/>
      <c r="D230" s="2"/>
      <c r="E230" s="2"/>
      <c r="F230" s="2"/>
      <c r="G230" s="118" t="s">
        <v>54</v>
      </c>
      <c r="H230" s="2" t="s">
        <v>512</v>
      </c>
      <c r="I230" s="29" t="s">
        <v>524</v>
      </c>
      <c r="J230" s="2" t="s">
        <v>517</v>
      </c>
      <c r="K230" s="2" t="s">
        <v>525</v>
      </c>
      <c r="L230" s="2"/>
      <c r="M230" s="12">
        <v>0</v>
      </c>
      <c r="N230" s="2" t="s">
        <v>514</v>
      </c>
      <c r="O230" s="2"/>
      <c r="P230" s="2"/>
      <c r="Q230" s="2"/>
      <c r="R230" s="2" t="s">
        <v>526</v>
      </c>
    </row>
    <row r="231" ht="14.25" customHeight="1" spans="1:18">
      <c r="A231" s="2">
        <v>230</v>
      </c>
      <c r="F231" s="118"/>
      <c r="G231" s="118" t="s">
        <v>54</v>
      </c>
      <c r="H231" s="2" t="s">
        <v>512</v>
      </c>
      <c r="I231" s="29" t="s">
        <v>524</v>
      </c>
      <c r="J231" s="2" t="s">
        <v>517</v>
      </c>
      <c r="K231" s="118" t="s">
        <v>527</v>
      </c>
      <c r="L231" s="118"/>
      <c r="M231" s="138">
        <v>0.25</v>
      </c>
      <c r="N231" s="118" t="s">
        <v>514</v>
      </c>
      <c r="O231" s="118"/>
      <c r="P231" s="118"/>
      <c r="Q231" s="118"/>
      <c r="R231" s="118" t="s">
        <v>528</v>
      </c>
    </row>
    <row r="232" ht="14.25" customHeight="1" spans="1:18">
      <c r="A232">
        <v>231</v>
      </c>
      <c r="F232" s="118"/>
      <c r="G232" s="118" t="s">
        <v>54</v>
      </c>
      <c r="H232" s="2" t="s">
        <v>512</v>
      </c>
      <c r="I232" s="29" t="s">
        <v>524</v>
      </c>
      <c r="J232" s="2" t="s">
        <v>517</v>
      </c>
      <c r="K232" s="118" t="s">
        <v>529</v>
      </c>
      <c r="L232" s="118"/>
      <c r="M232" s="138">
        <v>0</v>
      </c>
      <c r="N232" s="118" t="s">
        <v>514</v>
      </c>
      <c r="O232" s="118"/>
      <c r="P232" s="118"/>
      <c r="Q232" s="118"/>
      <c r="R232" s="118" t="s">
        <v>530</v>
      </c>
    </row>
    <row r="233" ht="14.25" customHeight="1" spans="1:18">
      <c r="A233" s="2">
        <v>232</v>
      </c>
      <c r="F233" s="118"/>
      <c r="G233" s="118" t="s">
        <v>54</v>
      </c>
      <c r="H233" s="2" t="s">
        <v>512</v>
      </c>
      <c r="I233" s="29" t="s">
        <v>524</v>
      </c>
      <c r="J233" s="2" t="s">
        <v>517</v>
      </c>
      <c r="K233" s="118" t="s">
        <v>531</v>
      </c>
      <c r="L233" s="118"/>
      <c r="M233" s="138">
        <v>0.75</v>
      </c>
      <c r="N233" s="118" t="s">
        <v>514</v>
      </c>
      <c r="O233" s="118"/>
      <c r="P233" s="118"/>
      <c r="Q233" s="118"/>
      <c r="R233" s="118" t="s">
        <v>532</v>
      </c>
    </row>
    <row r="234" ht="14.25" customHeight="1" spans="1:18">
      <c r="A234">
        <v>233</v>
      </c>
      <c r="B234" s="2"/>
      <c r="C234" s="2"/>
      <c r="D234" s="2"/>
      <c r="E234" s="2"/>
      <c r="F234" s="2"/>
      <c r="G234" s="118" t="s">
        <v>54</v>
      </c>
      <c r="H234" s="2" t="s">
        <v>512</v>
      </c>
      <c r="I234" s="2" t="s">
        <v>533</v>
      </c>
      <c r="J234" s="2" t="s">
        <v>533</v>
      </c>
      <c r="K234" s="2"/>
      <c r="L234" s="2"/>
      <c r="M234" s="12">
        <v>1</v>
      </c>
      <c r="N234" s="2" t="s">
        <v>514</v>
      </c>
      <c r="O234" s="2"/>
      <c r="P234" s="2"/>
      <c r="Q234" s="2"/>
      <c r="R234" s="2"/>
    </row>
    <row r="235" ht="14.25" customHeight="1" spans="1:18">
      <c r="A235" s="2">
        <v>234</v>
      </c>
      <c r="B235" s="2"/>
      <c r="C235" s="2"/>
      <c r="D235" s="2"/>
      <c r="E235" s="2"/>
      <c r="F235" s="2"/>
      <c r="G235" s="118" t="s">
        <v>54</v>
      </c>
      <c r="H235" s="2" t="s">
        <v>512</v>
      </c>
      <c r="I235" s="2" t="s">
        <v>533</v>
      </c>
      <c r="J235" s="2" t="s">
        <v>534</v>
      </c>
      <c r="K235" s="2" t="s">
        <v>60</v>
      </c>
      <c r="L235" s="2"/>
      <c r="M235" s="12">
        <v>0.33</v>
      </c>
      <c r="N235" s="2" t="s">
        <v>535</v>
      </c>
      <c r="O235" s="2"/>
      <c r="P235" s="2"/>
      <c r="Q235" s="2"/>
      <c r="R235" s="2"/>
    </row>
    <row r="236" ht="14.25" customHeight="1" spans="1:18">
      <c r="A236">
        <v>235</v>
      </c>
      <c r="F236" s="118"/>
      <c r="G236" s="118" t="s">
        <v>54</v>
      </c>
      <c r="H236" s="2" t="s">
        <v>512</v>
      </c>
      <c r="I236" s="2" t="s">
        <v>533</v>
      </c>
      <c r="J236" s="2" t="s">
        <v>534</v>
      </c>
      <c r="K236" s="118" t="s">
        <v>536</v>
      </c>
      <c r="L236" s="118"/>
      <c r="M236" s="138">
        <v>0.33</v>
      </c>
      <c r="N236" s="118" t="s">
        <v>316</v>
      </c>
      <c r="O236" s="118"/>
      <c r="P236" s="118"/>
      <c r="Q236" s="118"/>
      <c r="R236" s="118"/>
    </row>
    <row r="237" ht="14.25" customHeight="1" spans="1:18">
      <c r="A237" s="2">
        <v>236</v>
      </c>
      <c r="B237" s="2"/>
      <c r="C237" s="2"/>
      <c r="D237" s="2"/>
      <c r="E237" s="2"/>
      <c r="F237" s="2"/>
      <c r="G237" s="118" t="s">
        <v>54</v>
      </c>
      <c r="H237" s="2" t="s">
        <v>512</v>
      </c>
      <c r="I237" s="2" t="s">
        <v>537</v>
      </c>
      <c r="J237" s="2" t="s">
        <v>538</v>
      </c>
      <c r="K237" s="2"/>
      <c r="L237" s="2"/>
      <c r="M237" s="12">
        <v>0.5</v>
      </c>
      <c r="N237" s="2" t="s">
        <v>539</v>
      </c>
      <c r="O237" s="2" t="s">
        <v>540</v>
      </c>
      <c r="P237" s="2"/>
      <c r="Q237" s="2"/>
      <c r="R237" s="2"/>
    </row>
    <row r="238" ht="14.25" customHeight="1" spans="1:18">
      <c r="A238">
        <v>237</v>
      </c>
      <c r="B238" s="2"/>
      <c r="C238" s="2"/>
      <c r="D238" s="2"/>
      <c r="E238" s="2"/>
      <c r="F238" s="2"/>
      <c r="G238" s="118" t="s">
        <v>54</v>
      </c>
      <c r="H238" s="2" t="s">
        <v>512</v>
      </c>
      <c r="I238" s="2" t="s">
        <v>537</v>
      </c>
      <c r="J238" s="2" t="s">
        <v>534</v>
      </c>
      <c r="K238" s="2" t="s">
        <v>60</v>
      </c>
      <c r="L238" s="2"/>
      <c r="M238" s="12">
        <v>0.33</v>
      </c>
      <c r="N238" s="2" t="s">
        <v>539</v>
      </c>
      <c r="O238" s="2" t="s">
        <v>541</v>
      </c>
      <c r="P238" s="2"/>
      <c r="Q238" s="2"/>
      <c r="R238" s="2"/>
    </row>
    <row r="239" ht="14.25" customHeight="1" spans="1:18">
      <c r="A239" s="2">
        <v>238</v>
      </c>
      <c r="F239" s="118"/>
      <c r="G239" s="118" t="s">
        <v>54</v>
      </c>
      <c r="H239" s="2" t="s">
        <v>512</v>
      </c>
      <c r="I239" s="2" t="s">
        <v>537</v>
      </c>
      <c r="J239" s="2" t="s">
        <v>534</v>
      </c>
      <c r="K239" s="118" t="s">
        <v>536</v>
      </c>
      <c r="L239" s="118"/>
      <c r="M239" s="138">
        <v>0.33</v>
      </c>
      <c r="N239" s="2" t="s">
        <v>539</v>
      </c>
      <c r="O239" s="118" t="s">
        <v>541</v>
      </c>
      <c r="P239" s="118"/>
      <c r="Q239" s="118"/>
      <c r="R239" s="118"/>
    </row>
    <row r="240" ht="14.25" customHeight="1" spans="1:18">
      <c r="A240">
        <v>239</v>
      </c>
      <c r="B240" s="2"/>
      <c r="C240" s="2"/>
      <c r="D240" s="2"/>
      <c r="E240" s="2"/>
      <c r="F240" s="2"/>
      <c r="G240" s="118" t="s">
        <v>54</v>
      </c>
      <c r="H240" s="2" t="s">
        <v>512</v>
      </c>
      <c r="I240" s="2" t="s">
        <v>537</v>
      </c>
      <c r="J240" s="2" t="s">
        <v>542</v>
      </c>
      <c r="K240" s="2" t="s">
        <v>382</v>
      </c>
      <c r="L240" s="2"/>
      <c r="M240" s="12">
        <v>0.333</v>
      </c>
      <c r="N240" s="2" t="s">
        <v>316</v>
      </c>
      <c r="O240" s="2"/>
      <c r="P240" s="2"/>
      <c r="Q240" s="2"/>
      <c r="R240" s="2"/>
    </row>
    <row r="241" ht="14.25" customHeight="1" spans="1:18">
      <c r="A241" s="2">
        <v>240</v>
      </c>
      <c r="F241" s="118"/>
      <c r="G241" s="118" t="s">
        <v>54</v>
      </c>
      <c r="H241" s="2" t="s">
        <v>512</v>
      </c>
      <c r="I241" s="2" t="s">
        <v>537</v>
      </c>
      <c r="J241" s="2" t="s">
        <v>542</v>
      </c>
      <c r="K241" s="118" t="s">
        <v>383</v>
      </c>
      <c r="L241" s="118"/>
      <c r="M241" s="138">
        <v>0.333</v>
      </c>
      <c r="N241" s="118" t="s">
        <v>316</v>
      </c>
      <c r="O241" s="118"/>
      <c r="P241" s="118"/>
      <c r="Q241" s="118"/>
      <c r="R241" s="118"/>
    </row>
    <row r="242" ht="14.25" customHeight="1" spans="1:18">
      <c r="A242">
        <v>241</v>
      </c>
      <c r="F242" s="118"/>
      <c r="G242" s="118" t="s">
        <v>54</v>
      </c>
      <c r="H242" s="2" t="s">
        <v>512</v>
      </c>
      <c r="I242" s="2" t="s">
        <v>537</v>
      </c>
      <c r="J242" s="2" t="s">
        <v>542</v>
      </c>
      <c r="K242" s="118" t="s">
        <v>543</v>
      </c>
      <c r="L242" s="118"/>
      <c r="M242" s="138">
        <v>0.334</v>
      </c>
      <c r="N242" s="118" t="s">
        <v>316</v>
      </c>
      <c r="O242" s="118" t="s">
        <v>544</v>
      </c>
      <c r="P242" s="118"/>
      <c r="Q242" s="118"/>
      <c r="R242" s="118"/>
    </row>
    <row r="243" ht="14.25" customHeight="1" spans="1:18">
      <c r="A243" s="2">
        <v>242</v>
      </c>
      <c r="F243" s="118"/>
      <c r="G243" s="118" t="s">
        <v>54</v>
      </c>
      <c r="H243" s="2" t="s">
        <v>512</v>
      </c>
      <c r="I243" s="2" t="s">
        <v>537</v>
      </c>
      <c r="J243" s="2" t="s">
        <v>542</v>
      </c>
      <c r="K243" s="118" t="s">
        <v>384</v>
      </c>
      <c r="L243" s="118"/>
      <c r="M243" s="138">
        <v>0</v>
      </c>
      <c r="N243" s="118" t="s">
        <v>316</v>
      </c>
      <c r="O243" s="118"/>
      <c r="P243" s="118"/>
      <c r="Q243" s="118"/>
      <c r="R243" s="118"/>
    </row>
    <row r="244" ht="14.25" customHeight="1" spans="1:18">
      <c r="A244">
        <v>243</v>
      </c>
      <c r="F244" s="118"/>
      <c r="G244" s="118" t="s">
        <v>54</v>
      </c>
      <c r="H244" s="2" t="s">
        <v>512</v>
      </c>
      <c r="I244" s="2" t="s">
        <v>537</v>
      </c>
      <c r="J244" s="2" t="s">
        <v>542</v>
      </c>
      <c r="K244" s="118" t="s">
        <v>545</v>
      </c>
      <c r="L244" s="118"/>
      <c r="M244" s="138">
        <v>0</v>
      </c>
      <c r="N244" s="118" t="s">
        <v>316</v>
      </c>
      <c r="O244" s="118"/>
      <c r="P244" s="118"/>
      <c r="Q244" s="118"/>
      <c r="R244" s="118"/>
    </row>
    <row r="245" ht="14.25" customHeight="1" spans="1:18">
      <c r="A245" s="2">
        <v>244</v>
      </c>
      <c r="F245" s="118"/>
      <c r="G245" s="118" t="s">
        <v>54</v>
      </c>
      <c r="H245" s="2" t="s">
        <v>512</v>
      </c>
      <c r="I245" s="2" t="s">
        <v>537</v>
      </c>
      <c r="J245" s="2" t="s">
        <v>542</v>
      </c>
      <c r="K245" s="118" t="s">
        <v>546</v>
      </c>
      <c r="L245" s="118"/>
      <c r="M245" s="138">
        <v>0</v>
      </c>
      <c r="N245" s="118" t="s">
        <v>316</v>
      </c>
      <c r="O245" s="118"/>
      <c r="P245" s="118"/>
      <c r="Q245" s="118"/>
      <c r="R245" s="118"/>
    </row>
    <row r="246" ht="14.25" customHeight="1" spans="1:18">
      <c r="A246">
        <v>245</v>
      </c>
      <c r="B246" s="2"/>
      <c r="C246" s="2"/>
      <c r="D246" s="2"/>
      <c r="E246" s="2"/>
      <c r="F246" s="2"/>
      <c r="G246" s="118" t="s">
        <v>54</v>
      </c>
      <c r="H246" s="2" t="s">
        <v>512</v>
      </c>
      <c r="I246" s="2" t="s">
        <v>537</v>
      </c>
      <c r="J246" s="2" t="s">
        <v>547</v>
      </c>
      <c r="K246" s="2" t="s">
        <v>548</v>
      </c>
      <c r="L246" s="2"/>
      <c r="M246" s="31">
        <v>0</v>
      </c>
      <c r="N246" s="2" t="s">
        <v>549</v>
      </c>
      <c r="O246" s="2"/>
      <c r="P246" s="2"/>
      <c r="Q246" s="2"/>
      <c r="R246" s="2"/>
    </row>
    <row r="247" ht="14.25" customHeight="1" spans="1:18">
      <c r="A247" s="2">
        <v>246</v>
      </c>
      <c r="B247" s="2"/>
      <c r="C247" s="2"/>
      <c r="D247" s="2"/>
      <c r="E247" s="2"/>
      <c r="F247" s="2"/>
      <c r="G247" s="118" t="s">
        <v>54</v>
      </c>
      <c r="H247" s="2" t="s">
        <v>512</v>
      </c>
      <c r="I247" s="2" t="s">
        <v>550</v>
      </c>
      <c r="J247" s="2" t="s">
        <v>538</v>
      </c>
      <c r="K247" s="2"/>
      <c r="L247" s="2"/>
      <c r="M247" s="12">
        <v>1</v>
      </c>
      <c r="N247" s="2" t="s">
        <v>316</v>
      </c>
      <c r="O247" s="2" t="s">
        <v>540</v>
      </c>
      <c r="P247" s="2"/>
      <c r="Q247" s="2"/>
      <c r="R247" s="2"/>
    </row>
    <row r="248" ht="14.25" customHeight="1" spans="1:18">
      <c r="A248">
        <v>247</v>
      </c>
      <c r="B248" s="2"/>
      <c r="C248" s="2"/>
      <c r="D248" s="2"/>
      <c r="E248" s="2"/>
      <c r="F248" s="2"/>
      <c r="G248" s="118" t="s">
        <v>54</v>
      </c>
      <c r="H248" s="2" t="s">
        <v>512</v>
      </c>
      <c r="I248" s="2" t="s">
        <v>550</v>
      </c>
      <c r="J248" s="2" t="s">
        <v>551</v>
      </c>
      <c r="K248" s="2" t="s">
        <v>552</v>
      </c>
      <c r="L248" s="2"/>
      <c r="M248" s="12">
        <v>0.333</v>
      </c>
      <c r="N248" s="2" t="s">
        <v>316</v>
      </c>
      <c r="O248" s="2" t="s">
        <v>553</v>
      </c>
      <c r="P248" s="2"/>
      <c r="Q248" s="2"/>
      <c r="R248" s="2"/>
    </row>
    <row r="249" ht="14.25" customHeight="1" spans="1:18">
      <c r="A249" s="2">
        <v>248</v>
      </c>
      <c r="F249" s="118"/>
      <c r="G249" s="118" t="s">
        <v>54</v>
      </c>
      <c r="H249" s="2" t="s">
        <v>512</v>
      </c>
      <c r="I249" s="2" t="s">
        <v>550</v>
      </c>
      <c r="J249" s="2" t="s">
        <v>551</v>
      </c>
      <c r="K249" s="118" t="s">
        <v>554</v>
      </c>
      <c r="L249" s="118"/>
      <c r="M249" s="138">
        <v>0.3333</v>
      </c>
      <c r="N249" s="118" t="s">
        <v>316</v>
      </c>
      <c r="O249" s="118" t="s">
        <v>555</v>
      </c>
      <c r="P249" s="118"/>
      <c r="Q249" s="118"/>
      <c r="R249" s="118"/>
    </row>
    <row r="250" ht="14.25" customHeight="1" spans="1:18">
      <c r="A250">
        <v>249</v>
      </c>
      <c r="F250" s="118"/>
      <c r="G250" s="118" t="s">
        <v>54</v>
      </c>
      <c r="H250" s="2" t="s">
        <v>512</v>
      </c>
      <c r="I250" s="2" t="s">
        <v>550</v>
      </c>
      <c r="J250" s="2" t="s">
        <v>551</v>
      </c>
      <c r="K250" s="118" t="s">
        <v>556</v>
      </c>
      <c r="L250" s="118"/>
      <c r="M250" s="138">
        <v>0.334</v>
      </c>
      <c r="N250" s="118" t="s">
        <v>316</v>
      </c>
      <c r="O250" s="118" t="s">
        <v>557</v>
      </c>
      <c r="P250" s="118"/>
      <c r="Q250" s="118"/>
      <c r="R250" s="118"/>
    </row>
    <row r="251" ht="14.25" customHeight="1" spans="1:18">
      <c r="A251" s="2">
        <v>250</v>
      </c>
      <c r="B251" s="2"/>
      <c r="C251" s="2"/>
      <c r="D251" s="2"/>
      <c r="E251" s="2"/>
      <c r="F251" s="2"/>
      <c r="G251" s="118" t="s">
        <v>54</v>
      </c>
      <c r="H251" s="2" t="s">
        <v>512</v>
      </c>
      <c r="I251" s="2" t="s">
        <v>550</v>
      </c>
      <c r="J251" s="2" t="s">
        <v>534</v>
      </c>
      <c r="K251" s="2" t="s">
        <v>60</v>
      </c>
      <c r="L251" s="2"/>
      <c r="M251" s="12">
        <v>0.33</v>
      </c>
      <c r="N251" s="2" t="s">
        <v>316</v>
      </c>
      <c r="O251" s="2"/>
      <c r="P251" s="2"/>
      <c r="Q251" s="2"/>
      <c r="R251" s="2"/>
    </row>
    <row r="252" ht="14.25" customHeight="1" spans="1:18">
      <c r="A252">
        <v>251</v>
      </c>
      <c r="F252" s="118"/>
      <c r="G252" s="118" t="s">
        <v>54</v>
      </c>
      <c r="H252" s="2" t="s">
        <v>512</v>
      </c>
      <c r="I252" s="2" t="s">
        <v>550</v>
      </c>
      <c r="J252" s="2" t="s">
        <v>534</v>
      </c>
      <c r="K252" s="118" t="s">
        <v>536</v>
      </c>
      <c r="L252" s="118"/>
      <c r="M252" s="138">
        <v>0.33</v>
      </c>
      <c r="N252" s="118" t="s">
        <v>316</v>
      </c>
      <c r="O252" s="118"/>
      <c r="P252" s="118"/>
      <c r="Q252" s="118"/>
      <c r="R252" s="118"/>
    </row>
    <row r="253" ht="14.25" customHeight="1" spans="1:18">
      <c r="A253" s="2">
        <v>252</v>
      </c>
      <c r="B253" s="2"/>
      <c r="C253" s="2"/>
      <c r="D253" s="2"/>
      <c r="E253" s="2"/>
      <c r="F253" s="2"/>
      <c r="G253" s="118" t="s">
        <v>54</v>
      </c>
      <c r="H253" s="2" t="s">
        <v>512</v>
      </c>
      <c r="I253" s="2" t="s">
        <v>550</v>
      </c>
      <c r="J253" s="2" t="s">
        <v>542</v>
      </c>
      <c r="K253" s="2" t="s">
        <v>382</v>
      </c>
      <c r="L253" s="2"/>
      <c r="M253" s="12">
        <v>0.5</v>
      </c>
      <c r="N253" s="2"/>
      <c r="O253" s="2"/>
      <c r="P253" s="2"/>
      <c r="Q253" s="2"/>
      <c r="R253" s="2"/>
    </row>
    <row r="254" ht="14.25" customHeight="1" spans="1:18">
      <c r="A254">
        <v>253</v>
      </c>
      <c r="F254" s="118"/>
      <c r="G254" s="118" t="s">
        <v>54</v>
      </c>
      <c r="H254" s="2" t="s">
        <v>512</v>
      </c>
      <c r="I254" s="2" t="s">
        <v>550</v>
      </c>
      <c r="J254" s="2" t="s">
        <v>542</v>
      </c>
      <c r="K254" s="118" t="s">
        <v>383</v>
      </c>
      <c r="L254" s="118"/>
      <c r="M254" s="138">
        <v>0</v>
      </c>
      <c r="N254" s="118"/>
      <c r="O254" s="118"/>
      <c r="P254" s="118"/>
      <c r="Q254" s="118"/>
      <c r="R254" s="118"/>
    </row>
    <row r="255" ht="14.25" customHeight="1" spans="1:18">
      <c r="A255" s="2">
        <v>254</v>
      </c>
      <c r="F255" s="118"/>
      <c r="G255" s="118" t="s">
        <v>54</v>
      </c>
      <c r="H255" s="2" t="s">
        <v>512</v>
      </c>
      <c r="I255" s="2" t="s">
        <v>550</v>
      </c>
      <c r="J255" s="2" t="s">
        <v>542</v>
      </c>
      <c r="K255" s="118" t="s">
        <v>543</v>
      </c>
      <c r="L255" s="118"/>
      <c r="M255" s="138">
        <v>0.5</v>
      </c>
      <c r="N255" s="118"/>
      <c r="O255" s="118"/>
      <c r="P255" s="118"/>
      <c r="Q255" s="118"/>
      <c r="R255" s="118"/>
    </row>
    <row r="256" ht="14.25" customHeight="1" spans="1:18">
      <c r="A256">
        <v>255</v>
      </c>
      <c r="F256" s="118"/>
      <c r="G256" s="118" t="s">
        <v>54</v>
      </c>
      <c r="H256" s="2" t="s">
        <v>512</v>
      </c>
      <c r="I256" s="2" t="s">
        <v>550</v>
      </c>
      <c r="J256" s="2" t="s">
        <v>542</v>
      </c>
      <c r="K256" s="118" t="s">
        <v>384</v>
      </c>
      <c r="L256" s="118"/>
      <c r="M256" s="138">
        <v>0</v>
      </c>
      <c r="N256" s="118"/>
      <c r="O256" s="118"/>
      <c r="P256" s="118"/>
      <c r="Q256" s="118"/>
      <c r="R256" s="118"/>
    </row>
    <row r="257" ht="14.25" customHeight="1" spans="1:18">
      <c r="A257" s="2">
        <v>256</v>
      </c>
      <c r="F257" s="118"/>
      <c r="G257" s="118" t="s">
        <v>54</v>
      </c>
      <c r="H257" s="2" t="s">
        <v>512</v>
      </c>
      <c r="I257" s="2" t="s">
        <v>550</v>
      </c>
      <c r="J257" s="2" t="s">
        <v>542</v>
      </c>
      <c r="K257" s="118" t="s">
        <v>545</v>
      </c>
      <c r="L257" s="118"/>
      <c r="M257" s="138">
        <v>0</v>
      </c>
      <c r="N257" s="118"/>
      <c r="O257" s="118"/>
      <c r="P257" s="118"/>
      <c r="Q257" s="118"/>
      <c r="R257" s="118"/>
    </row>
    <row r="258" ht="14.25" customHeight="1" spans="1:18">
      <c r="A258">
        <v>257</v>
      </c>
      <c r="F258" s="118"/>
      <c r="G258" s="118" t="s">
        <v>54</v>
      </c>
      <c r="H258" s="2" t="s">
        <v>512</v>
      </c>
      <c r="I258" s="2" t="s">
        <v>550</v>
      </c>
      <c r="J258" s="2" t="s">
        <v>542</v>
      </c>
      <c r="K258" s="118" t="s">
        <v>546</v>
      </c>
      <c r="L258" s="118"/>
      <c r="M258" s="138">
        <v>0</v>
      </c>
      <c r="N258" s="118"/>
      <c r="O258" s="118"/>
      <c r="P258" s="118"/>
      <c r="Q258" s="118"/>
      <c r="R258" s="118"/>
    </row>
    <row r="259" ht="14.25" customHeight="1" spans="1:18">
      <c r="A259" s="2">
        <v>258</v>
      </c>
      <c r="B259" s="2"/>
      <c r="C259" s="2"/>
      <c r="D259" s="2"/>
      <c r="E259" s="2"/>
      <c r="F259" s="2"/>
      <c r="G259" s="118" t="s">
        <v>54</v>
      </c>
      <c r="H259" s="2" t="s">
        <v>512</v>
      </c>
      <c r="I259" s="2" t="s">
        <v>550</v>
      </c>
      <c r="J259" s="2" t="s">
        <v>547</v>
      </c>
      <c r="K259" s="2" t="s">
        <v>548</v>
      </c>
      <c r="L259" s="2"/>
      <c r="M259" s="31">
        <v>0</v>
      </c>
      <c r="N259" s="2" t="s">
        <v>549</v>
      </c>
      <c r="O259" s="2"/>
      <c r="P259" s="2"/>
      <c r="Q259" s="2"/>
      <c r="R259" s="2"/>
    </row>
    <row r="260" ht="14.25" customHeight="1" spans="1:18">
      <c r="A260">
        <v>259</v>
      </c>
      <c r="B260" s="2"/>
      <c r="C260" s="2"/>
      <c r="D260" s="2"/>
      <c r="E260" s="2"/>
      <c r="F260" s="2"/>
      <c r="G260" s="118" t="s">
        <v>54</v>
      </c>
      <c r="H260" s="2" t="s">
        <v>512</v>
      </c>
      <c r="I260" s="2" t="s">
        <v>558</v>
      </c>
      <c r="J260" s="2" t="s">
        <v>538</v>
      </c>
      <c r="K260" s="2"/>
      <c r="L260" s="2"/>
      <c r="M260" s="12">
        <v>1</v>
      </c>
      <c r="N260" s="2"/>
      <c r="O260" s="2"/>
      <c r="P260" s="2"/>
      <c r="Q260" s="2"/>
      <c r="R260" s="2"/>
    </row>
    <row r="261" ht="14.25" customHeight="1" spans="1:18">
      <c r="A261" s="2">
        <v>260</v>
      </c>
      <c r="B261" s="2"/>
      <c r="C261" s="2"/>
      <c r="D261" s="2"/>
      <c r="E261" s="2"/>
      <c r="F261" s="2"/>
      <c r="G261" s="118" t="s">
        <v>54</v>
      </c>
      <c r="H261" s="2" t="s">
        <v>512</v>
      </c>
      <c r="I261" s="2" t="s">
        <v>558</v>
      </c>
      <c r="J261" s="2" t="s">
        <v>534</v>
      </c>
      <c r="K261" s="2" t="s">
        <v>60</v>
      </c>
      <c r="L261" s="2"/>
      <c r="M261" s="12">
        <v>0.33</v>
      </c>
      <c r="N261" s="2"/>
      <c r="O261" s="2"/>
      <c r="P261" s="2"/>
      <c r="Q261" s="2"/>
      <c r="R261" s="2"/>
    </row>
    <row r="262" ht="14.25" customHeight="1" spans="1:18">
      <c r="A262">
        <v>261</v>
      </c>
      <c r="F262" s="118"/>
      <c r="G262" s="118" t="s">
        <v>54</v>
      </c>
      <c r="H262" s="2" t="s">
        <v>512</v>
      </c>
      <c r="I262" s="2" t="s">
        <v>558</v>
      </c>
      <c r="J262" s="2" t="s">
        <v>534</v>
      </c>
      <c r="K262" s="118" t="s">
        <v>536</v>
      </c>
      <c r="L262" s="118"/>
      <c r="M262" s="138">
        <v>0.33</v>
      </c>
      <c r="N262" s="118"/>
      <c r="O262" s="118"/>
      <c r="P262" s="118"/>
      <c r="Q262" s="118"/>
      <c r="R262" s="118"/>
    </row>
    <row r="263" ht="14.25" customHeight="1" spans="1:18">
      <c r="A263" s="2">
        <v>262</v>
      </c>
      <c r="B263" s="2"/>
      <c r="C263" s="2"/>
      <c r="D263" s="2"/>
      <c r="E263" s="2"/>
      <c r="F263" s="2"/>
      <c r="G263" s="118" t="s">
        <v>54</v>
      </c>
      <c r="H263" s="2" t="s">
        <v>512</v>
      </c>
      <c r="I263" s="2" t="s">
        <v>558</v>
      </c>
      <c r="J263" s="2" t="s">
        <v>542</v>
      </c>
      <c r="K263" s="2" t="s">
        <v>382</v>
      </c>
      <c r="L263" s="2"/>
      <c r="M263" s="12">
        <v>0.25</v>
      </c>
      <c r="N263" s="2"/>
      <c r="O263" s="2" t="s">
        <v>559</v>
      </c>
      <c r="P263" s="2"/>
      <c r="Q263" s="2"/>
      <c r="R263" s="2"/>
    </row>
    <row r="264" ht="14.25" customHeight="1" spans="1:18">
      <c r="A264">
        <v>263</v>
      </c>
      <c r="F264" s="118"/>
      <c r="G264" s="118" t="s">
        <v>54</v>
      </c>
      <c r="H264" s="2" t="s">
        <v>512</v>
      </c>
      <c r="I264" s="2" t="s">
        <v>558</v>
      </c>
      <c r="J264" s="2" t="s">
        <v>542</v>
      </c>
      <c r="K264" s="118" t="s">
        <v>383</v>
      </c>
      <c r="L264" s="118"/>
      <c r="M264" s="138">
        <v>0</v>
      </c>
      <c r="N264" s="118"/>
      <c r="O264" s="118"/>
      <c r="P264" s="118"/>
      <c r="Q264" s="118"/>
      <c r="R264" s="118"/>
    </row>
    <row r="265" ht="14.25" customHeight="1" spans="1:18">
      <c r="A265" s="2">
        <v>264</v>
      </c>
      <c r="F265" s="118"/>
      <c r="G265" s="118" t="s">
        <v>54</v>
      </c>
      <c r="H265" s="2" t="s">
        <v>512</v>
      </c>
      <c r="I265" s="2" t="s">
        <v>558</v>
      </c>
      <c r="J265" s="2" t="s">
        <v>542</v>
      </c>
      <c r="K265" s="118" t="s">
        <v>384</v>
      </c>
      <c r="L265" s="118"/>
      <c r="M265" s="138">
        <v>0</v>
      </c>
      <c r="N265" s="118"/>
      <c r="O265" s="118"/>
      <c r="P265" s="118"/>
      <c r="Q265" s="118"/>
      <c r="R265" s="118"/>
    </row>
    <row r="266" ht="14.25" customHeight="1" spans="1:18">
      <c r="A266">
        <v>265</v>
      </c>
      <c r="F266" s="118"/>
      <c r="G266" s="118" t="s">
        <v>54</v>
      </c>
      <c r="H266" s="2" t="s">
        <v>512</v>
      </c>
      <c r="I266" s="2" t="s">
        <v>558</v>
      </c>
      <c r="J266" s="2" t="s">
        <v>542</v>
      </c>
      <c r="K266" s="118" t="s">
        <v>543</v>
      </c>
      <c r="L266" s="118"/>
      <c r="M266" s="138">
        <v>0.25</v>
      </c>
      <c r="N266" s="118"/>
      <c r="O266" s="118"/>
      <c r="P266" s="118"/>
      <c r="Q266" s="118"/>
      <c r="R266" s="118"/>
    </row>
    <row r="267" ht="14.25" customHeight="1" spans="1:18">
      <c r="A267" s="2">
        <v>266</v>
      </c>
      <c r="F267" s="118"/>
      <c r="G267" s="118" t="s">
        <v>54</v>
      </c>
      <c r="H267" s="2" t="s">
        <v>512</v>
      </c>
      <c r="I267" s="2" t="s">
        <v>558</v>
      </c>
      <c r="J267" s="2" t="s">
        <v>542</v>
      </c>
      <c r="K267" s="118" t="s">
        <v>546</v>
      </c>
      <c r="L267" s="118"/>
      <c r="M267" s="138">
        <v>0</v>
      </c>
      <c r="N267" s="118"/>
      <c r="O267" s="118"/>
      <c r="P267" s="118"/>
      <c r="Q267" s="118"/>
      <c r="R267" s="118"/>
    </row>
    <row r="268" ht="14.25" customHeight="1" spans="1:18">
      <c r="A268">
        <v>267</v>
      </c>
      <c r="F268" s="118"/>
      <c r="G268" s="118" t="s">
        <v>54</v>
      </c>
      <c r="H268" s="2" t="s">
        <v>512</v>
      </c>
      <c r="I268" s="2" t="s">
        <v>558</v>
      </c>
      <c r="J268" s="2" t="s">
        <v>542</v>
      </c>
      <c r="K268" s="118" t="s">
        <v>381</v>
      </c>
      <c r="L268" s="118"/>
      <c r="M268" s="138">
        <v>0</v>
      </c>
      <c r="N268" s="118"/>
      <c r="O268" s="118"/>
      <c r="P268" s="118"/>
      <c r="Q268" s="118"/>
      <c r="R268" s="118"/>
    </row>
    <row r="269" ht="14.25" customHeight="1" spans="1:18">
      <c r="A269" s="2">
        <v>268</v>
      </c>
      <c r="F269" s="118"/>
      <c r="G269" s="118" t="s">
        <v>54</v>
      </c>
      <c r="H269" s="2" t="s">
        <v>512</v>
      </c>
      <c r="I269" s="2" t="s">
        <v>558</v>
      </c>
      <c r="J269" s="2" t="s">
        <v>542</v>
      </c>
      <c r="K269" s="118" t="s">
        <v>560</v>
      </c>
      <c r="L269" s="118"/>
      <c r="M269" s="138">
        <v>0.25</v>
      </c>
      <c r="N269" s="118"/>
      <c r="O269" s="118"/>
      <c r="P269" s="118"/>
      <c r="Q269" s="118"/>
      <c r="R269" s="118"/>
    </row>
    <row r="270" ht="14.25" customHeight="1" spans="1:18">
      <c r="A270">
        <v>269</v>
      </c>
      <c r="F270" s="118"/>
      <c r="G270" s="118" t="s">
        <v>54</v>
      </c>
      <c r="H270" s="2" t="s">
        <v>512</v>
      </c>
      <c r="I270" s="2" t="s">
        <v>558</v>
      </c>
      <c r="J270" s="2" t="s">
        <v>542</v>
      </c>
      <c r="K270" s="118" t="s">
        <v>5</v>
      </c>
      <c r="L270" s="118"/>
      <c r="M270" s="138">
        <v>0.25</v>
      </c>
      <c r="N270" s="118"/>
      <c r="O270" s="118"/>
      <c r="P270" s="118"/>
      <c r="Q270" s="118"/>
      <c r="R270" s="118"/>
    </row>
    <row r="271" ht="14.25" customHeight="1" spans="1:18">
      <c r="A271" s="2">
        <v>270</v>
      </c>
      <c r="F271" s="118"/>
      <c r="G271" s="118" t="s">
        <v>54</v>
      </c>
      <c r="H271" s="2" t="s">
        <v>512</v>
      </c>
      <c r="I271" s="2" t="s">
        <v>558</v>
      </c>
      <c r="J271" s="2" t="s">
        <v>542</v>
      </c>
      <c r="K271" s="118" t="s">
        <v>545</v>
      </c>
      <c r="L271" s="118"/>
      <c r="M271" s="138">
        <v>0</v>
      </c>
      <c r="N271" s="118"/>
      <c r="O271" s="118"/>
      <c r="P271" s="118"/>
      <c r="Q271" s="118"/>
      <c r="R271" s="118"/>
    </row>
    <row r="272" ht="14.25" customHeight="1" spans="1:18">
      <c r="A272">
        <v>271</v>
      </c>
      <c r="B272" s="2"/>
      <c r="C272" s="2"/>
      <c r="D272" s="2"/>
      <c r="E272" s="2"/>
      <c r="F272" s="2"/>
      <c r="G272" s="118" t="s">
        <v>54</v>
      </c>
      <c r="H272" s="2" t="s">
        <v>512</v>
      </c>
      <c r="I272" s="2" t="s">
        <v>558</v>
      </c>
      <c r="J272" s="2" t="s">
        <v>547</v>
      </c>
      <c r="K272" s="2" t="s">
        <v>548</v>
      </c>
      <c r="L272" s="2"/>
      <c r="M272" s="12">
        <v>0</v>
      </c>
      <c r="N272" s="2"/>
      <c r="O272" s="2"/>
      <c r="P272" s="2"/>
      <c r="Q272" s="2"/>
      <c r="R272" s="2"/>
    </row>
    <row r="273" ht="14.25" customHeight="1" spans="1:18">
      <c r="A273" s="2">
        <v>272</v>
      </c>
      <c r="B273" s="2"/>
      <c r="C273" s="2"/>
      <c r="D273" s="2"/>
      <c r="E273" s="2"/>
      <c r="F273" s="2"/>
      <c r="G273" s="118" t="s">
        <v>54</v>
      </c>
      <c r="H273" s="2" t="s">
        <v>512</v>
      </c>
      <c r="I273" s="2" t="s">
        <v>558</v>
      </c>
      <c r="J273" s="2" t="s">
        <v>561</v>
      </c>
      <c r="K273" s="2" t="s">
        <v>13</v>
      </c>
      <c r="L273" s="2"/>
      <c r="M273" s="12">
        <v>0.25</v>
      </c>
      <c r="N273" s="2"/>
      <c r="O273" s="2" t="s">
        <v>562</v>
      </c>
      <c r="P273" s="2"/>
      <c r="Q273" s="2"/>
      <c r="R273" s="2"/>
    </row>
    <row r="274" ht="14.25" customHeight="1" spans="1:18">
      <c r="A274">
        <v>273</v>
      </c>
      <c r="F274" s="118"/>
      <c r="G274" s="118" t="s">
        <v>54</v>
      </c>
      <c r="H274" s="2" t="s">
        <v>512</v>
      </c>
      <c r="I274" s="2" t="s">
        <v>558</v>
      </c>
      <c r="J274" s="2" t="s">
        <v>561</v>
      </c>
      <c r="K274" s="118" t="s">
        <v>478</v>
      </c>
      <c r="L274" s="118"/>
      <c r="M274" s="138">
        <v>0.25</v>
      </c>
      <c r="N274" s="118"/>
      <c r="O274" s="118"/>
      <c r="P274" s="118"/>
      <c r="Q274" s="118"/>
      <c r="R274" s="118"/>
    </row>
    <row r="275" ht="14.25" customHeight="1" spans="1:18">
      <c r="A275" s="2">
        <v>274</v>
      </c>
      <c r="F275" s="118"/>
      <c r="G275" s="118" t="s">
        <v>54</v>
      </c>
      <c r="H275" s="2" t="s">
        <v>512</v>
      </c>
      <c r="I275" s="2" t="s">
        <v>558</v>
      </c>
      <c r="J275" s="2" t="s">
        <v>561</v>
      </c>
      <c r="K275" s="118" t="s">
        <v>563</v>
      </c>
      <c r="L275" s="118"/>
      <c r="M275" s="138">
        <v>0.25</v>
      </c>
      <c r="N275" s="118"/>
      <c r="O275" s="118"/>
      <c r="P275" s="118"/>
      <c r="Q275" s="118"/>
      <c r="R275" s="118"/>
    </row>
    <row r="276" ht="14.25" customHeight="1" spans="1:18">
      <c r="A276">
        <v>275</v>
      </c>
      <c r="F276" s="118"/>
      <c r="G276" s="118" t="s">
        <v>54</v>
      </c>
      <c r="H276" s="2" t="s">
        <v>512</v>
      </c>
      <c r="I276" s="2" t="s">
        <v>558</v>
      </c>
      <c r="J276" s="2" t="s">
        <v>561</v>
      </c>
      <c r="K276" s="118" t="s">
        <v>564</v>
      </c>
      <c r="L276" s="118"/>
      <c r="M276" s="138">
        <v>0.25</v>
      </c>
      <c r="N276" s="118"/>
      <c r="O276" s="118"/>
      <c r="P276" s="118"/>
      <c r="Q276" s="118"/>
      <c r="R276" s="118"/>
    </row>
    <row r="277" ht="14.25" customHeight="1" spans="1:18">
      <c r="A277" s="2">
        <v>276</v>
      </c>
      <c r="F277" s="118"/>
      <c r="G277" s="118" t="s">
        <v>54</v>
      </c>
      <c r="H277" s="2" t="s">
        <v>512</v>
      </c>
      <c r="I277" s="2" t="s">
        <v>558</v>
      </c>
      <c r="J277" s="2" t="s">
        <v>561</v>
      </c>
      <c r="K277" s="118" t="s">
        <v>485</v>
      </c>
      <c r="L277" s="118"/>
      <c r="M277" s="138">
        <v>0</v>
      </c>
      <c r="N277" s="118"/>
      <c r="O277" s="118"/>
      <c r="P277" s="118"/>
      <c r="Q277" s="118"/>
      <c r="R277" s="118"/>
    </row>
    <row r="278" ht="14.25" customHeight="1" spans="1:18">
      <c r="A278">
        <v>277</v>
      </c>
      <c r="B278" s="2"/>
      <c r="C278" s="2"/>
      <c r="D278" s="2"/>
      <c r="E278" s="2"/>
      <c r="F278" s="2"/>
      <c r="G278" s="118" t="s">
        <v>54</v>
      </c>
      <c r="H278" s="2" t="s">
        <v>512</v>
      </c>
      <c r="I278" s="2" t="s">
        <v>565</v>
      </c>
      <c r="J278" s="2" t="s">
        <v>538</v>
      </c>
      <c r="K278" s="2"/>
      <c r="L278" s="2"/>
      <c r="M278" s="12">
        <v>2</v>
      </c>
      <c r="N278" s="2" t="s">
        <v>535</v>
      </c>
      <c r="O278" s="2" t="s">
        <v>566</v>
      </c>
      <c r="P278" s="2"/>
      <c r="Q278" s="2"/>
      <c r="R278" s="2" t="s">
        <v>567</v>
      </c>
    </row>
    <row r="279" ht="14.25" customHeight="1" spans="1:18">
      <c r="A279" s="2">
        <v>278</v>
      </c>
      <c r="B279" s="2"/>
      <c r="C279" s="2"/>
      <c r="D279" s="2"/>
      <c r="E279" s="2"/>
      <c r="F279" s="2"/>
      <c r="G279" s="118" t="s">
        <v>54</v>
      </c>
      <c r="H279" s="2" t="s">
        <v>512</v>
      </c>
      <c r="I279" s="2" t="s">
        <v>565</v>
      </c>
      <c r="J279" s="2" t="s">
        <v>534</v>
      </c>
      <c r="K279" s="2"/>
      <c r="L279" s="2"/>
      <c r="M279" s="12">
        <v>0.33</v>
      </c>
      <c r="N279" s="2" t="s">
        <v>316</v>
      </c>
      <c r="O279" s="2"/>
      <c r="P279" s="2"/>
      <c r="Q279" s="2"/>
      <c r="R279" s="2"/>
    </row>
    <row r="280" ht="14.25" customHeight="1" spans="1:18">
      <c r="A280">
        <v>279</v>
      </c>
      <c r="B280" s="2"/>
      <c r="C280" s="2"/>
      <c r="D280" s="2"/>
      <c r="E280" s="2"/>
      <c r="F280" s="2"/>
      <c r="G280" s="118" t="s">
        <v>54</v>
      </c>
      <c r="H280" s="2" t="s">
        <v>512</v>
      </c>
      <c r="I280" s="2" t="s">
        <v>568</v>
      </c>
      <c r="J280" s="2" t="s">
        <v>538</v>
      </c>
      <c r="K280" s="2"/>
      <c r="L280" s="2"/>
      <c r="M280" s="12">
        <v>1.162</v>
      </c>
      <c r="N280" s="2" t="s">
        <v>316</v>
      </c>
      <c r="O280" s="2" t="s">
        <v>540</v>
      </c>
      <c r="P280" s="2"/>
      <c r="Q280" s="2"/>
      <c r="R280" s="2" t="s">
        <v>569</v>
      </c>
    </row>
    <row r="281" ht="14.25" customHeight="1" spans="1:18">
      <c r="A281" s="2">
        <v>280</v>
      </c>
      <c r="B281" s="2"/>
      <c r="C281" s="2"/>
      <c r="D281" s="2"/>
      <c r="E281" s="2"/>
      <c r="F281" s="2"/>
      <c r="G281" s="118" t="s">
        <v>54</v>
      </c>
      <c r="H281" s="2" t="s">
        <v>512</v>
      </c>
      <c r="I281" s="2" t="s">
        <v>568</v>
      </c>
      <c r="J281" s="2" t="s">
        <v>534</v>
      </c>
      <c r="K281" s="2" t="s">
        <v>60</v>
      </c>
      <c r="L281" s="2"/>
      <c r="M281" s="12">
        <v>0.33</v>
      </c>
      <c r="N281" s="2"/>
      <c r="O281" s="2"/>
      <c r="P281" s="2"/>
      <c r="Q281" s="2"/>
      <c r="R281" s="2"/>
    </row>
    <row r="282" ht="14.25" customHeight="1" spans="1:18">
      <c r="A282">
        <v>281</v>
      </c>
      <c r="F282" s="118"/>
      <c r="G282" s="118" t="s">
        <v>54</v>
      </c>
      <c r="H282" s="2" t="s">
        <v>512</v>
      </c>
      <c r="I282" s="2" t="s">
        <v>568</v>
      </c>
      <c r="J282" s="2" t="s">
        <v>534</v>
      </c>
      <c r="K282" s="118" t="s">
        <v>536</v>
      </c>
      <c r="L282" s="118"/>
      <c r="M282" s="138">
        <v>0.33</v>
      </c>
      <c r="N282" s="118"/>
      <c r="O282" s="118"/>
      <c r="P282" s="118"/>
      <c r="Q282" s="118"/>
      <c r="R282" s="118"/>
    </row>
    <row r="283" ht="14.25" customHeight="1" spans="1:18">
      <c r="A283" s="2">
        <v>282</v>
      </c>
      <c r="B283" s="2"/>
      <c r="C283" s="2"/>
      <c r="D283" s="2"/>
      <c r="E283" s="2"/>
      <c r="F283" s="2"/>
      <c r="G283" s="118" t="s">
        <v>54</v>
      </c>
      <c r="H283" s="2" t="s">
        <v>512</v>
      </c>
      <c r="I283" s="2" t="s">
        <v>568</v>
      </c>
      <c r="J283" s="2" t="s">
        <v>542</v>
      </c>
      <c r="K283" s="2" t="s">
        <v>382</v>
      </c>
      <c r="L283" s="2"/>
      <c r="M283" s="12">
        <v>0.333</v>
      </c>
      <c r="N283" s="2"/>
      <c r="O283" s="2"/>
      <c r="P283" s="2"/>
      <c r="Q283" s="2"/>
      <c r="R283" s="2" t="s">
        <v>570</v>
      </c>
    </row>
    <row r="284" ht="14.25" customHeight="1" spans="1:18">
      <c r="A284">
        <v>283</v>
      </c>
      <c r="F284" s="118"/>
      <c r="G284" s="118" t="s">
        <v>54</v>
      </c>
      <c r="H284" s="2" t="s">
        <v>512</v>
      </c>
      <c r="I284" s="2" t="s">
        <v>568</v>
      </c>
      <c r="J284" s="2" t="s">
        <v>542</v>
      </c>
      <c r="K284" s="118" t="s">
        <v>383</v>
      </c>
      <c r="L284" s="118"/>
      <c r="M284" s="138">
        <v>0</v>
      </c>
      <c r="N284" s="118"/>
      <c r="O284" s="118"/>
      <c r="P284" s="118"/>
      <c r="Q284" s="118"/>
      <c r="R284" s="118"/>
    </row>
    <row r="285" ht="14.25" customHeight="1" spans="1:18">
      <c r="A285" s="2">
        <v>284</v>
      </c>
      <c r="F285" s="118"/>
      <c r="G285" s="118" t="s">
        <v>54</v>
      </c>
      <c r="H285" s="2" t="s">
        <v>512</v>
      </c>
      <c r="I285" s="2" t="s">
        <v>568</v>
      </c>
      <c r="J285" s="2" t="s">
        <v>542</v>
      </c>
      <c r="K285" s="118" t="s">
        <v>384</v>
      </c>
      <c r="L285" s="118"/>
      <c r="M285" s="138">
        <v>0</v>
      </c>
      <c r="N285" s="118"/>
      <c r="O285" s="118"/>
      <c r="P285" s="118"/>
      <c r="Q285" s="118"/>
      <c r="R285" s="118"/>
    </row>
    <row r="286" ht="14.25" customHeight="1" spans="1:18">
      <c r="A286">
        <v>285</v>
      </c>
      <c r="F286" s="118"/>
      <c r="G286" s="118" t="s">
        <v>54</v>
      </c>
      <c r="H286" s="2" t="s">
        <v>512</v>
      </c>
      <c r="I286" s="2" t="s">
        <v>568</v>
      </c>
      <c r="J286" s="2" t="s">
        <v>542</v>
      </c>
      <c r="K286" s="118" t="s">
        <v>543</v>
      </c>
      <c r="L286" s="118"/>
      <c r="M286" s="138">
        <v>0.333</v>
      </c>
      <c r="N286" s="118"/>
      <c r="O286" s="118"/>
      <c r="P286" s="118"/>
      <c r="Q286" s="118"/>
      <c r="R286" s="118"/>
    </row>
    <row r="287" ht="14.25" customHeight="1" spans="1:18">
      <c r="A287" s="2">
        <v>286</v>
      </c>
      <c r="F287" s="118"/>
      <c r="G287" s="118" t="s">
        <v>54</v>
      </c>
      <c r="H287" s="2" t="s">
        <v>512</v>
      </c>
      <c r="I287" s="2" t="s">
        <v>568</v>
      </c>
      <c r="J287" s="2" t="s">
        <v>542</v>
      </c>
      <c r="K287" s="118" t="s">
        <v>546</v>
      </c>
      <c r="L287" s="118"/>
      <c r="M287" s="138">
        <v>0</v>
      </c>
      <c r="N287" s="118"/>
      <c r="O287" s="118"/>
      <c r="P287" s="118"/>
      <c r="Q287" s="118"/>
      <c r="R287" s="118"/>
    </row>
    <row r="288" ht="14.25" customHeight="1" spans="1:18">
      <c r="A288">
        <v>287</v>
      </c>
      <c r="F288" s="118"/>
      <c r="G288" s="118" t="s">
        <v>54</v>
      </c>
      <c r="H288" s="2" t="s">
        <v>512</v>
      </c>
      <c r="I288" s="2" t="s">
        <v>568</v>
      </c>
      <c r="J288" s="2" t="s">
        <v>542</v>
      </c>
      <c r="K288" s="118" t="s">
        <v>381</v>
      </c>
      <c r="L288" s="118"/>
      <c r="M288" s="138">
        <v>0.333</v>
      </c>
      <c r="N288" s="118"/>
      <c r="O288" s="118"/>
      <c r="P288" s="118"/>
      <c r="Q288" s="118"/>
      <c r="R288" s="118"/>
    </row>
    <row r="289" ht="14.25" customHeight="1" spans="1:18">
      <c r="A289" s="2">
        <v>288</v>
      </c>
      <c r="F289" s="118"/>
      <c r="G289" s="118" t="s">
        <v>54</v>
      </c>
      <c r="H289" s="2" t="s">
        <v>512</v>
      </c>
      <c r="I289" s="2" t="s">
        <v>568</v>
      </c>
      <c r="J289" s="2" t="s">
        <v>542</v>
      </c>
      <c r="K289" s="118" t="s">
        <v>545</v>
      </c>
      <c r="L289" s="118"/>
      <c r="M289" s="138">
        <v>0</v>
      </c>
      <c r="N289" s="118"/>
      <c r="O289" s="118"/>
      <c r="P289" s="118"/>
      <c r="Q289" s="118"/>
      <c r="R289" s="118"/>
    </row>
    <row r="290" ht="14.25" customHeight="1" spans="1:18">
      <c r="A290">
        <v>289</v>
      </c>
      <c r="B290" s="2"/>
      <c r="C290" s="2"/>
      <c r="D290" s="2"/>
      <c r="E290" s="2"/>
      <c r="F290" s="2"/>
      <c r="G290" s="118" t="s">
        <v>54</v>
      </c>
      <c r="H290" s="2" t="s">
        <v>512</v>
      </c>
      <c r="I290" s="2" t="s">
        <v>568</v>
      </c>
      <c r="J290" s="2" t="s">
        <v>547</v>
      </c>
      <c r="K290" s="2" t="s">
        <v>548</v>
      </c>
      <c r="L290" s="2"/>
      <c r="M290" s="12">
        <v>0</v>
      </c>
      <c r="N290" s="2"/>
      <c r="O290" s="2"/>
      <c r="P290" s="2"/>
      <c r="Q290" s="2"/>
      <c r="R290" s="2"/>
    </row>
    <row r="291" ht="14.25" customHeight="1" spans="1:18">
      <c r="A291" s="2">
        <v>290</v>
      </c>
      <c r="B291" s="2"/>
      <c r="C291" s="2"/>
      <c r="D291" s="2"/>
      <c r="E291" s="2"/>
      <c r="F291" s="2"/>
      <c r="G291" s="118" t="s">
        <v>54</v>
      </c>
      <c r="H291" s="2" t="s">
        <v>512</v>
      </c>
      <c r="I291" s="2" t="s">
        <v>571</v>
      </c>
      <c r="J291" s="2" t="s">
        <v>538</v>
      </c>
      <c r="K291" s="2"/>
      <c r="L291" s="2"/>
      <c r="M291" s="12">
        <v>1</v>
      </c>
      <c r="N291" s="2"/>
      <c r="O291" s="2" t="s">
        <v>540</v>
      </c>
      <c r="P291" s="2"/>
      <c r="Q291" s="2"/>
      <c r="R291" s="2"/>
    </row>
    <row r="292" ht="14.25" customHeight="1" spans="1:18">
      <c r="A292">
        <v>291</v>
      </c>
      <c r="B292" s="2"/>
      <c r="C292" s="2"/>
      <c r="D292" s="2"/>
      <c r="E292" s="2"/>
      <c r="F292" s="2"/>
      <c r="G292" s="118" t="s">
        <v>54</v>
      </c>
      <c r="H292" s="2" t="s">
        <v>512</v>
      </c>
      <c r="I292" s="2" t="s">
        <v>571</v>
      </c>
      <c r="J292" s="2" t="s">
        <v>534</v>
      </c>
      <c r="K292" s="2" t="s">
        <v>60</v>
      </c>
      <c r="L292" s="2"/>
      <c r="M292" s="12">
        <v>0.33</v>
      </c>
      <c r="N292" s="2"/>
      <c r="O292" s="2"/>
      <c r="P292" s="2"/>
      <c r="Q292" s="2"/>
      <c r="R292" s="2"/>
    </row>
    <row r="293" ht="14.25" customHeight="1" spans="1:18">
      <c r="A293" s="2">
        <v>292</v>
      </c>
      <c r="F293" s="118"/>
      <c r="G293" s="118" t="s">
        <v>54</v>
      </c>
      <c r="H293" s="2" t="s">
        <v>512</v>
      </c>
      <c r="I293" s="2" t="s">
        <v>571</v>
      </c>
      <c r="J293" s="2" t="s">
        <v>534</v>
      </c>
      <c r="K293" s="118" t="s">
        <v>536</v>
      </c>
      <c r="L293" s="118"/>
      <c r="M293" s="138">
        <v>0.33</v>
      </c>
      <c r="N293" s="118"/>
      <c r="O293" s="118"/>
      <c r="P293" s="118"/>
      <c r="Q293" s="118"/>
      <c r="R293" s="118"/>
    </row>
    <row r="294" ht="14.25" customHeight="1" spans="1:18">
      <c r="A294">
        <v>293</v>
      </c>
      <c r="B294" s="2"/>
      <c r="C294" s="2"/>
      <c r="D294" s="2"/>
      <c r="E294" s="2"/>
      <c r="F294" s="2"/>
      <c r="G294" s="118" t="s">
        <v>54</v>
      </c>
      <c r="H294" s="2" t="s">
        <v>512</v>
      </c>
      <c r="I294" s="2" t="s">
        <v>571</v>
      </c>
      <c r="J294" s="2" t="s">
        <v>542</v>
      </c>
      <c r="K294" s="2" t="s">
        <v>382</v>
      </c>
      <c r="L294" s="2"/>
      <c r="M294" s="12">
        <v>0.333</v>
      </c>
      <c r="N294" s="2"/>
      <c r="O294" s="2"/>
      <c r="P294" s="2"/>
      <c r="Q294" s="2"/>
      <c r="R294" s="2" t="s">
        <v>570</v>
      </c>
    </row>
    <row r="295" ht="14.25" customHeight="1" spans="1:18">
      <c r="A295" s="2">
        <v>294</v>
      </c>
      <c r="F295" s="118"/>
      <c r="G295" s="118" t="s">
        <v>54</v>
      </c>
      <c r="H295" s="2" t="s">
        <v>512</v>
      </c>
      <c r="I295" s="2" t="s">
        <v>571</v>
      </c>
      <c r="J295" s="2" t="s">
        <v>542</v>
      </c>
      <c r="K295" s="118" t="s">
        <v>383</v>
      </c>
      <c r="L295" s="118"/>
      <c r="M295" s="138">
        <v>0</v>
      </c>
      <c r="N295" s="118"/>
      <c r="O295" s="118"/>
      <c r="P295" s="118"/>
      <c r="Q295" s="118"/>
      <c r="R295" s="118"/>
    </row>
    <row r="296" ht="14.25" customHeight="1" spans="1:18">
      <c r="A296">
        <v>295</v>
      </c>
      <c r="F296" s="118"/>
      <c r="G296" s="118" t="s">
        <v>54</v>
      </c>
      <c r="H296" s="2" t="s">
        <v>512</v>
      </c>
      <c r="I296" s="2" t="s">
        <v>571</v>
      </c>
      <c r="J296" s="2" t="s">
        <v>542</v>
      </c>
      <c r="K296" s="118" t="s">
        <v>384</v>
      </c>
      <c r="L296" s="118"/>
      <c r="M296" s="138">
        <v>0</v>
      </c>
      <c r="N296" s="118"/>
      <c r="O296" s="118"/>
      <c r="P296" s="118"/>
      <c r="Q296" s="118"/>
      <c r="R296" s="118"/>
    </row>
    <row r="297" ht="14.25" customHeight="1" spans="1:18">
      <c r="A297" s="2">
        <v>296</v>
      </c>
      <c r="F297" s="118"/>
      <c r="G297" s="118" t="s">
        <v>54</v>
      </c>
      <c r="H297" s="2" t="s">
        <v>512</v>
      </c>
      <c r="I297" s="2" t="s">
        <v>571</v>
      </c>
      <c r="J297" s="2" t="s">
        <v>542</v>
      </c>
      <c r="K297" s="118" t="s">
        <v>543</v>
      </c>
      <c r="L297" s="118"/>
      <c r="M297" s="138">
        <v>0.333</v>
      </c>
      <c r="N297" s="118"/>
      <c r="O297" s="118"/>
      <c r="P297" s="118"/>
      <c r="Q297" s="118"/>
      <c r="R297" s="118"/>
    </row>
    <row r="298" ht="14.25" customHeight="1" spans="1:18">
      <c r="A298">
        <v>297</v>
      </c>
      <c r="F298" s="118"/>
      <c r="G298" s="118" t="s">
        <v>54</v>
      </c>
      <c r="H298" s="2" t="s">
        <v>512</v>
      </c>
      <c r="I298" s="2" t="s">
        <v>571</v>
      </c>
      <c r="J298" s="2" t="s">
        <v>542</v>
      </c>
      <c r="K298" s="118" t="s">
        <v>546</v>
      </c>
      <c r="L298" s="118"/>
      <c r="M298" s="138">
        <v>0</v>
      </c>
      <c r="N298" s="118"/>
      <c r="O298" s="118"/>
      <c r="P298" s="118"/>
      <c r="Q298" s="118"/>
      <c r="R298" s="118"/>
    </row>
    <row r="299" ht="14.25" customHeight="1" spans="1:18">
      <c r="A299" s="2">
        <v>298</v>
      </c>
      <c r="F299" s="118"/>
      <c r="G299" s="118" t="s">
        <v>54</v>
      </c>
      <c r="H299" s="2" t="s">
        <v>512</v>
      </c>
      <c r="I299" s="2" t="s">
        <v>571</v>
      </c>
      <c r="J299" s="2" t="s">
        <v>542</v>
      </c>
      <c r="K299" s="118" t="s">
        <v>381</v>
      </c>
      <c r="L299" s="118"/>
      <c r="M299" s="138">
        <v>0.333</v>
      </c>
      <c r="N299" s="118"/>
      <c r="O299" s="118"/>
      <c r="P299" s="118"/>
      <c r="Q299" s="118"/>
      <c r="R299" s="118"/>
    </row>
    <row r="300" ht="14.25" customHeight="1" spans="1:18">
      <c r="A300">
        <v>299</v>
      </c>
      <c r="F300" s="118"/>
      <c r="G300" s="118" t="s">
        <v>54</v>
      </c>
      <c r="H300" s="2" t="s">
        <v>512</v>
      </c>
      <c r="I300" s="2" t="s">
        <v>571</v>
      </c>
      <c r="J300" s="2" t="s">
        <v>542</v>
      </c>
      <c r="K300" s="118" t="s">
        <v>545</v>
      </c>
      <c r="L300" s="118"/>
      <c r="M300" s="138">
        <v>0</v>
      </c>
      <c r="N300" s="118"/>
      <c r="O300" s="118"/>
      <c r="P300" s="118"/>
      <c r="Q300" s="118"/>
      <c r="R300" s="118"/>
    </row>
    <row r="301" ht="14.25" customHeight="1" spans="1:18">
      <c r="A301" s="2">
        <v>300</v>
      </c>
      <c r="B301" s="2"/>
      <c r="C301" s="2"/>
      <c r="D301" s="2"/>
      <c r="E301" s="2"/>
      <c r="F301" s="2"/>
      <c r="G301" s="118" t="s">
        <v>54</v>
      </c>
      <c r="H301" s="2" t="s">
        <v>512</v>
      </c>
      <c r="I301" s="2" t="s">
        <v>571</v>
      </c>
      <c r="J301" s="2" t="s">
        <v>547</v>
      </c>
      <c r="K301" s="2" t="s">
        <v>548</v>
      </c>
      <c r="L301" s="2"/>
      <c r="M301" s="12">
        <v>0</v>
      </c>
      <c r="N301" s="2"/>
      <c r="O301" s="2"/>
      <c r="P301" s="2"/>
      <c r="Q301" s="2"/>
      <c r="R301" s="2"/>
    </row>
    <row r="302" ht="14.25" customHeight="1" spans="1:18">
      <c r="A302">
        <v>301</v>
      </c>
      <c r="B302" s="2"/>
      <c r="C302" s="2"/>
      <c r="D302" s="2"/>
      <c r="E302" s="2"/>
      <c r="F302" s="2"/>
      <c r="G302" s="118" t="s">
        <v>54</v>
      </c>
      <c r="H302" s="2" t="s">
        <v>512</v>
      </c>
      <c r="I302" s="2" t="s">
        <v>405</v>
      </c>
      <c r="J302" s="2" t="s">
        <v>572</v>
      </c>
      <c r="K302" s="2"/>
      <c r="L302" s="2"/>
      <c r="M302" s="12">
        <v>1</v>
      </c>
      <c r="N302" s="2"/>
      <c r="O302" s="2"/>
      <c r="P302" s="2"/>
      <c r="Q302" s="2"/>
      <c r="R302" s="2"/>
    </row>
    <row r="303" ht="14.25" customHeight="1" spans="1:18">
      <c r="A303" s="2">
        <v>302</v>
      </c>
      <c r="B303" s="2"/>
      <c r="C303" s="2"/>
      <c r="D303" s="2"/>
      <c r="E303" s="2"/>
      <c r="F303" s="2"/>
      <c r="G303" s="118" t="s">
        <v>54</v>
      </c>
      <c r="H303" s="2" t="s">
        <v>512</v>
      </c>
      <c r="I303" s="2" t="s">
        <v>405</v>
      </c>
      <c r="J303" s="2" t="s">
        <v>573</v>
      </c>
      <c r="K303" s="2"/>
      <c r="L303" s="2"/>
      <c r="M303" s="12">
        <v>1</v>
      </c>
      <c r="N303" s="2"/>
      <c r="O303" s="2"/>
      <c r="P303" s="2"/>
      <c r="Q303" s="2"/>
      <c r="R303" s="2"/>
    </row>
    <row r="304" ht="14.25" customHeight="1" spans="1:18">
      <c r="A304">
        <v>303</v>
      </c>
      <c r="B304" s="2"/>
      <c r="C304" s="2"/>
      <c r="D304" s="2"/>
      <c r="E304" s="2"/>
      <c r="F304" s="2"/>
      <c r="G304" s="118" t="s">
        <v>54</v>
      </c>
      <c r="H304" s="2" t="s">
        <v>512</v>
      </c>
      <c r="I304" s="2" t="s">
        <v>405</v>
      </c>
      <c r="J304" s="2" t="s">
        <v>534</v>
      </c>
      <c r="K304" s="2" t="s">
        <v>60</v>
      </c>
      <c r="L304" s="2"/>
      <c r="M304" s="12">
        <v>0.33</v>
      </c>
      <c r="N304" s="2"/>
      <c r="O304" s="2"/>
      <c r="P304" s="2"/>
      <c r="Q304" s="2"/>
      <c r="R304" s="2"/>
    </row>
    <row r="305" ht="14.25" customHeight="1" spans="1:18">
      <c r="A305" s="2">
        <v>304</v>
      </c>
      <c r="F305" s="118"/>
      <c r="G305" s="118" t="s">
        <v>54</v>
      </c>
      <c r="H305" s="2" t="s">
        <v>512</v>
      </c>
      <c r="I305" s="2" t="s">
        <v>405</v>
      </c>
      <c r="J305" s="2" t="s">
        <v>534</v>
      </c>
      <c r="K305" s="118" t="s">
        <v>536</v>
      </c>
      <c r="L305" s="118"/>
      <c r="M305" s="138">
        <v>0.33</v>
      </c>
      <c r="N305" s="118"/>
      <c r="O305" s="118"/>
      <c r="P305" s="118"/>
      <c r="Q305" s="118"/>
      <c r="R305" s="118"/>
    </row>
    <row r="306" ht="14.25" customHeight="1" spans="1:18">
      <c r="A306">
        <v>305</v>
      </c>
      <c r="B306" s="2"/>
      <c r="C306" s="2"/>
      <c r="D306" s="2"/>
      <c r="E306" s="2"/>
      <c r="F306" s="2"/>
      <c r="G306" s="118" t="s">
        <v>54</v>
      </c>
      <c r="H306" s="2" t="s">
        <v>512</v>
      </c>
      <c r="I306" s="2" t="s">
        <v>405</v>
      </c>
      <c r="J306" s="2" t="s">
        <v>574</v>
      </c>
      <c r="K306" s="2" t="s">
        <v>13</v>
      </c>
      <c r="L306" s="2"/>
      <c r="M306" s="12">
        <v>0.2</v>
      </c>
      <c r="N306" s="2"/>
      <c r="O306" s="2"/>
      <c r="P306" s="2"/>
      <c r="Q306" s="2"/>
      <c r="R306" s="2" t="s">
        <v>575</v>
      </c>
    </row>
    <row r="307" ht="14.25" customHeight="1" spans="1:18">
      <c r="A307" s="2">
        <v>306</v>
      </c>
      <c r="F307" s="118"/>
      <c r="G307" s="118" t="s">
        <v>54</v>
      </c>
      <c r="H307" s="2" t="s">
        <v>512</v>
      </c>
      <c r="I307" s="2" t="s">
        <v>405</v>
      </c>
      <c r="J307" s="2" t="s">
        <v>574</v>
      </c>
      <c r="K307" s="118" t="s">
        <v>60</v>
      </c>
      <c r="L307" s="118"/>
      <c r="M307" s="138">
        <v>0.2</v>
      </c>
      <c r="N307" s="118"/>
      <c r="O307" s="118"/>
      <c r="P307" s="118"/>
      <c r="Q307" s="118"/>
      <c r="R307" s="118"/>
    </row>
    <row r="308" ht="14.25" customHeight="1" spans="1:18">
      <c r="A308">
        <v>307</v>
      </c>
      <c r="F308" s="118"/>
      <c r="G308" s="118" t="s">
        <v>54</v>
      </c>
      <c r="H308" s="2" t="s">
        <v>512</v>
      </c>
      <c r="I308" s="2" t="s">
        <v>405</v>
      </c>
      <c r="J308" s="2" t="s">
        <v>574</v>
      </c>
      <c r="K308" s="118" t="s">
        <v>131</v>
      </c>
      <c r="L308" s="118"/>
      <c r="M308" s="138">
        <v>0.2</v>
      </c>
      <c r="N308" s="118"/>
      <c r="O308" s="118"/>
      <c r="P308" s="118"/>
      <c r="Q308" s="118"/>
      <c r="R308" s="118"/>
    </row>
    <row r="309" ht="14.25" customHeight="1" spans="1:18">
      <c r="A309" s="2">
        <v>308</v>
      </c>
      <c r="F309" s="118"/>
      <c r="G309" s="118" t="s">
        <v>54</v>
      </c>
      <c r="H309" s="2" t="s">
        <v>512</v>
      </c>
      <c r="I309" s="2" t="s">
        <v>405</v>
      </c>
      <c r="J309" s="2" t="s">
        <v>574</v>
      </c>
      <c r="K309" s="118" t="s">
        <v>100</v>
      </c>
      <c r="L309" s="118"/>
      <c r="M309" s="138">
        <v>0.2</v>
      </c>
      <c r="N309" s="118"/>
      <c r="O309" s="118"/>
      <c r="P309" s="118"/>
      <c r="Q309" s="118"/>
      <c r="R309" s="118"/>
    </row>
    <row r="310" ht="14.25" customHeight="1" spans="1:18">
      <c r="A310">
        <v>309</v>
      </c>
      <c r="F310" s="118"/>
      <c r="G310" s="118" t="s">
        <v>54</v>
      </c>
      <c r="H310" s="2" t="s">
        <v>512</v>
      </c>
      <c r="I310" s="2" t="s">
        <v>405</v>
      </c>
      <c r="J310" s="2" t="s">
        <v>574</v>
      </c>
      <c r="K310" s="118" t="s">
        <v>485</v>
      </c>
      <c r="L310" s="118"/>
      <c r="M310" s="138">
        <v>0</v>
      </c>
      <c r="N310" s="118"/>
      <c r="O310" s="118"/>
      <c r="P310" s="118"/>
      <c r="Q310" s="118"/>
      <c r="R310" s="118"/>
    </row>
    <row r="311" ht="14.25" customHeight="1" spans="1:18">
      <c r="A311" s="2">
        <v>310</v>
      </c>
      <c r="F311" s="118"/>
      <c r="G311" s="118" t="s">
        <v>54</v>
      </c>
      <c r="H311" s="2" t="s">
        <v>512</v>
      </c>
      <c r="I311" s="2" t="s">
        <v>405</v>
      </c>
      <c r="J311" s="2" t="s">
        <v>574</v>
      </c>
      <c r="K311" s="118" t="s">
        <v>576</v>
      </c>
      <c r="L311" s="118"/>
      <c r="M311" s="138">
        <v>0</v>
      </c>
      <c r="N311" s="118"/>
      <c r="O311" s="118"/>
      <c r="P311" s="118"/>
      <c r="Q311" s="118"/>
      <c r="R311" s="118"/>
    </row>
    <row r="312" ht="14.25" customHeight="1" spans="1:18">
      <c r="A312">
        <v>311</v>
      </c>
      <c r="F312" s="118"/>
      <c r="G312" s="118" t="s">
        <v>54</v>
      </c>
      <c r="H312" s="2" t="s">
        <v>512</v>
      </c>
      <c r="I312" s="2" t="s">
        <v>405</v>
      </c>
      <c r="J312" s="2" t="s">
        <v>574</v>
      </c>
      <c r="K312" s="118" t="s">
        <v>536</v>
      </c>
      <c r="L312" s="118"/>
      <c r="M312" s="138">
        <v>0.2</v>
      </c>
      <c r="N312" s="118"/>
      <c r="O312" s="118"/>
      <c r="P312" s="118"/>
      <c r="Q312" s="118"/>
      <c r="R312" s="118"/>
    </row>
    <row r="313" ht="14.25" customHeight="1" spans="1:18">
      <c r="A313" s="2">
        <v>312</v>
      </c>
      <c r="F313" s="118"/>
      <c r="G313" s="118" t="s">
        <v>54</v>
      </c>
      <c r="H313" s="2" t="s">
        <v>512</v>
      </c>
      <c r="I313" s="2" t="s">
        <v>405</v>
      </c>
      <c r="J313" s="2" t="s">
        <v>574</v>
      </c>
      <c r="K313" s="118" t="s">
        <v>478</v>
      </c>
      <c r="L313" s="118"/>
      <c r="M313" s="138">
        <v>0</v>
      </c>
      <c r="N313" s="118"/>
      <c r="O313" s="118"/>
      <c r="P313" s="118"/>
      <c r="Q313" s="118"/>
      <c r="R313" s="118"/>
    </row>
    <row r="314" ht="14.25" customHeight="1" spans="1:18">
      <c r="A314">
        <v>313</v>
      </c>
      <c r="B314" s="2"/>
      <c r="C314" s="2"/>
      <c r="D314" s="2"/>
      <c r="E314" s="2"/>
      <c r="F314" s="2"/>
      <c r="G314" s="118" t="s">
        <v>54</v>
      </c>
      <c r="H314" s="2" t="s">
        <v>512</v>
      </c>
      <c r="I314" s="2" t="s">
        <v>405</v>
      </c>
      <c r="J314" s="2" t="s">
        <v>577</v>
      </c>
      <c r="K314" s="2" t="s">
        <v>13</v>
      </c>
      <c r="L314" s="2"/>
      <c r="M314" s="12">
        <v>0</v>
      </c>
      <c r="N314" s="2"/>
      <c r="O314" s="2"/>
      <c r="P314" s="2"/>
      <c r="Q314" s="2"/>
      <c r="R314" s="2"/>
    </row>
    <row r="315" ht="14.25" customHeight="1" spans="1:18">
      <c r="A315" s="2">
        <v>314</v>
      </c>
      <c r="F315" s="118"/>
      <c r="G315" s="118" t="s">
        <v>54</v>
      </c>
      <c r="H315" s="2" t="s">
        <v>512</v>
      </c>
      <c r="I315" s="2" t="s">
        <v>405</v>
      </c>
      <c r="J315" s="2" t="s">
        <v>577</v>
      </c>
      <c r="K315" s="118" t="s">
        <v>131</v>
      </c>
      <c r="L315" s="118"/>
      <c r="M315" s="138">
        <v>1</v>
      </c>
      <c r="N315" s="118"/>
      <c r="O315" s="118"/>
      <c r="P315" s="118"/>
      <c r="Q315" s="118"/>
      <c r="R315" s="118" t="s">
        <v>578</v>
      </c>
    </row>
    <row r="316" ht="14.25" customHeight="1" spans="1:18">
      <c r="A316">
        <v>315</v>
      </c>
      <c r="F316" s="118"/>
      <c r="G316" s="118" t="s">
        <v>54</v>
      </c>
      <c r="H316" s="2" t="s">
        <v>512</v>
      </c>
      <c r="I316" s="2" t="s">
        <v>405</v>
      </c>
      <c r="J316" s="2" t="s">
        <v>577</v>
      </c>
      <c r="K316" s="118" t="s">
        <v>100</v>
      </c>
      <c r="L316" s="118"/>
      <c r="M316" s="138">
        <v>0</v>
      </c>
      <c r="N316" s="118"/>
      <c r="O316" s="118"/>
      <c r="P316" s="118"/>
      <c r="Q316" s="118"/>
      <c r="R316" s="118"/>
    </row>
    <row r="317" ht="14.25" customHeight="1" spans="1:18">
      <c r="A317" s="2">
        <v>316</v>
      </c>
      <c r="F317" s="118"/>
      <c r="G317" s="118" t="s">
        <v>54</v>
      </c>
      <c r="H317" s="2" t="s">
        <v>512</v>
      </c>
      <c r="I317" s="2" t="s">
        <v>405</v>
      </c>
      <c r="J317" s="2" t="s">
        <v>577</v>
      </c>
      <c r="K317" s="118" t="s">
        <v>485</v>
      </c>
      <c r="L317" s="118"/>
      <c r="M317" s="138">
        <v>0</v>
      </c>
      <c r="N317" s="118"/>
      <c r="O317" s="118"/>
      <c r="P317" s="118"/>
      <c r="Q317" s="118"/>
      <c r="R317" s="118"/>
    </row>
    <row r="318" ht="14.25" customHeight="1" spans="1:18">
      <c r="A318">
        <v>317</v>
      </c>
      <c r="F318" s="118"/>
      <c r="G318" s="118" t="s">
        <v>54</v>
      </c>
      <c r="H318" s="2" t="s">
        <v>512</v>
      </c>
      <c r="I318" s="2" t="s">
        <v>405</v>
      </c>
      <c r="J318" s="2" t="s">
        <v>577</v>
      </c>
      <c r="K318" s="118" t="s">
        <v>576</v>
      </c>
      <c r="L318" s="118"/>
      <c r="M318" s="138">
        <v>0</v>
      </c>
      <c r="N318" s="118"/>
      <c r="O318" s="118"/>
      <c r="P318" s="118"/>
      <c r="Q318" s="118"/>
      <c r="R318" s="118"/>
    </row>
    <row r="319" ht="14.25" customHeight="1" spans="1:18">
      <c r="A319" s="2">
        <v>318</v>
      </c>
      <c r="F319" s="118"/>
      <c r="G319" s="118" t="s">
        <v>54</v>
      </c>
      <c r="H319" s="2" t="s">
        <v>512</v>
      </c>
      <c r="I319" s="2" t="s">
        <v>405</v>
      </c>
      <c r="J319" s="2" t="s">
        <v>577</v>
      </c>
      <c r="K319" s="118" t="s">
        <v>478</v>
      </c>
      <c r="L319" s="118"/>
      <c r="M319" s="138">
        <v>0</v>
      </c>
      <c r="N319" s="118"/>
      <c r="O319" s="118"/>
      <c r="P319" s="118"/>
      <c r="Q319" s="118"/>
      <c r="R319" s="118"/>
    </row>
    <row r="320" ht="14.25" customHeight="1" spans="1:18">
      <c r="A320">
        <v>319</v>
      </c>
      <c r="B320" s="2"/>
      <c r="C320" s="2"/>
      <c r="D320" s="2"/>
      <c r="E320" s="2"/>
      <c r="F320" s="2"/>
      <c r="G320" s="118" t="s">
        <v>54</v>
      </c>
      <c r="H320" s="2" t="s">
        <v>512</v>
      </c>
      <c r="I320" s="2" t="s">
        <v>579</v>
      </c>
      <c r="J320" s="2" t="s">
        <v>580</v>
      </c>
      <c r="K320" s="2" t="s">
        <v>581</v>
      </c>
      <c r="L320" s="2"/>
      <c r="M320" s="12">
        <v>0.5</v>
      </c>
      <c r="N320" s="2"/>
      <c r="O320" s="2"/>
      <c r="P320" s="2"/>
      <c r="Q320" s="2"/>
      <c r="R320" s="2"/>
    </row>
    <row r="321" ht="14.25" customHeight="1" spans="1:18">
      <c r="A321" s="2">
        <v>320</v>
      </c>
      <c r="F321" s="118"/>
      <c r="G321" s="118" t="s">
        <v>54</v>
      </c>
      <c r="H321" s="2" t="s">
        <v>512</v>
      </c>
      <c r="I321" s="2" t="s">
        <v>579</v>
      </c>
      <c r="J321" s="2" t="s">
        <v>580</v>
      </c>
      <c r="K321" s="118" t="s">
        <v>582</v>
      </c>
      <c r="L321" s="118"/>
      <c r="M321" s="138">
        <v>0</v>
      </c>
      <c r="N321" s="118"/>
      <c r="O321" s="118"/>
      <c r="P321" s="118"/>
      <c r="Q321" s="118"/>
      <c r="R321" s="118"/>
    </row>
    <row r="322" ht="14.25" customHeight="1" spans="1:18">
      <c r="A322">
        <v>321</v>
      </c>
      <c r="F322" s="118"/>
      <c r="G322" s="118" t="s">
        <v>54</v>
      </c>
      <c r="H322" s="2" t="s">
        <v>512</v>
      </c>
      <c r="I322" s="2" t="s">
        <v>579</v>
      </c>
      <c r="J322" s="2" t="s">
        <v>580</v>
      </c>
      <c r="K322" s="118" t="s">
        <v>583</v>
      </c>
      <c r="L322" s="118"/>
      <c r="M322" s="138">
        <v>0</v>
      </c>
      <c r="N322" s="118"/>
      <c r="O322" s="118"/>
      <c r="P322" s="118"/>
      <c r="Q322" s="118"/>
      <c r="R322" s="118"/>
    </row>
    <row r="323" ht="14.25" customHeight="1" spans="1:18">
      <c r="A323" s="2">
        <v>322</v>
      </c>
      <c r="F323" s="118"/>
      <c r="G323" s="118" t="s">
        <v>54</v>
      </c>
      <c r="H323" s="2" t="s">
        <v>512</v>
      </c>
      <c r="I323" s="2" t="s">
        <v>579</v>
      </c>
      <c r="J323" s="2" t="s">
        <v>580</v>
      </c>
      <c r="K323" s="118" t="s">
        <v>584</v>
      </c>
      <c r="L323" s="118"/>
      <c r="M323" s="138">
        <v>0</v>
      </c>
      <c r="N323" s="118"/>
      <c r="O323" s="118"/>
      <c r="P323" s="118"/>
      <c r="Q323" s="118"/>
      <c r="R323" s="118"/>
    </row>
    <row r="324" ht="14.25" customHeight="1" spans="1:18">
      <c r="A324">
        <v>323</v>
      </c>
      <c r="F324" s="118"/>
      <c r="G324" s="118" t="s">
        <v>54</v>
      </c>
      <c r="H324" s="2" t="s">
        <v>512</v>
      </c>
      <c r="I324" s="2" t="s">
        <v>579</v>
      </c>
      <c r="J324" s="2" t="s">
        <v>580</v>
      </c>
      <c r="K324" s="118" t="s">
        <v>585</v>
      </c>
      <c r="L324" s="118"/>
      <c r="M324" s="138">
        <v>0.5</v>
      </c>
      <c r="N324" s="118"/>
      <c r="O324" s="118"/>
      <c r="P324" s="118"/>
      <c r="Q324" s="118"/>
      <c r="R324" s="118"/>
    </row>
    <row r="325" ht="14.25" customHeight="1" spans="1:18">
      <c r="A325" s="2">
        <v>324</v>
      </c>
      <c r="F325" s="118"/>
      <c r="G325" s="118" t="s">
        <v>54</v>
      </c>
      <c r="H325" s="2" t="s">
        <v>512</v>
      </c>
      <c r="I325" s="2" t="s">
        <v>579</v>
      </c>
      <c r="J325" s="2" t="s">
        <v>580</v>
      </c>
      <c r="K325" s="118" t="s">
        <v>586</v>
      </c>
      <c r="L325" s="118"/>
      <c r="M325" s="138">
        <v>0</v>
      </c>
      <c r="N325" s="118"/>
      <c r="O325" s="118"/>
      <c r="P325" s="118"/>
      <c r="Q325" s="118"/>
      <c r="R325" s="118"/>
    </row>
    <row r="326" ht="14.25" customHeight="1" spans="1:18">
      <c r="A326">
        <v>325</v>
      </c>
      <c r="B326" s="2"/>
      <c r="C326" s="2"/>
      <c r="D326" s="2"/>
      <c r="E326" s="2"/>
      <c r="F326" s="2"/>
      <c r="G326" s="118" t="s">
        <v>54</v>
      </c>
      <c r="H326" s="2" t="s">
        <v>512</v>
      </c>
      <c r="I326" s="2" t="s">
        <v>579</v>
      </c>
      <c r="J326" s="2" t="s">
        <v>587</v>
      </c>
      <c r="K326" s="2" t="s">
        <v>423</v>
      </c>
      <c r="L326" s="2"/>
      <c r="M326" s="12">
        <v>0</v>
      </c>
      <c r="N326" s="2"/>
      <c r="O326" s="2"/>
      <c r="P326" s="2"/>
      <c r="Q326" s="2"/>
      <c r="R326" s="2"/>
    </row>
    <row r="327" ht="14.25" customHeight="1" spans="1:18">
      <c r="A327" s="2">
        <v>326</v>
      </c>
      <c r="F327" s="118"/>
      <c r="G327" s="118" t="s">
        <v>54</v>
      </c>
      <c r="H327" s="2" t="s">
        <v>512</v>
      </c>
      <c r="I327" s="2" t="s">
        <v>579</v>
      </c>
      <c r="J327" s="2" t="s">
        <v>587</v>
      </c>
      <c r="K327" s="118" t="s">
        <v>426</v>
      </c>
      <c r="L327" s="118"/>
      <c r="M327" s="138">
        <v>1</v>
      </c>
      <c r="N327" s="118"/>
      <c r="O327" s="118"/>
      <c r="P327" s="118"/>
      <c r="Q327" s="118"/>
      <c r="R327" s="118"/>
    </row>
    <row r="328" ht="14.25" customHeight="1" spans="1:18">
      <c r="A328">
        <v>327</v>
      </c>
      <c r="F328" s="118"/>
      <c r="G328" s="118" t="s">
        <v>54</v>
      </c>
      <c r="H328" s="2" t="s">
        <v>512</v>
      </c>
      <c r="I328" s="2" t="s">
        <v>579</v>
      </c>
      <c r="J328" s="2" t="s">
        <v>587</v>
      </c>
      <c r="K328" s="118" t="s">
        <v>588</v>
      </c>
      <c r="L328" s="118"/>
      <c r="M328" s="138">
        <v>0</v>
      </c>
      <c r="N328" s="118"/>
      <c r="O328" s="118"/>
      <c r="P328" s="118"/>
      <c r="Q328" s="118"/>
      <c r="R328" s="118"/>
    </row>
    <row r="329" ht="14.25" customHeight="1" spans="1:18">
      <c r="A329" s="2">
        <v>328</v>
      </c>
      <c r="F329" s="118"/>
      <c r="G329" s="118" t="s">
        <v>54</v>
      </c>
      <c r="H329" s="2" t="s">
        <v>512</v>
      </c>
      <c r="I329" s="2" t="s">
        <v>579</v>
      </c>
      <c r="J329" s="2" t="s">
        <v>587</v>
      </c>
      <c r="K329" s="118" t="s">
        <v>589</v>
      </c>
      <c r="L329" s="118"/>
      <c r="M329" s="138">
        <v>0</v>
      </c>
      <c r="N329" s="118"/>
      <c r="O329" s="118"/>
      <c r="P329" s="118"/>
      <c r="Q329" s="118"/>
      <c r="R329" s="118"/>
    </row>
    <row r="330" ht="14.25" customHeight="1" spans="1:18">
      <c r="A330">
        <v>329</v>
      </c>
      <c r="B330" s="2"/>
      <c r="C330" s="2"/>
      <c r="D330" s="2"/>
      <c r="E330" s="2"/>
      <c r="F330" s="2"/>
      <c r="G330" s="118" t="s">
        <v>54</v>
      </c>
      <c r="H330" s="2" t="s">
        <v>590</v>
      </c>
      <c r="I330" s="2" t="s">
        <v>410</v>
      </c>
      <c r="J330" s="2" t="s">
        <v>60</v>
      </c>
      <c r="K330" s="2"/>
      <c r="L330" s="2"/>
      <c r="M330" s="12">
        <v>0</v>
      </c>
      <c r="N330" s="2" t="s">
        <v>412</v>
      </c>
      <c r="O330" s="2" t="s">
        <v>591</v>
      </c>
      <c r="P330" s="2"/>
      <c r="Q330" s="2"/>
      <c r="R330" s="2"/>
    </row>
    <row r="331" ht="14.25" customHeight="1" spans="1:18">
      <c r="A331" s="2">
        <v>330</v>
      </c>
      <c r="F331" s="118"/>
      <c r="G331" s="118" t="s">
        <v>54</v>
      </c>
      <c r="H331" s="2" t="s">
        <v>590</v>
      </c>
      <c r="I331" s="2" t="s">
        <v>410</v>
      </c>
      <c r="J331" s="118" t="s">
        <v>536</v>
      </c>
      <c r="K331" s="118"/>
      <c r="L331" s="118"/>
      <c r="M331" s="138">
        <v>0</v>
      </c>
      <c r="N331" s="118" t="s">
        <v>412</v>
      </c>
      <c r="O331" s="118"/>
      <c r="P331" s="118"/>
      <c r="Q331" s="118"/>
      <c r="R331" s="118"/>
    </row>
    <row r="332" ht="14.25" customHeight="1" spans="1:18">
      <c r="A332">
        <v>331</v>
      </c>
      <c r="B332" s="2"/>
      <c r="C332" s="2"/>
      <c r="D332" s="2"/>
      <c r="E332" s="2"/>
      <c r="F332" s="2"/>
      <c r="G332" s="118" t="s">
        <v>54</v>
      </c>
      <c r="H332" s="2" t="s">
        <v>590</v>
      </c>
      <c r="I332" s="2" t="s">
        <v>536</v>
      </c>
      <c r="J332" s="2" t="s">
        <v>542</v>
      </c>
      <c r="K332" s="2" t="s">
        <v>382</v>
      </c>
      <c r="L332" s="2"/>
      <c r="M332" s="12">
        <v>0.333</v>
      </c>
      <c r="N332" s="2"/>
      <c r="O332" s="2" t="s">
        <v>592</v>
      </c>
      <c r="P332" s="2"/>
      <c r="Q332" s="2"/>
      <c r="R332" s="2"/>
    </row>
    <row r="333" ht="14.25" customHeight="1" spans="1:18">
      <c r="A333" s="2">
        <v>332</v>
      </c>
      <c r="F333" s="118"/>
      <c r="G333" s="118" t="s">
        <v>54</v>
      </c>
      <c r="H333" s="2" t="s">
        <v>590</v>
      </c>
      <c r="I333" s="2" t="s">
        <v>536</v>
      </c>
      <c r="J333" s="2" t="s">
        <v>542</v>
      </c>
      <c r="K333" s="118" t="s">
        <v>383</v>
      </c>
      <c r="L333" s="118"/>
      <c r="M333" s="138">
        <v>0</v>
      </c>
      <c r="N333" s="118"/>
      <c r="O333" s="118"/>
      <c r="P333" s="118"/>
      <c r="Q333" s="118"/>
      <c r="R333" s="118"/>
    </row>
    <row r="334" ht="14.25" customHeight="1" spans="1:18">
      <c r="A334">
        <v>333</v>
      </c>
      <c r="F334" s="118"/>
      <c r="G334" s="118" t="s">
        <v>54</v>
      </c>
      <c r="H334" s="2" t="s">
        <v>590</v>
      </c>
      <c r="I334" s="2" t="s">
        <v>536</v>
      </c>
      <c r="J334" s="2" t="s">
        <v>542</v>
      </c>
      <c r="K334" s="118" t="s">
        <v>543</v>
      </c>
      <c r="L334" s="118"/>
      <c r="M334" s="138">
        <v>0.333</v>
      </c>
      <c r="N334" s="118"/>
      <c r="O334" s="118"/>
      <c r="P334" s="118"/>
      <c r="Q334" s="118"/>
      <c r="R334" s="118"/>
    </row>
    <row r="335" ht="14.25" customHeight="1" spans="1:18">
      <c r="A335" s="2">
        <v>334</v>
      </c>
      <c r="F335" s="118"/>
      <c r="G335" s="118" t="s">
        <v>54</v>
      </c>
      <c r="H335" s="2" t="s">
        <v>590</v>
      </c>
      <c r="I335" s="2" t="s">
        <v>536</v>
      </c>
      <c r="J335" s="2" t="s">
        <v>542</v>
      </c>
      <c r="K335" s="118" t="s">
        <v>546</v>
      </c>
      <c r="L335" s="118"/>
      <c r="M335" s="138">
        <v>0</v>
      </c>
      <c r="N335" s="118"/>
      <c r="O335" s="118"/>
      <c r="P335" s="118"/>
      <c r="Q335" s="118"/>
      <c r="R335" s="118"/>
    </row>
    <row r="336" ht="14.25" customHeight="1" spans="1:18">
      <c r="A336">
        <v>335</v>
      </c>
      <c r="F336" s="118"/>
      <c r="G336" s="118" t="s">
        <v>54</v>
      </c>
      <c r="H336" s="2" t="s">
        <v>590</v>
      </c>
      <c r="I336" s="2" t="s">
        <v>536</v>
      </c>
      <c r="J336" s="2" t="s">
        <v>542</v>
      </c>
      <c r="K336" s="118" t="s">
        <v>593</v>
      </c>
      <c r="L336" s="118"/>
      <c r="M336" s="138">
        <v>0.334</v>
      </c>
      <c r="N336" s="118"/>
      <c r="O336" s="118"/>
      <c r="P336" s="118"/>
      <c r="Q336" s="118"/>
      <c r="R336" s="118"/>
    </row>
    <row r="337" ht="14.25" customHeight="1" spans="1:18">
      <c r="A337" s="2">
        <v>336</v>
      </c>
      <c r="F337" s="118"/>
      <c r="G337" s="118" t="s">
        <v>54</v>
      </c>
      <c r="H337" s="2" t="s">
        <v>590</v>
      </c>
      <c r="I337" s="2" t="s">
        <v>536</v>
      </c>
      <c r="J337" s="2" t="s">
        <v>542</v>
      </c>
      <c r="K337" s="118" t="s">
        <v>594</v>
      </c>
      <c r="L337" s="118"/>
      <c r="M337" s="138">
        <v>0</v>
      </c>
      <c r="N337" s="118"/>
      <c r="O337" s="118"/>
      <c r="P337" s="118"/>
      <c r="Q337" s="118"/>
      <c r="R337" s="118"/>
    </row>
    <row r="338" ht="14.25" customHeight="1" spans="1:18">
      <c r="A338">
        <v>337</v>
      </c>
      <c r="F338" s="118"/>
      <c r="G338" s="118" t="s">
        <v>54</v>
      </c>
      <c r="H338" s="2" t="s">
        <v>590</v>
      </c>
      <c r="I338" s="2" t="s">
        <v>536</v>
      </c>
      <c r="J338" s="2" t="s">
        <v>542</v>
      </c>
      <c r="K338" s="118" t="s">
        <v>595</v>
      </c>
      <c r="L338" s="118"/>
      <c r="M338" s="138">
        <v>0</v>
      </c>
      <c r="N338" s="118"/>
      <c r="O338" s="118"/>
      <c r="P338" s="118"/>
      <c r="Q338" s="118"/>
      <c r="R338" s="118"/>
    </row>
    <row r="339" ht="14.25" customHeight="1" spans="1:18">
      <c r="A339" s="2">
        <v>338</v>
      </c>
      <c r="F339" s="118"/>
      <c r="G339" s="118" t="s">
        <v>54</v>
      </c>
      <c r="H339" s="2" t="s">
        <v>590</v>
      </c>
      <c r="I339" s="2" t="s">
        <v>536</v>
      </c>
      <c r="J339" s="2" t="s">
        <v>542</v>
      </c>
      <c r="K339" s="118" t="s">
        <v>369</v>
      </c>
      <c r="L339" s="118"/>
      <c r="M339" s="138">
        <v>0</v>
      </c>
      <c r="N339" s="118"/>
      <c r="O339" s="118"/>
      <c r="P339" s="118"/>
      <c r="Q339" s="118"/>
      <c r="R339" s="118"/>
    </row>
    <row r="340" ht="14.25" customHeight="1" spans="1:18">
      <c r="A340">
        <v>339</v>
      </c>
      <c r="F340" s="118"/>
      <c r="G340" s="118" t="s">
        <v>54</v>
      </c>
      <c r="H340" s="2" t="s">
        <v>590</v>
      </c>
      <c r="I340" s="2" t="s">
        <v>536</v>
      </c>
      <c r="J340" s="2" t="s">
        <v>542</v>
      </c>
      <c r="K340" s="118" t="s">
        <v>370</v>
      </c>
      <c r="L340" s="118"/>
      <c r="M340" s="138">
        <v>0</v>
      </c>
      <c r="N340" s="118"/>
      <c r="O340" s="118"/>
      <c r="P340" s="118"/>
      <c r="Q340" s="118"/>
      <c r="R340" s="118"/>
    </row>
    <row r="341" ht="14.25" customHeight="1" spans="1:18">
      <c r="A341" s="2">
        <v>340</v>
      </c>
      <c r="F341" s="118"/>
      <c r="G341" s="118" t="s">
        <v>54</v>
      </c>
      <c r="H341" s="2" t="s">
        <v>590</v>
      </c>
      <c r="I341" s="2" t="s">
        <v>536</v>
      </c>
      <c r="J341" s="2" t="s">
        <v>542</v>
      </c>
      <c r="K341" s="118" t="s">
        <v>596</v>
      </c>
      <c r="L341" s="118"/>
      <c r="M341" s="138">
        <v>0</v>
      </c>
      <c r="N341" s="118"/>
      <c r="O341" s="118"/>
      <c r="P341" s="118"/>
      <c r="Q341" s="118"/>
      <c r="R341" s="118"/>
    </row>
    <row r="342" ht="14.25" customHeight="1" spans="1:18">
      <c r="A342">
        <v>341</v>
      </c>
      <c r="B342" s="2"/>
      <c r="C342" s="2"/>
      <c r="D342" s="2"/>
      <c r="E342" s="2"/>
      <c r="F342" s="2"/>
      <c r="G342" s="118" t="s">
        <v>54</v>
      </c>
      <c r="H342" s="2" t="s">
        <v>590</v>
      </c>
      <c r="I342" s="2" t="s">
        <v>536</v>
      </c>
      <c r="J342" s="2" t="s">
        <v>547</v>
      </c>
      <c r="K342" s="2" t="s">
        <v>597</v>
      </c>
      <c r="L342" s="2"/>
      <c r="M342" s="31">
        <v>0</v>
      </c>
      <c r="N342" s="2"/>
      <c r="O342" s="2"/>
      <c r="P342" s="2"/>
      <c r="Q342" s="2"/>
      <c r="R342" s="2"/>
    </row>
    <row r="343" ht="14.25" customHeight="1" spans="1:18">
      <c r="A343" s="2">
        <v>342</v>
      </c>
      <c r="B343" s="2"/>
      <c r="C343" s="2"/>
      <c r="D343" s="2"/>
      <c r="E343" s="2"/>
      <c r="F343" s="2"/>
      <c r="G343" s="118" t="s">
        <v>54</v>
      </c>
      <c r="H343" s="2" t="s">
        <v>590</v>
      </c>
      <c r="I343" s="2" t="s">
        <v>596</v>
      </c>
      <c r="J343" s="2" t="s">
        <v>114</v>
      </c>
      <c r="K343" s="2" t="s">
        <v>585</v>
      </c>
      <c r="L343" s="2"/>
      <c r="M343" s="31">
        <v>0</v>
      </c>
      <c r="N343" s="2"/>
      <c r="O343" s="2"/>
      <c r="P343" s="2"/>
      <c r="Q343" s="2"/>
      <c r="R343" s="2"/>
    </row>
    <row r="344" ht="14.25" customHeight="1" spans="1:18">
      <c r="A344">
        <v>343</v>
      </c>
      <c r="F344" s="118"/>
      <c r="G344" s="118" t="s">
        <v>54</v>
      </c>
      <c r="H344" s="2" t="s">
        <v>590</v>
      </c>
      <c r="I344" s="2" t="s">
        <v>596</v>
      </c>
      <c r="J344" s="2" t="s">
        <v>114</v>
      </c>
      <c r="K344" s="118" t="s">
        <v>583</v>
      </c>
      <c r="L344" s="118"/>
      <c r="M344" s="141">
        <v>0</v>
      </c>
      <c r="N344" s="118"/>
      <c r="O344" s="118"/>
      <c r="P344" s="118"/>
      <c r="Q344" s="118"/>
      <c r="R344" s="118"/>
    </row>
    <row r="345" ht="14.25" customHeight="1" spans="1:18">
      <c r="A345" s="2">
        <v>344</v>
      </c>
      <c r="B345" s="2"/>
      <c r="C345" s="2"/>
      <c r="D345" s="2"/>
      <c r="E345" s="2"/>
      <c r="F345" s="2"/>
      <c r="G345" s="118" t="s">
        <v>54</v>
      </c>
      <c r="H345" s="2" t="s">
        <v>590</v>
      </c>
      <c r="I345" s="2" t="s">
        <v>596</v>
      </c>
      <c r="J345" s="2" t="s">
        <v>113</v>
      </c>
      <c r="K345" s="2" t="s">
        <v>598</v>
      </c>
      <c r="L345" s="2"/>
      <c r="M345" s="31">
        <v>0</v>
      </c>
      <c r="N345" s="2"/>
      <c r="O345" s="2"/>
      <c r="P345" s="2"/>
      <c r="Q345" s="2"/>
      <c r="R345" s="2"/>
    </row>
    <row r="346" ht="14.25" customHeight="1" spans="1:18">
      <c r="A346">
        <v>345</v>
      </c>
      <c r="F346" s="118"/>
      <c r="G346" s="118" t="s">
        <v>54</v>
      </c>
      <c r="H346" s="2" t="s">
        <v>590</v>
      </c>
      <c r="I346" s="2" t="s">
        <v>596</v>
      </c>
      <c r="J346" s="2" t="s">
        <v>113</v>
      </c>
      <c r="K346" s="118" t="s">
        <v>583</v>
      </c>
      <c r="L346" s="118"/>
      <c r="M346" s="141">
        <v>0</v>
      </c>
      <c r="N346" s="118"/>
      <c r="O346" s="118"/>
      <c r="P346" s="118"/>
      <c r="Q346" s="118"/>
      <c r="R346" s="118"/>
    </row>
    <row r="347" ht="14.25" customHeight="1" spans="1:18">
      <c r="A347" s="2">
        <v>346</v>
      </c>
      <c r="B347" s="2"/>
      <c r="C347" s="2"/>
      <c r="D347" s="2"/>
      <c r="E347" s="2"/>
      <c r="F347" s="2"/>
      <c r="G347" s="118" t="s">
        <v>54</v>
      </c>
      <c r="H347" s="2" t="s">
        <v>405</v>
      </c>
      <c r="I347" s="2" t="s">
        <v>599</v>
      </c>
      <c r="J347" s="2" t="s">
        <v>60</v>
      </c>
      <c r="K347" s="2"/>
      <c r="L347" s="2"/>
      <c r="M347" s="12">
        <v>0</v>
      </c>
      <c r="N347" s="2" t="s">
        <v>412</v>
      </c>
      <c r="O347" s="2"/>
      <c r="P347" s="2"/>
      <c r="Q347" s="2"/>
      <c r="R347" s="2"/>
    </row>
    <row r="348" ht="14.25" customHeight="1" spans="1:18">
      <c r="A348">
        <v>347</v>
      </c>
      <c r="F348" s="118"/>
      <c r="G348" s="118" t="s">
        <v>54</v>
      </c>
      <c r="H348" s="2" t="s">
        <v>405</v>
      </c>
      <c r="I348" s="2" t="s">
        <v>599</v>
      </c>
      <c r="J348" s="118" t="s">
        <v>536</v>
      </c>
      <c r="K348" s="118"/>
      <c r="L348" s="118"/>
      <c r="M348" s="138">
        <v>0</v>
      </c>
      <c r="N348" s="118" t="s">
        <v>412</v>
      </c>
      <c r="O348" s="118"/>
      <c r="P348" s="118"/>
      <c r="Q348" s="118"/>
      <c r="R348" s="118"/>
    </row>
    <row r="349" ht="14.25" customHeight="1" spans="1:18">
      <c r="A349" s="2">
        <v>348</v>
      </c>
      <c r="F349" s="118"/>
      <c r="G349" s="118" t="s">
        <v>54</v>
      </c>
      <c r="H349" s="2" t="s">
        <v>405</v>
      </c>
      <c r="I349" s="2" t="s">
        <v>599</v>
      </c>
      <c r="J349" s="118" t="s">
        <v>600</v>
      </c>
      <c r="K349" s="118"/>
      <c r="L349" s="118"/>
      <c r="M349" s="138">
        <v>0</v>
      </c>
      <c r="N349" s="118" t="s">
        <v>412</v>
      </c>
      <c r="O349" s="118"/>
      <c r="P349" s="118"/>
      <c r="Q349" s="118"/>
      <c r="R349" s="118"/>
    </row>
    <row r="350" ht="14.25" customHeight="1" spans="1:18">
      <c r="A350">
        <v>349</v>
      </c>
      <c r="B350" s="2"/>
      <c r="C350" s="2"/>
      <c r="D350" s="2"/>
      <c r="E350" s="2"/>
      <c r="F350" s="2"/>
      <c r="G350" s="118" t="s">
        <v>54</v>
      </c>
      <c r="H350" s="2" t="s">
        <v>601</v>
      </c>
      <c r="I350" s="2" t="s">
        <v>602</v>
      </c>
      <c r="J350" s="2" t="s">
        <v>603</v>
      </c>
      <c r="K350" s="2" t="s">
        <v>485</v>
      </c>
      <c r="L350" s="2"/>
      <c r="M350" s="31">
        <v>0</v>
      </c>
      <c r="N350" s="2" t="s">
        <v>604</v>
      </c>
      <c r="O350" s="2" t="s">
        <v>605</v>
      </c>
      <c r="P350" s="2"/>
      <c r="Q350" s="2"/>
      <c r="R350" s="2"/>
    </row>
    <row r="351" ht="14.25" customHeight="1" spans="1:18">
      <c r="A351" s="2">
        <v>350</v>
      </c>
      <c r="F351" s="118"/>
      <c r="G351" s="118" t="s">
        <v>54</v>
      </c>
      <c r="H351" s="2" t="s">
        <v>601</v>
      </c>
      <c r="I351" s="2" t="s">
        <v>602</v>
      </c>
      <c r="J351" s="2" t="s">
        <v>603</v>
      </c>
      <c r="K351" s="118" t="s">
        <v>606</v>
      </c>
      <c r="L351" s="118"/>
      <c r="M351" s="141">
        <v>0</v>
      </c>
      <c r="N351" s="118" t="s">
        <v>604</v>
      </c>
      <c r="O351" s="118" t="s">
        <v>605</v>
      </c>
      <c r="P351" s="118"/>
      <c r="Q351" s="118"/>
      <c r="R351" s="118"/>
    </row>
    <row r="352" ht="14.25" customHeight="1" spans="1:18">
      <c r="A352">
        <v>351</v>
      </c>
      <c r="F352" s="118"/>
      <c r="G352" s="118" t="s">
        <v>54</v>
      </c>
      <c r="H352" s="2" t="s">
        <v>601</v>
      </c>
      <c r="I352" s="2" t="s">
        <v>602</v>
      </c>
      <c r="J352" s="2" t="s">
        <v>603</v>
      </c>
      <c r="K352" s="118" t="s">
        <v>576</v>
      </c>
      <c r="L352" s="118"/>
      <c r="M352" s="141">
        <v>0</v>
      </c>
      <c r="N352" s="118" t="s">
        <v>604</v>
      </c>
      <c r="O352" s="118" t="s">
        <v>605</v>
      </c>
      <c r="P352" s="118"/>
      <c r="Q352" s="118"/>
      <c r="R352" s="118"/>
    </row>
    <row r="353" ht="14.25" customHeight="1" spans="1:18">
      <c r="A353" s="2">
        <v>352</v>
      </c>
      <c r="B353" s="2"/>
      <c r="C353" s="2"/>
      <c r="D353" s="2"/>
      <c r="E353" s="2"/>
      <c r="F353" s="2"/>
      <c r="G353" s="118" t="s">
        <v>54</v>
      </c>
      <c r="H353" s="2" t="s">
        <v>601</v>
      </c>
      <c r="I353" s="2" t="s">
        <v>602</v>
      </c>
      <c r="J353" s="2" t="s">
        <v>607</v>
      </c>
      <c r="K353" s="2" t="s">
        <v>608</v>
      </c>
      <c r="L353" s="2"/>
      <c r="M353" s="31">
        <v>0</v>
      </c>
      <c r="N353" s="2" t="s">
        <v>604</v>
      </c>
      <c r="O353" s="2" t="s">
        <v>605</v>
      </c>
      <c r="P353" s="2"/>
      <c r="Q353" s="2"/>
      <c r="R353" s="2"/>
    </row>
    <row r="354" ht="14.25" customHeight="1" spans="1:18">
      <c r="A354">
        <v>353</v>
      </c>
      <c r="F354" s="118"/>
      <c r="G354" s="118" t="s">
        <v>54</v>
      </c>
      <c r="H354" s="2" t="s">
        <v>601</v>
      </c>
      <c r="I354" s="2" t="s">
        <v>602</v>
      </c>
      <c r="J354" s="2" t="s">
        <v>607</v>
      </c>
      <c r="K354" s="118" t="s">
        <v>494</v>
      </c>
      <c r="L354" s="118"/>
      <c r="M354" s="141">
        <v>0</v>
      </c>
      <c r="N354" s="118" t="s">
        <v>604</v>
      </c>
      <c r="O354" s="118" t="s">
        <v>605</v>
      </c>
      <c r="P354" s="118"/>
      <c r="Q354" s="118"/>
      <c r="R354" s="118"/>
    </row>
    <row r="355" ht="14.25" customHeight="1" spans="1:18">
      <c r="A355" s="2">
        <v>354</v>
      </c>
      <c r="F355" s="118"/>
      <c r="G355" s="118" t="s">
        <v>54</v>
      </c>
      <c r="H355" s="2" t="s">
        <v>601</v>
      </c>
      <c r="I355" s="2" t="s">
        <v>602</v>
      </c>
      <c r="J355" s="2" t="s">
        <v>607</v>
      </c>
      <c r="K355" s="118" t="s">
        <v>480</v>
      </c>
      <c r="L355" s="118"/>
      <c r="M355" s="141">
        <v>0</v>
      </c>
      <c r="N355" s="118" t="s">
        <v>604</v>
      </c>
      <c r="O355" s="118" t="s">
        <v>605</v>
      </c>
      <c r="P355" s="118"/>
      <c r="Q355" s="118"/>
      <c r="R355" s="118"/>
    </row>
    <row r="356" ht="14.25" customHeight="1" spans="1:18">
      <c r="A356">
        <v>355</v>
      </c>
      <c r="F356" s="118"/>
      <c r="G356" s="118" t="s">
        <v>54</v>
      </c>
      <c r="H356" s="2" t="s">
        <v>601</v>
      </c>
      <c r="I356" s="2" t="s">
        <v>602</v>
      </c>
      <c r="J356" s="2" t="s">
        <v>607</v>
      </c>
      <c r="K356" s="118" t="s">
        <v>479</v>
      </c>
      <c r="L356" s="118"/>
      <c r="M356" s="141">
        <v>0</v>
      </c>
      <c r="N356" s="118" t="s">
        <v>604</v>
      </c>
      <c r="O356" s="118" t="s">
        <v>605</v>
      </c>
      <c r="P356" s="118"/>
      <c r="Q356" s="118"/>
      <c r="R356" s="118"/>
    </row>
    <row r="357" ht="14.25" customHeight="1" spans="1:18">
      <c r="A357" s="2">
        <v>356</v>
      </c>
      <c r="F357" s="118"/>
      <c r="G357" s="118" t="s">
        <v>54</v>
      </c>
      <c r="H357" s="2" t="s">
        <v>601</v>
      </c>
      <c r="I357" s="2" t="s">
        <v>602</v>
      </c>
      <c r="J357" s="2" t="s">
        <v>607</v>
      </c>
      <c r="K357" s="118" t="s">
        <v>481</v>
      </c>
      <c r="L357" s="118"/>
      <c r="M357" s="141">
        <v>0</v>
      </c>
      <c r="N357" s="118" t="s">
        <v>604</v>
      </c>
      <c r="O357" s="118" t="s">
        <v>605</v>
      </c>
      <c r="P357" s="118"/>
      <c r="Q357" s="118"/>
      <c r="R357" s="118"/>
    </row>
    <row r="358" ht="14.25" customHeight="1" spans="1:18">
      <c r="A358">
        <v>357</v>
      </c>
      <c r="F358" s="118"/>
      <c r="G358" s="118" t="s">
        <v>54</v>
      </c>
      <c r="H358" s="2" t="s">
        <v>601</v>
      </c>
      <c r="I358" s="2" t="s">
        <v>602</v>
      </c>
      <c r="J358" s="2" t="s">
        <v>607</v>
      </c>
      <c r="K358" s="118" t="s">
        <v>609</v>
      </c>
      <c r="L358" s="118"/>
      <c r="M358" s="141">
        <v>0</v>
      </c>
      <c r="N358" s="118" t="s">
        <v>604</v>
      </c>
      <c r="O358" s="118" t="s">
        <v>605</v>
      </c>
      <c r="P358" s="118"/>
      <c r="Q358" s="118"/>
      <c r="R358" s="118"/>
    </row>
    <row r="359" ht="14.25" customHeight="1" spans="1:18">
      <c r="A359" s="2">
        <v>358</v>
      </c>
      <c r="B359" s="2"/>
      <c r="C359" s="2"/>
      <c r="D359" s="2"/>
      <c r="E359" s="2"/>
      <c r="F359" s="2"/>
      <c r="G359" s="118" t="s">
        <v>54</v>
      </c>
      <c r="H359" s="2" t="s">
        <v>601</v>
      </c>
      <c r="I359" s="2" t="s">
        <v>602</v>
      </c>
      <c r="J359" s="2" t="s">
        <v>610</v>
      </c>
      <c r="K359" s="2" t="s">
        <v>563</v>
      </c>
      <c r="L359" s="2"/>
      <c r="M359" s="31">
        <v>0</v>
      </c>
      <c r="N359" s="2" t="s">
        <v>604</v>
      </c>
      <c r="O359" s="2" t="s">
        <v>605</v>
      </c>
      <c r="P359" s="2"/>
      <c r="Q359" s="2"/>
      <c r="R359" s="2"/>
    </row>
    <row r="360" ht="14.25" customHeight="1" spans="1:18">
      <c r="A360">
        <v>359</v>
      </c>
      <c r="F360" s="118"/>
      <c r="G360" s="118" t="s">
        <v>54</v>
      </c>
      <c r="H360" s="2" t="s">
        <v>601</v>
      </c>
      <c r="I360" s="2" t="s">
        <v>602</v>
      </c>
      <c r="J360" s="2" t="s">
        <v>610</v>
      </c>
      <c r="K360" s="118" t="s">
        <v>489</v>
      </c>
      <c r="L360" s="118"/>
      <c r="M360" s="141">
        <v>0</v>
      </c>
      <c r="N360" s="118" t="s">
        <v>604</v>
      </c>
      <c r="O360" s="118" t="s">
        <v>605</v>
      </c>
      <c r="P360" s="118"/>
      <c r="Q360" s="118"/>
      <c r="R360" s="118"/>
    </row>
    <row r="361" ht="14.25" customHeight="1" spans="1:18">
      <c r="A361" s="2">
        <v>360</v>
      </c>
      <c r="B361" s="2"/>
      <c r="C361" s="2"/>
      <c r="D361" s="2"/>
      <c r="E361" s="2"/>
      <c r="F361" s="2"/>
      <c r="G361" s="118" t="s">
        <v>54</v>
      </c>
      <c r="H361" s="2" t="s">
        <v>601</v>
      </c>
      <c r="I361" s="2" t="s">
        <v>602</v>
      </c>
      <c r="J361" s="2" t="s">
        <v>611</v>
      </c>
      <c r="K361" s="2" t="s">
        <v>478</v>
      </c>
      <c r="L361" s="2"/>
      <c r="M361" s="31">
        <v>0</v>
      </c>
      <c r="N361" s="2" t="s">
        <v>604</v>
      </c>
      <c r="O361" s="2" t="s">
        <v>605</v>
      </c>
      <c r="P361" s="2"/>
      <c r="Q361" s="2"/>
      <c r="R361" s="2"/>
    </row>
    <row r="362" ht="14.25" customHeight="1" spans="1:18">
      <c r="A362">
        <v>361</v>
      </c>
      <c r="F362" s="118"/>
      <c r="G362" s="118" t="s">
        <v>54</v>
      </c>
      <c r="H362" s="2" t="s">
        <v>601</v>
      </c>
      <c r="I362" s="2" t="s">
        <v>602</v>
      </c>
      <c r="J362" s="2" t="s">
        <v>611</v>
      </c>
      <c r="K362" s="118" t="s">
        <v>612</v>
      </c>
      <c r="L362" s="118"/>
      <c r="M362" s="141">
        <v>0</v>
      </c>
      <c r="N362" s="118" t="s">
        <v>604</v>
      </c>
      <c r="O362" s="118" t="s">
        <v>605</v>
      </c>
      <c r="P362" s="118"/>
      <c r="Q362" s="118"/>
      <c r="R362" s="118"/>
    </row>
    <row r="363" ht="14.25" customHeight="1" spans="1:18">
      <c r="A363" s="2">
        <v>362</v>
      </c>
      <c r="F363" s="118"/>
      <c r="G363" s="118" t="s">
        <v>54</v>
      </c>
      <c r="H363" s="2" t="s">
        <v>601</v>
      </c>
      <c r="I363" s="2" t="s">
        <v>602</v>
      </c>
      <c r="J363" s="2" t="s">
        <v>611</v>
      </c>
      <c r="K363" s="118" t="s">
        <v>613</v>
      </c>
      <c r="L363" s="118"/>
      <c r="M363" s="141">
        <v>0</v>
      </c>
      <c r="N363" s="118" t="s">
        <v>604</v>
      </c>
      <c r="O363" s="118" t="s">
        <v>605</v>
      </c>
      <c r="P363" s="118"/>
      <c r="Q363" s="118"/>
      <c r="R363" s="118"/>
    </row>
    <row r="364" ht="14.25" customHeight="1" spans="1:18">
      <c r="A364">
        <v>363</v>
      </c>
      <c r="F364" s="118"/>
      <c r="G364" s="118" t="s">
        <v>54</v>
      </c>
      <c r="H364" s="2" t="s">
        <v>601</v>
      </c>
      <c r="I364" s="2" t="s">
        <v>602</v>
      </c>
      <c r="J364" s="2" t="s">
        <v>611</v>
      </c>
      <c r="K364" s="118" t="s">
        <v>501</v>
      </c>
      <c r="L364" s="118"/>
      <c r="M364" s="141">
        <v>0</v>
      </c>
      <c r="N364" s="118" t="s">
        <v>604</v>
      </c>
      <c r="O364" s="118" t="s">
        <v>605</v>
      </c>
      <c r="P364" s="118"/>
      <c r="Q364" s="118"/>
      <c r="R364" s="118"/>
    </row>
    <row r="365" ht="14.25" customHeight="1" spans="1:18">
      <c r="A365" s="2">
        <v>364</v>
      </c>
      <c r="B365" s="2"/>
      <c r="C365" s="2"/>
      <c r="D365" s="2"/>
      <c r="E365" s="2"/>
      <c r="F365" s="2"/>
      <c r="G365" s="2" t="s">
        <v>55</v>
      </c>
      <c r="H365" s="2" t="s">
        <v>60</v>
      </c>
      <c r="I365" s="2" t="s">
        <v>614</v>
      </c>
      <c r="J365" s="2" t="s">
        <v>615</v>
      </c>
      <c r="K365" s="2"/>
      <c r="L365" s="2"/>
      <c r="M365" s="31">
        <v>0</v>
      </c>
      <c r="N365" s="2" t="s">
        <v>549</v>
      </c>
      <c r="O365" s="2" t="s">
        <v>616</v>
      </c>
      <c r="P365" s="2"/>
      <c r="Q365" s="2"/>
      <c r="R365" s="2"/>
    </row>
    <row r="366" ht="14.25" customHeight="1" spans="1:18">
      <c r="A366">
        <v>365</v>
      </c>
      <c r="F366" s="118"/>
      <c r="G366" s="2" t="s">
        <v>55</v>
      </c>
      <c r="H366" s="2" t="s">
        <v>60</v>
      </c>
      <c r="I366" s="2" t="s">
        <v>614</v>
      </c>
      <c r="J366" s="118" t="s">
        <v>617</v>
      </c>
      <c r="K366" s="118"/>
      <c r="L366" s="118"/>
      <c r="M366" s="125">
        <v>0</v>
      </c>
      <c r="N366" s="118" t="s">
        <v>549</v>
      </c>
      <c r="O366" s="118" t="s">
        <v>616</v>
      </c>
      <c r="P366" s="118"/>
      <c r="Q366" s="118"/>
      <c r="R366" s="118"/>
    </row>
    <row r="367" ht="14.25" customHeight="1" spans="1:18">
      <c r="A367" s="2">
        <v>366</v>
      </c>
      <c r="F367" s="118"/>
      <c r="G367" s="2" t="s">
        <v>55</v>
      </c>
      <c r="H367" s="2" t="s">
        <v>60</v>
      </c>
      <c r="I367" s="2" t="s">
        <v>614</v>
      </c>
      <c r="J367" s="118" t="s">
        <v>618</v>
      </c>
      <c r="K367" s="118"/>
      <c r="L367" s="118"/>
      <c r="M367" s="125">
        <v>0</v>
      </c>
      <c r="N367" s="118" t="s">
        <v>549</v>
      </c>
      <c r="O367" s="118" t="s">
        <v>616</v>
      </c>
      <c r="P367" s="118"/>
      <c r="Q367" s="118"/>
      <c r="R367" s="118"/>
    </row>
    <row r="368" ht="14.25" customHeight="1" spans="1:18">
      <c r="A368">
        <v>367</v>
      </c>
      <c r="F368" s="118"/>
      <c r="G368" s="2" t="s">
        <v>55</v>
      </c>
      <c r="H368" s="2" t="s">
        <v>60</v>
      </c>
      <c r="I368" s="2" t="s">
        <v>614</v>
      </c>
      <c r="J368" s="118" t="s">
        <v>619</v>
      </c>
      <c r="K368" s="118"/>
      <c r="L368" s="118"/>
      <c r="M368" s="125">
        <v>0</v>
      </c>
      <c r="N368" s="118" t="s">
        <v>549</v>
      </c>
      <c r="O368" s="118" t="s">
        <v>616</v>
      </c>
      <c r="P368" s="118"/>
      <c r="Q368" s="118"/>
      <c r="R368" s="118"/>
    </row>
    <row r="369" ht="14.25" customHeight="1" spans="1:18">
      <c r="A369" s="2">
        <v>368</v>
      </c>
      <c r="F369" s="118"/>
      <c r="G369" s="2" t="s">
        <v>55</v>
      </c>
      <c r="H369" s="2" t="s">
        <v>60</v>
      </c>
      <c r="I369" s="2" t="s">
        <v>614</v>
      </c>
      <c r="J369" s="118" t="s">
        <v>584</v>
      </c>
      <c r="K369" s="118"/>
      <c r="L369" s="118"/>
      <c r="M369" s="125">
        <v>0</v>
      </c>
      <c r="N369" s="118" t="s">
        <v>549</v>
      </c>
      <c r="O369" s="118" t="s">
        <v>616</v>
      </c>
      <c r="P369" s="118"/>
      <c r="Q369" s="118"/>
      <c r="R369" s="118"/>
    </row>
    <row r="370" ht="14.25" customHeight="1" spans="1:18">
      <c r="A370">
        <v>369</v>
      </c>
      <c r="F370" s="118"/>
      <c r="G370" s="2" t="s">
        <v>55</v>
      </c>
      <c r="H370" s="2" t="s">
        <v>60</v>
      </c>
      <c r="I370" s="2" t="s">
        <v>614</v>
      </c>
      <c r="J370" s="118" t="s">
        <v>620</v>
      </c>
      <c r="K370" s="118"/>
      <c r="L370" s="118"/>
      <c r="M370" s="125">
        <v>0</v>
      </c>
      <c r="N370" s="118" t="s">
        <v>549</v>
      </c>
      <c r="O370" s="118" t="s">
        <v>616</v>
      </c>
      <c r="P370" s="118"/>
      <c r="Q370" s="118"/>
      <c r="R370" s="118"/>
    </row>
    <row r="371" ht="14.25" customHeight="1" spans="1:18">
      <c r="A371" s="2">
        <v>370</v>
      </c>
      <c r="B371" s="13"/>
      <c r="C371" s="13"/>
      <c r="D371" s="13"/>
      <c r="E371" s="13"/>
      <c r="F371" s="2">
        <v>34</v>
      </c>
      <c r="G371" s="2" t="s">
        <v>55</v>
      </c>
      <c r="H371" s="2" t="s">
        <v>60</v>
      </c>
      <c r="I371" s="2" t="s">
        <v>79</v>
      </c>
      <c r="J371" s="2" t="s">
        <v>108</v>
      </c>
      <c r="K371" s="2"/>
      <c r="L371" s="2"/>
      <c r="M371" s="22" t="s">
        <v>21</v>
      </c>
      <c r="N371" s="2" t="s">
        <v>549</v>
      </c>
      <c r="O371" s="2" t="s">
        <v>616</v>
      </c>
      <c r="P371" s="2">
        <v>0</v>
      </c>
      <c r="Q371" s="143">
        <v>36584</v>
      </c>
      <c r="R371" s="2" t="s">
        <v>621</v>
      </c>
    </row>
    <row r="372" ht="14.25" customHeight="1" spans="1:18">
      <c r="A372">
        <v>371</v>
      </c>
      <c r="F372" s="118"/>
      <c r="G372" s="2" t="s">
        <v>55</v>
      </c>
      <c r="H372" s="2" t="s">
        <v>60</v>
      </c>
      <c r="I372" s="2" t="s">
        <v>79</v>
      </c>
      <c r="J372" s="118" t="s">
        <v>622</v>
      </c>
      <c r="K372" s="118"/>
      <c r="L372" s="118"/>
      <c r="M372" s="125">
        <v>0</v>
      </c>
      <c r="N372" s="118" t="s">
        <v>549</v>
      </c>
      <c r="O372" s="118" t="s">
        <v>616</v>
      </c>
      <c r="P372" s="118"/>
      <c r="Q372" s="118"/>
      <c r="R372" s="118"/>
    </row>
    <row r="373" ht="14.25" customHeight="1" spans="1:18">
      <c r="A373" s="2">
        <v>372</v>
      </c>
      <c r="F373" s="118"/>
      <c r="G373" s="2" t="s">
        <v>55</v>
      </c>
      <c r="H373" s="2" t="s">
        <v>60</v>
      </c>
      <c r="I373" s="2" t="s">
        <v>79</v>
      </c>
      <c r="J373" s="118" t="s">
        <v>623</v>
      </c>
      <c r="K373" s="118"/>
      <c r="L373" s="118"/>
      <c r="M373" s="125">
        <v>0</v>
      </c>
      <c r="N373" s="118" t="s">
        <v>549</v>
      </c>
      <c r="O373" s="118" t="s">
        <v>616</v>
      </c>
      <c r="P373" s="118"/>
      <c r="Q373" s="118"/>
      <c r="R373" s="118" t="s">
        <v>624</v>
      </c>
    </row>
    <row r="374" ht="14.25" customHeight="1" spans="1:18">
      <c r="A374">
        <v>373</v>
      </c>
      <c r="F374" s="118"/>
      <c r="G374" s="2" t="s">
        <v>55</v>
      </c>
      <c r="H374" s="2" t="s">
        <v>60</v>
      </c>
      <c r="I374" s="2" t="s">
        <v>79</v>
      </c>
      <c r="J374" s="118" t="s">
        <v>625</v>
      </c>
      <c r="K374" s="118"/>
      <c r="L374" s="118"/>
      <c r="M374" s="125">
        <v>0</v>
      </c>
      <c r="N374" s="118" t="s">
        <v>549</v>
      </c>
      <c r="O374" s="118" t="s">
        <v>616</v>
      </c>
      <c r="P374" s="118"/>
      <c r="Q374" s="118"/>
      <c r="R374" s="118"/>
    </row>
    <row r="375" ht="14.25" customHeight="1" spans="1:18">
      <c r="A375" s="2">
        <v>374</v>
      </c>
      <c r="F375" s="118"/>
      <c r="G375" s="2" t="s">
        <v>55</v>
      </c>
      <c r="H375" s="2" t="s">
        <v>60</v>
      </c>
      <c r="I375" s="2" t="s">
        <v>79</v>
      </c>
      <c r="J375" s="118" t="s">
        <v>626</v>
      </c>
      <c r="K375" s="118"/>
      <c r="L375" s="118"/>
      <c r="M375" s="125">
        <v>0</v>
      </c>
      <c r="N375" s="118" t="s">
        <v>549</v>
      </c>
      <c r="O375" s="118" t="s">
        <v>616</v>
      </c>
      <c r="P375" s="118"/>
      <c r="Q375" s="118"/>
      <c r="R375" s="118" t="s">
        <v>627</v>
      </c>
    </row>
    <row r="376" ht="14.25" customHeight="1" spans="1:18">
      <c r="A376">
        <v>375</v>
      </c>
      <c r="F376" s="118"/>
      <c r="G376" s="2" t="s">
        <v>55</v>
      </c>
      <c r="H376" s="2" t="s">
        <v>60</v>
      </c>
      <c r="I376" s="2" t="s">
        <v>79</v>
      </c>
      <c r="J376" s="118" t="s">
        <v>583</v>
      </c>
      <c r="K376" s="118"/>
      <c r="L376" s="118"/>
      <c r="M376" s="125">
        <v>0</v>
      </c>
      <c r="N376" s="118" t="s">
        <v>549</v>
      </c>
      <c r="O376" s="118" t="s">
        <v>616</v>
      </c>
      <c r="P376" s="118"/>
      <c r="Q376" s="118"/>
      <c r="R376" s="118"/>
    </row>
    <row r="377" ht="14.25" customHeight="1" spans="1:18">
      <c r="A377" s="2">
        <v>376</v>
      </c>
      <c r="B377" s="2"/>
      <c r="C377" s="2"/>
      <c r="D377" s="2"/>
      <c r="E377" s="2"/>
      <c r="F377" s="2"/>
      <c r="G377" s="2" t="s">
        <v>55</v>
      </c>
      <c r="H377" s="2" t="s">
        <v>60</v>
      </c>
      <c r="I377" s="2" t="s">
        <v>628</v>
      </c>
      <c r="J377" s="2" t="s">
        <v>629</v>
      </c>
      <c r="K377" s="2"/>
      <c r="L377" s="2"/>
      <c r="M377" s="11">
        <v>0</v>
      </c>
      <c r="N377" s="2" t="s">
        <v>549</v>
      </c>
      <c r="O377" s="2" t="s">
        <v>616</v>
      </c>
      <c r="P377" s="2"/>
      <c r="Q377" s="2"/>
      <c r="R377" s="2" t="s">
        <v>630</v>
      </c>
    </row>
    <row r="378" ht="14.25" customHeight="1" spans="1:18">
      <c r="A378">
        <v>377</v>
      </c>
      <c r="F378" s="118"/>
      <c r="G378" s="2" t="s">
        <v>55</v>
      </c>
      <c r="H378" s="2" t="s">
        <v>60</v>
      </c>
      <c r="I378" s="2" t="s">
        <v>628</v>
      </c>
      <c r="J378" s="118" t="s">
        <v>631</v>
      </c>
      <c r="K378" s="118"/>
      <c r="L378" s="118"/>
      <c r="M378" s="125">
        <v>0</v>
      </c>
      <c r="N378" s="118" t="s">
        <v>549</v>
      </c>
      <c r="O378" s="118" t="s">
        <v>616</v>
      </c>
      <c r="P378" s="118"/>
      <c r="Q378" s="118"/>
      <c r="R378" s="118"/>
    </row>
    <row r="379" ht="14.25" customHeight="1" spans="1:18">
      <c r="A379" s="2">
        <v>378</v>
      </c>
      <c r="B379" s="2"/>
      <c r="C379" s="2"/>
      <c r="D379" s="2"/>
      <c r="E379" s="2"/>
      <c r="F379" s="2"/>
      <c r="G379" s="2" t="s">
        <v>55</v>
      </c>
      <c r="H379" s="2" t="s">
        <v>60</v>
      </c>
      <c r="I379" s="2" t="s">
        <v>80</v>
      </c>
      <c r="J379" s="2" t="s">
        <v>109</v>
      </c>
      <c r="K379" s="2" t="s">
        <v>632</v>
      </c>
      <c r="L379" s="2"/>
      <c r="M379" s="11">
        <v>0</v>
      </c>
      <c r="N379" s="2" t="s">
        <v>549</v>
      </c>
      <c r="O379" s="2" t="s">
        <v>616</v>
      </c>
      <c r="P379" s="2"/>
      <c r="Q379" s="2"/>
      <c r="R379" s="2" t="s">
        <v>624</v>
      </c>
    </row>
    <row r="380" ht="14.25" customHeight="1" spans="1:18">
      <c r="A380">
        <v>379</v>
      </c>
      <c r="B380" s="16"/>
      <c r="C380" s="16"/>
      <c r="D380" s="16"/>
      <c r="E380" s="16"/>
      <c r="F380" s="118">
        <v>35</v>
      </c>
      <c r="G380" s="2" t="s">
        <v>55</v>
      </c>
      <c r="H380" s="2" t="s">
        <v>60</v>
      </c>
      <c r="I380" s="2" t="s">
        <v>80</v>
      </c>
      <c r="J380" s="2" t="s">
        <v>109</v>
      </c>
      <c r="K380" s="118" t="s">
        <v>633</v>
      </c>
      <c r="L380" s="118"/>
      <c r="M380" s="142" t="s">
        <v>21</v>
      </c>
      <c r="N380" s="118" t="s">
        <v>549</v>
      </c>
      <c r="O380" s="118" t="s">
        <v>616</v>
      </c>
      <c r="P380" s="118">
        <v>0</v>
      </c>
      <c r="Q380" s="144">
        <v>24000</v>
      </c>
      <c r="R380" s="118" t="s">
        <v>634</v>
      </c>
    </row>
    <row r="381" ht="14.25" customHeight="1" spans="1:18">
      <c r="A381" s="2">
        <v>380</v>
      </c>
      <c r="F381" s="118"/>
      <c r="G381" s="2" t="s">
        <v>55</v>
      </c>
      <c r="H381" s="2" t="s">
        <v>60</v>
      </c>
      <c r="I381" s="2" t="s">
        <v>80</v>
      </c>
      <c r="J381" s="2" t="s">
        <v>109</v>
      </c>
      <c r="K381" s="118" t="s">
        <v>635</v>
      </c>
      <c r="L381" s="118"/>
      <c r="M381" s="125" t="s">
        <v>636</v>
      </c>
      <c r="N381" s="118"/>
      <c r="O381" s="118" t="s">
        <v>637</v>
      </c>
      <c r="P381" s="118"/>
      <c r="Q381" s="118"/>
      <c r="R381" s="118" t="s">
        <v>638</v>
      </c>
    </row>
    <row r="382" ht="14.25" customHeight="1" spans="1:18">
      <c r="A382">
        <v>381</v>
      </c>
      <c r="B382" s="2"/>
      <c r="C382" s="2"/>
      <c r="D382" s="2"/>
      <c r="E382" s="2"/>
      <c r="F382" s="2"/>
      <c r="G382" s="2" t="s">
        <v>55</v>
      </c>
      <c r="H382" s="2" t="s">
        <v>60</v>
      </c>
      <c r="I382" s="2" t="s">
        <v>80</v>
      </c>
      <c r="J382" s="2" t="s">
        <v>639</v>
      </c>
      <c r="K382" s="2" t="s">
        <v>640</v>
      </c>
      <c r="L382" s="2"/>
      <c r="M382" s="11">
        <v>0</v>
      </c>
      <c r="N382" s="2" t="s">
        <v>549</v>
      </c>
      <c r="O382" s="2" t="s">
        <v>616</v>
      </c>
      <c r="P382" s="2"/>
      <c r="Q382" s="2"/>
      <c r="R382" s="2" t="s">
        <v>641</v>
      </c>
    </row>
    <row r="383" ht="14.25" customHeight="1" spans="1:18">
      <c r="A383" s="2">
        <v>382</v>
      </c>
      <c r="B383" s="2"/>
      <c r="C383" s="2"/>
      <c r="D383" s="2"/>
      <c r="E383" s="2"/>
      <c r="F383" s="2"/>
      <c r="G383" s="2" t="s">
        <v>55</v>
      </c>
      <c r="H383" s="2" t="s">
        <v>60</v>
      </c>
      <c r="I383" s="2" t="s">
        <v>642</v>
      </c>
      <c r="J383" s="2" t="s">
        <v>643</v>
      </c>
      <c r="K383" s="2"/>
      <c r="L383" s="2"/>
      <c r="M383" s="22">
        <v>0.5</v>
      </c>
      <c r="N383" s="2" t="s">
        <v>316</v>
      </c>
      <c r="O383" s="2" t="s">
        <v>644</v>
      </c>
      <c r="P383" s="2"/>
      <c r="Q383" s="2"/>
      <c r="R383" s="2" t="s">
        <v>645</v>
      </c>
    </row>
    <row r="384" ht="14.25" customHeight="1" spans="1:18">
      <c r="A384">
        <v>383</v>
      </c>
      <c r="F384" s="118"/>
      <c r="G384" s="2" t="s">
        <v>55</v>
      </c>
      <c r="H384" s="2" t="s">
        <v>60</v>
      </c>
      <c r="I384" s="2" t="s">
        <v>642</v>
      </c>
      <c r="J384" s="118" t="s">
        <v>646</v>
      </c>
      <c r="K384" s="118"/>
      <c r="L384" s="118"/>
      <c r="M384" s="38">
        <v>0.5</v>
      </c>
      <c r="N384" s="118" t="s">
        <v>316</v>
      </c>
      <c r="O384" s="118" t="s">
        <v>644</v>
      </c>
      <c r="P384" s="118"/>
      <c r="Q384" s="118"/>
      <c r="R384" s="118"/>
    </row>
    <row r="385" ht="14.25" customHeight="1" spans="1:18">
      <c r="A385" s="2">
        <v>384</v>
      </c>
      <c r="B385" s="2"/>
      <c r="C385" s="2"/>
      <c r="D385" s="2"/>
      <c r="E385" s="2"/>
      <c r="F385" s="2"/>
      <c r="G385" s="2" t="s">
        <v>55</v>
      </c>
      <c r="H385" s="2" t="s">
        <v>61</v>
      </c>
      <c r="I385" s="2" t="s">
        <v>81</v>
      </c>
      <c r="J385" s="2" t="s">
        <v>128</v>
      </c>
      <c r="K385" s="2"/>
      <c r="L385" s="2"/>
      <c r="M385" s="11">
        <v>0</v>
      </c>
      <c r="N385" s="2" t="s">
        <v>549</v>
      </c>
      <c r="O385" s="2"/>
      <c r="P385" s="2"/>
      <c r="Q385" s="2"/>
      <c r="R385" s="2"/>
    </row>
    <row r="386" ht="14.25" customHeight="1" spans="1:18">
      <c r="A386">
        <v>385</v>
      </c>
      <c r="F386" s="118"/>
      <c r="G386" s="2" t="s">
        <v>55</v>
      </c>
      <c r="H386" s="2" t="s">
        <v>61</v>
      </c>
      <c r="I386" s="2" t="s">
        <v>81</v>
      </c>
      <c r="J386" s="118" t="s">
        <v>647</v>
      </c>
      <c r="K386" s="118"/>
      <c r="L386" s="118"/>
      <c r="M386" s="125">
        <v>0</v>
      </c>
      <c r="N386" s="118" t="s">
        <v>549</v>
      </c>
      <c r="O386" s="118"/>
      <c r="P386" s="118"/>
      <c r="Q386" s="118"/>
      <c r="R386" s="118"/>
    </row>
    <row r="387" ht="14.25" customHeight="1" spans="1:18">
      <c r="A387" s="2">
        <v>386</v>
      </c>
      <c r="F387" s="118"/>
      <c r="G387" s="2" t="s">
        <v>55</v>
      </c>
      <c r="H387" s="2" t="s">
        <v>61</v>
      </c>
      <c r="I387" s="2" t="s">
        <v>81</v>
      </c>
      <c r="J387" s="118" t="s">
        <v>648</v>
      </c>
      <c r="K387" s="118"/>
      <c r="L387" s="118"/>
      <c r="M387" s="125">
        <v>0</v>
      </c>
      <c r="N387" s="118" t="s">
        <v>549</v>
      </c>
      <c r="O387" s="118"/>
      <c r="P387" s="118"/>
      <c r="Q387" s="118"/>
      <c r="R387" s="118"/>
    </row>
    <row r="388" ht="14.25" customHeight="1" spans="1:18">
      <c r="A388">
        <v>387</v>
      </c>
      <c r="F388" s="118"/>
      <c r="G388" s="2" t="s">
        <v>55</v>
      </c>
      <c r="H388" s="2" t="s">
        <v>61</v>
      </c>
      <c r="I388" s="2" t="s">
        <v>81</v>
      </c>
      <c r="J388" s="118" t="s">
        <v>649</v>
      </c>
      <c r="K388" s="118"/>
      <c r="L388" s="118"/>
      <c r="M388" s="125">
        <v>0</v>
      </c>
      <c r="N388" s="118" t="s">
        <v>549</v>
      </c>
      <c r="O388" s="118"/>
      <c r="P388" s="118"/>
      <c r="Q388" s="118"/>
      <c r="R388" s="118"/>
    </row>
    <row r="389" ht="14.25" customHeight="1" spans="1:18">
      <c r="A389" s="2">
        <v>388</v>
      </c>
      <c r="B389" s="16"/>
      <c r="C389" s="16"/>
      <c r="D389" s="16"/>
      <c r="E389" s="16"/>
      <c r="F389" s="118">
        <v>36</v>
      </c>
      <c r="G389" s="2" t="s">
        <v>55</v>
      </c>
      <c r="H389" s="2" t="s">
        <v>61</v>
      </c>
      <c r="I389" s="2" t="s">
        <v>81</v>
      </c>
      <c r="J389" s="118" t="s">
        <v>110</v>
      </c>
      <c r="K389" s="118"/>
      <c r="L389" s="118"/>
      <c r="M389" s="142" t="s">
        <v>21</v>
      </c>
      <c r="N389" s="118" t="s">
        <v>549</v>
      </c>
      <c r="O389" s="118"/>
      <c r="P389" s="144">
        <v>79000</v>
      </c>
      <c r="Q389" s="144">
        <v>265980</v>
      </c>
      <c r="R389" s="118"/>
    </row>
    <row r="390" ht="14.25" customHeight="1" spans="1:18">
      <c r="A390">
        <v>389</v>
      </c>
      <c r="B390" s="13"/>
      <c r="C390" s="13"/>
      <c r="D390" s="13"/>
      <c r="E390" s="13"/>
      <c r="F390" s="2">
        <v>37</v>
      </c>
      <c r="G390" s="2" t="s">
        <v>55</v>
      </c>
      <c r="H390" s="2" t="s">
        <v>61</v>
      </c>
      <c r="I390" s="2" t="s">
        <v>82</v>
      </c>
      <c r="J390" s="2" t="s">
        <v>111</v>
      </c>
      <c r="K390" s="2"/>
      <c r="L390" s="2"/>
      <c r="M390" s="145" t="s">
        <v>21</v>
      </c>
      <c r="N390" s="2" t="s">
        <v>549</v>
      </c>
      <c r="O390" s="2"/>
      <c r="P390" s="143">
        <v>5200</v>
      </c>
      <c r="Q390" s="143">
        <v>11432</v>
      </c>
      <c r="R390" s="2" t="s">
        <v>650</v>
      </c>
    </row>
    <row r="391" ht="14.25" customHeight="1" spans="1:18">
      <c r="A391" s="2">
        <v>390</v>
      </c>
      <c r="F391" s="118"/>
      <c r="G391" s="2" t="s">
        <v>55</v>
      </c>
      <c r="H391" s="2" t="s">
        <v>61</v>
      </c>
      <c r="I391" s="2" t="s">
        <v>82</v>
      </c>
      <c r="J391" s="118" t="s">
        <v>651</v>
      </c>
      <c r="K391" s="118"/>
      <c r="L391" s="118"/>
      <c r="M391" s="118">
        <v>0</v>
      </c>
      <c r="N391" s="118" t="s">
        <v>549</v>
      </c>
      <c r="O391" s="118"/>
      <c r="P391" s="118"/>
      <c r="Q391" s="118"/>
      <c r="R391" s="118"/>
    </row>
    <row r="392" ht="14.25" customHeight="1" spans="1:18">
      <c r="A392">
        <v>391</v>
      </c>
      <c r="F392" s="118"/>
      <c r="G392" s="2" t="s">
        <v>55</v>
      </c>
      <c r="H392" s="2" t="s">
        <v>61</v>
      </c>
      <c r="I392" s="2" t="s">
        <v>82</v>
      </c>
      <c r="J392" s="118" t="s">
        <v>652</v>
      </c>
      <c r="K392" s="118"/>
      <c r="L392" s="118"/>
      <c r="M392" s="118">
        <v>0</v>
      </c>
      <c r="N392" s="118" t="s">
        <v>549</v>
      </c>
      <c r="O392" s="118"/>
      <c r="P392" s="118"/>
      <c r="Q392" s="118"/>
      <c r="R392" s="118"/>
    </row>
    <row r="393" ht="14.25" customHeight="1" spans="1:18">
      <c r="A393" s="2">
        <v>392</v>
      </c>
      <c r="B393" s="16"/>
      <c r="C393" s="16"/>
      <c r="D393" s="16"/>
      <c r="E393" s="16"/>
      <c r="F393" s="118">
        <v>38</v>
      </c>
      <c r="G393" s="2" t="s">
        <v>55</v>
      </c>
      <c r="H393" s="2" t="s">
        <v>61</v>
      </c>
      <c r="I393" s="2" t="s">
        <v>82</v>
      </c>
      <c r="J393" s="118" t="s">
        <v>112</v>
      </c>
      <c r="K393" s="118"/>
      <c r="L393" s="118"/>
      <c r="M393" s="142" t="s">
        <v>21</v>
      </c>
      <c r="N393" s="118" t="s">
        <v>549</v>
      </c>
      <c r="O393" s="118"/>
      <c r="P393" s="144">
        <v>12000</v>
      </c>
      <c r="Q393" s="144">
        <v>248300</v>
      </c>
      <c r="R393" s="118" t="s">
        <v>653</v>
      </c>
    </row>
    <row r="394" ht="14.25" customHeight="1" spans="1:18">
      <c r="A394">
        <v>393</v>
      </c>
      <c r="F394" s="118"/>
      <c r="G394" s="2" t="s">
        <v>55</v>
      </c>
      <c r="H394" s="2" t="s">
        <v>61</v>
      </c>
      <c r="I394" s="2" t="s">
        <v>82</v>
      </c>
      <c r="J394" s="118" t="s">
        <v>654</v>
      </c>
      <c r="K394" s="118"/>
      <c r="L394" s="118"/>
      <c r="M394" s="125">
        <v>0</v>
      </c>
      <c r="N394" s="118" t="s">
        <v>549</v>
      </c>
      <c r="O394" s="118"/>
      <c r="P394" s="118"/>
      <c r="Q394" s="118"/>
      <c r="R394" s="118"/>
    </row>
    <row r="395" ht="14.25" customHeight="1" spans="1:18">
      <c r="A395" s="2">
        <v>394</v>
      </c>
      <c r="B395" s="2"/>
      <c r="C395" s="2"/>
      <c r="D395" s="2"/>
      <c r="E395" s="2"/>
      <c r="F395" s="2"/>
      <c r="G395" s="2" t="s">
        <v>55</v>
      </c>
      <c r="H395" s="2" t="s">
        <v>61</v>
      </c>
      <c r="I395" s="2" t="s">
        <v>655</v>
      </c>
      <c r="J395" s="2" t="s">
        <v>656</v>
      </c>
      <c r="K395" s="2"/>
      <c r="L395" s="2"/>
      <c r="M395" s="2">
        <v>240</v>
      </c>
      <c r="N395" s="2" t="s">
        <v>549</v>
      </c>
      <c r="O395" s="2"/>
      <c r="P395" s="2"/>
      <c r="Q395" s="2"/>
      <c r="R395" s="2" t="s">
        <v>657</v>
      </c>
    </row>
    <row r="396" ht="14.25" customHeight="1" spans="1:18">
      <c r="A396">
        <v>395</v>
      </c>
      <c r="F396" s="118"/>
      <c r="G396" s="2" t="s">
        <v>55</v>
      </c>
      <c r="H396" s="2" t="s">
        <v>61</v>
      </c>
      <c r="I396" s="2" t="s">
        <v>655</v>
      </c>
      <c r="J396" s="118" t="s">
        <v>658</v>
      </c>
      <c r="K396" s="118"/>
      <c r="L396" s="118"/>
      <c r="M396" s="118">
        <v>1933</v>
      </c>
      <c r="N396" s="118" t="s">
        <v>549</v>
      </c>
      <c r="O396" s="118"/>
      <c r="P396" s="118"/>
      <c r="Q396" s="118"/>
      <c r="R396" s="118" t="s">
        <v>659</v>
      </c>
    </row>
    <row r="397" ht="14.25" customHeight="1" spans="1:18">
      <c r="A397" s="2">
        <v>396</v>
      </c>
      <c r="B397" s="2"/>
      <c r="C397" s="2"/>
      <c r="D397" s="2"/>
      <c r="E397" s="2"/>
      <c r="F397" s="2"/>
      <c r="G397" s="2" t="s">
        <v>55</v>
      </c>
      <c r="H397" s="2" t="s">
        <v>61</v>
      </c>
      <c r="I397" s="2" t="s">
        <v>83</v>
      </c>
      <c r="J397" s="2" t="s">
        <v>113</v>
      </c>
      <c r="K397" s="2" t="s">
        <v>598</v>
      </c>
      <c r="L397" s="2"/>
      <c r="M397" s="11">
        <v>0</v>
      </c>
      <c r="N397" s="2" t="s">
        <v>549</v>
      </c>
      <c r="O397" s="2"/>
      <c r="P397" s="2"/>
      <c r="Q397" s="2"/>
      <c r="R397" s="2"/>
    </row>
    <row r="398" ht="14.25" customHeight="1" spans="1:18">
      <c r="A398">
        <v>397</v>
      </c>
      <c r="F398" s="118"/>
      <c r="G398" s="2" t="s">
        <v>55</v>
      </c>
      <c r="H398" s="2" t="s">
        <v>61</v>
      </c>
      <c r="I398" s="2" t="s">
        <v>83</v>
      </c>
      <c r="J398" s="2" t="s">
        <v>113</v>
      </c>
      <c r="K398" s="118" t="s">
        <v>585</v>
      </c>
      <c r="L398" s="118"/>
      <c r="M398" s="125">
        <v>0</v>
      </c>
      <c r="N398" s="118" t="s">
        <v>549</v>
      </c>
      <c r="O398" s="118"/>
      <c r="P398" s="118"/>
      <c r="Q398" s="118"/>
      <c r="R398" s="118"/>
    </row>
    <row r="399" ht="14.25" customHeight="1" spans="1:18">
      <c r="A399" s="2">
        <v>398</v>
      </c>
      <c r="B399" s="16"/>
      <c r="C399" s="16"/>
      <c r="D399" s="16"/>
      <c r="E399" s="16"/>
      <c r="F399" s="118">
        <v>39</v>
      </c>
      <c r="G399" s="2" t="s">
        <v>55</v>
      </c>
      <c r="H399" s="2" t="s">
        <v>61</v>
      </c>
      <c r="I399" s="2" t="s">
        <v>83</v>
      </c>
      <c r="J399" s="2" t="s">
        <v>113</v>
      </c>
      <c r="K399" s="118" t="s">
        <v>143</v>
      </c>
      <c r="L399" s="118"/>
      <c r="M399" s="142" t="s">
        <v>21</v>
      </c>
      <c r="N399" s="118" t="s">
        <v>549</v>
      </c>
      <c r="O399" s="118"/>
      <c r="P399" s="118">
        <v>0</v>
      </c>
      <c r="Q399" s="118">
        <v>15450</v>
      </c>
      <c r="R399" s="118"/>
    </row>
    <row r="400" ht="14.25" customHeight="1" spans="1:18">
      <c r="A400">
        <v>399</v>
      </c>
      <c r="B400" s="2"/>
      <c r="C400" s="2"/>
      <c r="D400" s="2"/>
      <c r="E400" s="2"/>
      <c r="F400" s="2"/>
      <c r="G400" s="2" t="s">
        <v>55</v>
      </c>
      <c r="H400" s="2" t="s">
        <v>61</v>
      </c>
      <c r="I400" s="2" t="s">
        <v>83</v>
      </c>
      <c r="J400" s="2" t="s">
        <v>114</v>
      </c>
      <c r="K400" s="2" t="s">
        <v>660</v>
      </c>
      <c r="L400" s="2"/>
      <c r="M400" s="11">
        <v>0</v>
      </c>
      <c r="N400" s="2"/>
      <c r="O400" s="2"/>
      <c r="P400" s="2"/>
      <c r="Q400" s="2"/>
      <c r="R400" s="2"/>
    </row>
    <row r="401" ht="14.25" customHeight="1" spans="1:18">
      <c r="A401" s="2">
        <v>400</v>
      </c>
      <c r="B401" s="16"/>
      <c r="C401" s="16"/>
      <c r="D401" s="16"/>
      <c r="E401" s="16"/>
      <c r="F401" s="118">
        <v>40</v>
      </c>
      <c r="G401" s="2" t="s">
        <v>55</v>
      </c>
      <c r="H401" s="2" t="s">
        <v>61</v>
      </c>
      <c r="I401" s="2" t="s">
        <v>83</v>
      </c>
      <c r="J401" s="2" t="s">
        <v>114</v>
      </c>
      <c r="K401" s="118" t="s">
        <v>143</v>
      </c>
      <c r="L401" s="118"/>
      <c r="M401" s="142" t="s">
        <v>21</v>
      </c>
      <c r="N401" s="118"/>
      <c r="O401" s="118"/>
      <c r="P401" s="118">
        <v>0</v>
      </c>
      <c r="Q401" s="118"/>
      <c r="R401" s="118"/>
    </row>
    <row r="402" ht="14.25" customHeight="1" spans="1:18">
      <c r="A402">
        <v>401</v>
      </c>
      <c r="B402" s="13"/>
      <c r="C402" s="13"/>
      <c r="D402" s="13"/>
      <c r="E402" s="13"/>
      <c r="F402" s="2">
        <v>41</v>
      </c>
      <c r="G402" s="2" t="s">
        <v>55</v>
      </c>
      <c r="H402" s="2" t="s">
        <v>61</v>
      </c>
      <c r="I402" s="2" t="s">
        <v>84</v>
      </c>
      <c r="J402" s="2" t="s">
        <v>115</v>
      </c>
      <c r="K402" s="2"/>
      <c r="L402" s="2"/>
      <c r="M402" s="145" t="s">
        <v>21</v>
      </c>
      <c r="N402" s="2"/>
      <c r="O402" s="2"/>
      <c r="P402" s="2">
        <v>0</v>
      </c>
      <c r="Q402" s="2"/>
      <c r="R402" s="2"/>
    </row>
    <row r="403" ht="14.25" customHeight="1" spans="1:18">
      <c r="A403" s="2">
        <v>402</v>
      </c>
      <c r="F403" s="118"/>
      <c r="G403" s="2" t="s">
        <v>55</v>
      </c>
      <c r="H403" s="2" t="s">
        <v>61</v>
      </c>
      <c r="I403" s="2" t="s">
        <v>84</v>
      </c>
      <c r="J403" s="118" t="s">
        <v>661</v>
      </c>
      <c r="K403" s="118"/>
      <c r="L403" s="118"/>
      <c r="M403" s="125">
        <v>0</v>
      </c>
      <c r="N403" s="118"/>
      <c r="O403" s="118"/>
      <c r="P403" s="118"/>
      <c r="Q403" s="118"/>
      <c r="R403" s="118"/>
    </row>
    <row r="404" ht="14.25" customHeight="1" spans="1:18">
      <c r="A404">
        <v>403</v>
      </c>
      <c r="B404" s="2"/>
      <c r="C404" s="2"/>
      <c r="D404" s="2"/>
      <c r="E404" s="2"/>
      <c r="F404" s="2"/>
      <c r="G404" s="2" t="s">
        <v>55</v>
      </c>
      <c r="H404" s="2" t="s">
        <v>61</v>
      </c>
      <c r="I404" s="2" t="s">
        <v>662</v>
      </c>
      <c r="J404" s="2" t="s">
        <v>663</v>
      </c>
      <c r="K404" s="2"/>
      <c r="L404" s="2"/>
      <c r="M404" s="11">
        <v>0</v>
      </c>
      <c r="N404" s="2"/>
      <c r="O404" s="2"/>
      <c r="P404" s="2"/>
      <c r="Q404" s="2"/>
      <c r="R404" s="2" t="s">
        <v>641</v>
      </c>
    </row>
    <row r="405" ht="14.25" customHeight="1" spans="1:18">
      <c r="A405" s="2">
        <v>404</v>
      </c>
      <c r="F405" s="118"/>
      <c r="G405" s="2" t="s">
        <v>55</v>
      </c>
      <c r="H405" s="2" t="s">
        <v>61</v>
      </c>
      <c r="I405" s="2" t="s">
        <v>662</v>
      </c>
      <c r="J405" s="118" t="s">
        <v>664</v>
      </c>
      <c r="K405" s="118"/>
      <c r="L405" s="118"/>
      <c r="M405" s="125">
        <v>0</v>
      </c>
      <c r="N405" s="118"/>
      <c r="O405" s="118"/>
      <c r="P405" s="118"/>
      <c r="Q405" s="118"/>
      <c r="R405" s="118"/>
    </row>
    <row r="406" ht="14.25" customHeight="1" spans="1:18">
      <c r="A406">
        <v>405</v>
      </c>
      <c r="B406" s="2"/>
      <c r="C406" s="2"/>
      <c r="D406" s="2"/>
      <c r="E406" s="2"/>
      <c r="F406" s="2"/>
      <c r="G406" s="2" t="s">
        <v>55</v>
      </c>
      <c r="H406" s="2" t="s">
        <v>61</v>
      </c>
      <c r="I406" s="2" t="s">
        <v>595</v>
      </c>
      <c r="J406" s="2" t="s">
        <v>665</v>
      </c>
      <c r="K406" s="2"/>
      <c r="L406" s="2"/>
      <c r="M406" s="11">
        <v>0</v>
      </c>
      <c r="N406" s="2"/>
      <c r="O406" s="2"/>
      <c r="P406" s="2"/>
      <c r="Q406" s="2"/>
      <c r="R406" s="2" t="s">
        <v>666</v>
      </c>
    </row>
    <row r="407" ht="14.25" customHeight="1" spans="1:18">
      <c r="A407" s="2">
        <v>406</v>
      </c>
      <c r="B407" s="2"/>
      <c r="C407" s="2"/>
      <c r="D407" s="2"/>
      <c r="E407" s="2"/>
      <c r="F407" s="2"/>
      <c r="G407" s="2" t="s">
        <v>55</v>
      </c>
      <c r="H407" s="2" t="s">
        <v>667</v>
      </c>
      <c r="I407" s="2" t="s">
        <v>668</v>
      </c>
      <c r="J407" s="2" t="s">
        <v>584</v>
      </c>
      <c r="K407" s="2" t="s">
        <v>669</v>
      </c>
      <c r="L407" s="2"/>
      <c r="M407" s="22">
        <v>1</v>
      </c>
      <c r="N407" s="2"/>
      <c r="O407" s="2"/>
      <c r="P407" s="2"/>
      <c r="Q407" s="2"/>
      <c r="R407" s="2"/>
    </row>
    <row r="408" ht="14.25" customHeight="1" spans="1:18">
      <c r="A408">
        <v>407</v>
      </c>
      <c r="F408" s="118"/>
      <c r="G408" s="2" t="s">
        <v>55</v>
      </c>
      <c r="H408" s="2" t="s">
        <v>667</v>
      </c>
      <c r="I408" s="2" t="s">
        <v>668</v>
      </c>
      <c r="J408" s="2" t="s">
        <v>584</v>
      </c>
      <c r="K408" s="118" t="s">
        <v>670</v>
      </c>
      <c r="L408" s="118"/>
      <c r="M408" s="38">
        <v>0</v>
      </c>
      <c r="N408" s="118"/>
      <c r="O408" s="118"/>
      <c r="P408" s="118"/>
      <c r="Q408" s="118"/>
      <c r="R408" s="118"/>
    </row>
    <row r="409" ht="14.25" customHeight="1" spans="1:18">
      <c r="A409" s="2">
        <v>408</v>
      </c>
      <c r="B409" s="2"/>
      <c r="C409" s="2"/>
      <c r="D409" s="2"/>
      <c r="E409" s="2"/>
      <c r="F409" s="2"/>
      <c r="G409" s="2" t="s">
        <v>55</v>
      </c>
      <c r="H409" s="2" t="s">
        <v>667</v>
      </c>
      <c r="I409" s="2" t="s">
        <v>668</v>
      </c>
      <c r="J409" s="2" t="s">
        <v>620</v>
      </c>
      <c r="K409" s="2" t="s">
        <v>669</v>
      </c>
      <c r="L409" s="2"/>
      <c r="M409" s="22">
        <v>1</v>
      </c>
      <c r="N409" s="2"/>
      <c r="O409" s="2"/>
      <c r="P409" s="2"/>
      <c r="Q409" s="2"/>
      <c r="R409" s="2"/>
    </row>
    <row r="410" ht="14.25" customHeight="1" spans="1:18">
      <c r="A410">
        <v>409</v>
      </c>
      <c r="F410" s="118"/>
      <c r="G410" s="2" t="s">
        <v>55</v>
      </c>
      <c r="H410" s="2" t="s">
        <v>667</v>
      </c>
      <c r="I410" s="2" t="s">
        <v>668</v>
      </c>
      <c r="J410" s="2" t="s">
        <v>620</v>
      </c>
      <c r="K410" s="118" t="s">
        <v>670</v>
      </c>
      <c r="L410" s="118"/>
      <c r="M410" s="38">
        <v>0</v>
      </c>
      <c r="N410" s="118"/>
      <c r="O410" s="118"/>
      <c r="P410" s="118"/>
      <c r="Q410" s="118"/>
      <c r="R410" s="118"/>
    </row>
    <row r="411" ht="14.25" customHeight="1" spans="1:18">
      <c r="A411" s="2">
        <v>410</v>
      </c>
      <c r="B411" s="2"/>
      <c r="C411" s="2"/>
      <c r="D411" s="2"/>
      <c r="E411" s="2"/>
      <c r="F411" s="2"/>
      <c r="G411" s="2" t="s">
        <v>55</v>
      </c>
      <c r="H411" s="2" t="s">
        <v>667</v>
      </c>
      <c r="I411" s="2" t="s">
        <v>668</v>
      </c>
      <c r="J411" s="2" t="s">
        <v>626</v>
      </c>
      <c r="K411" s="2" t="s">
        <v>669</v>
      </c>
      <c r="L411" s="2"/>
      <c r="M411" s="22">
        <v>1</v>
      </c>
      <c r="N411" s="2"/>
      <c r="O411" s="2"/>
      <c r="P411" s="2"/>
      <c r="Q411" s="2"/>
      <c r="R411" s="2"/>
    </row>
    <row r="412" ht="14.25" customHeight="1" spans="1:18">
      <c r="A412">
        <v>411</v>
      </c>
      <c r="F412" s="118"/>
      <c r="G412" s="2" t="s">
        <v>55</v>
      </c>
      <c r="H412" s="2" t="s">
        <v>667</v>
      </c>
      <c r="I412" s="2" t="s">
        <v>668</v>
      </c>
      <c r="J412" s="2" t="s">
        <v>626</v>
      </c>
      <c r="K412" s="118" t="s">
        <v>670</v>
      </c>
      <c r="L412" s="118"/>
      <c r="M412" s="38">
        <v>0</v>
      </c>
      <c r="N412" s="118"/>
      <c r="O412" s="118"/>
      <c r="P412" s="118"/>
      <c r="Q412" s="118"/>
      <c r="R412" s="118"/>
    </row>
    <row r="413" ht="14.25" customHeight="1" spans="1:18">
      <c r="A413" s="2">
        <v>412</v>
      </c>
      <c r="B413" s="2"/>
      <c r="C413" s="2"/>
      <c r="D413" s="2"/>
      <c r="E413" s="2"/>
      <c r="F413" s="2"/>
      <c r="G413" s="2" t="s">
        <v>55</v>
      </c>
      <c r="H413" s="2" t="s">
        <v>667</v>
      </c>
      <c r="I413" s="2" t="s">
        <v>668</v>
      </c>
      <c r="J413" s="2" t="s">
        <v>583</v>
      </c>
      <c r="K413" s="2" t="s">
        <v>669</v>
      </c>
      <c r="L413" s="2"/>
      <c r="M413" s="22">
        <v>1</v>
      </c>
      <c r="N413" s="2"/>
      <c r="O413" s="2"/>
      <c r="P413" s="2"/>
      <c r="Q413" s="2"/>
      <c r="R413" s="2"/>
    </row>
    <row r="414" ht="14.25" customHeight="1" spans="1:18">
      <c r="A414">
        <v>413</v>
      </c>
      <c r="F414" s="118"/>
      <c r="G414" s="2" t="s">
        <v>55</v>
      </c>
      <c r="H414" s="2" t="s">
        <v>667</v>
      </c>
      <c r="I414" s="2" t="s">
        <v>668</v>
      </c>
      <c r="J414" s="2" t="s">
        <v>583</v>
      </c>
      <c r="K414" s="118" t="s">
        <v>670</v>
      </c>
      <c r="L414" s="118"/>
      <c r="M414" s="38">
        <v>0</v>
      </c>
      <c r="N414" s="118"/>
      <c r="O414" s="118"/>
      <c r="P414" s="118"/>
      <c r="Q414" s="118"/>
      <c r="R414" s="118"/>
    </row>
    <row r="415" ht="14.25" customHeight="1" spans="1:18">
      <c r="A415" s="2">
        <v>414</v>
      </c>
      <c r="B415" s="2"/>
      <c r="C415" s="2"/>
      <c r="D415" s="2"/>
      <c r="E415" s="2"/>
      <c r="F415" s="2"/>
      <c r="G415" s="2" t="s">
        <v>55</v>
      </c>
      <c r="H415" s="2" t="s">
        <v>667</v>
      </c>
      <c r="I415" s="2" t="s">
        <v>668</v>
      </c>
      <c r="J415" s="2" t="s">
        <v>671</v>
      </c>
      <c r="K415" s="2" t="s">
        <v>669</v>
      </c>
      <c r="L415" s="2"/>
      <c r="M415" s="22">
        <v>1</v>
      </c>
      <c r="N415" s="2"/>
      <c r="O415" s="2"/>
      <c r="P415" s="2"/>
      <c r="Q415" s="2"/>
      <c r="R415" s="2"/>
    </row>
    <row r="416" ht="14.25" customHeight="1" spans="1:18">
      <c r="A416">
        <v>415</v>
      </c>
      <c r="F416" s="118"/>
      <c r="G416" s="2" t="s">
        <v>55</v>
      </c>
      <c r="H416" s="2" t="s">
        <v>667</v>
      </c>
      <c r="I416" s="2" t="s">
        <v>668</v>
      </c>
      <c r="J416" s="2" t="s">
        <v>671</v>
      </c>
      <c r="K416" s="118" t="s">
        <v>670</v>
      </c>
      <c r="L416" s="118"/>
      <c r="M416" s="38">
        <v>0</v>
      </c>
      <c r="N416" s="118"/>
      <c r="O416" s="118"/>
      <c r="P416" s="118"/>
      <c r="Q416" s="118"/>
      <c r="R416" s="118"/>
    </row>
    <row r="417" ht="14.25" customHeight="1" spans="1:18">
      <c r="A417" s="2">
        <v>416</v>
      </c>
      <c r="B417" s="2"/>
      <c r="C417" s="2"/>
      <c r="D417" s="2"/>
      <c r="E417" s="2"/>
      <c r="F417" s="2"/>
      <c r="G417" s="2" t="s">
        <v>55</v>
      </c>
      <c r="H417" s="2" t="s">
        <v>667</v>
      </c>
      <c r="I417" s="2" t="s">
        <v>668</v>
      </c>
      <c r="J417" s="2" t="s">
        <v>672</v>
      </c>
      <c r="K417" s="2" t="s">
        <v>669</v>
      </c>
      <c r="L417" s="2"/>
      <c r="M417" s="22">
        <v>1</v>
      </c>
      <c r="N417" s="2"/>
      <c r="O417" s="2"/>
      <c r="P417" s="2"/>
      <c r="Q417" s="2"/>
      <c r="R417" s="2"/>
    </row>
    <row r="418" ht="14.25" customHeight="1" spans="1:18">
      <c r="A418">
        <v>417</v>
      </c>
      <c r="F418" s="118"/>
      <c r="G418" s="2" t="s">
        <v>55</v>
      </c>
      <c r="H418" s="2" t="s">
        <v>667</v>
      </c>
      <c r="I418" s="2" t="s">
        <v>668</v>
      </c>
      <c r="J418" s="2" t="s">
        <v>672</v>
      </c>
      <c r="K418" s="118" t="s">
        <v>670</v>
      </c>
      <c r="L418" s="118"/>
      <c r="M418" s="38">
        <v>0</v>
      </c>
      <c r="N418" s="118"/>
      <c r="O418" s="118"/>
      <c r="P418" s="118"/>
      <c r="Q418" s="118"/>
      <c r="R418" s="118"/>
    </row>
    <row r="419" ht="14.25" customHeight="1" spans="1:18">
      <c r="A419" s="2">
        <v>418</v>
      </c>
      <c r="B419" s="2"/>
      <c r="C419" s="2"/>
      <c r="D419" s="2"/>
      <c r="E419" s="2"/>
      <c r="F419" s="2"/>
      <c r="G419" s="2" t="s">
        <v>55</v>
      </c>
      <c r="H419" s="2" t="s">
        <v>667</v>
      </c>
      <c r="I419" s="2" t="s">
        <v>668</v>
      </c>
      <c r="J419" s="2" t="s">
        <v>598</v>
      </c>
      <c r="K419" s="2" t="s">
        <v>669</v>
      </c>
      <c r="L419" s="2"/>
      <c r="M419" s="22">
        <v>1</v>
      </c>
      <c r="N419" s="2"/>
      <c r="O419" s="2"/>
      <c r="P419" s="2"/>
      <c r="Q419" s="2"/>
      <c r="R419" s="2"/>
    </row>
    <row r="420" ht="14.25" customHeight="1" spans="1:18">
      <c r="A420">
        <v>419</v>
      </c>
      <c r="F420" s="118"/>
      <c r="G420" s="2" t="s">
        <v>55</v>
      </c>
      <c r="H420" s="2" t="s">
        <v>667</v>
      </c>
      <c r="I420" s="2" t="s">
        <v>668</v>
      </c>
      <c r="J420" s="2" t="s">
        <v>598</v>
      </c>
      <c r="K420" s="118" t="s">
        <v>670</v>
      </c>
      <c r="L420" s="118"/>
      <c r="M420" s="38">
        <v>0</v>
      </c>
      <c r="N420" s="118"/>
      <c r="O420" s="118"/>
      <c r="P420" s="118"/>
      <c r="Q420" s="118"/>
      <c r="R420" s="118"/>
    </row>
    <row r="421" ht="14.25" customHeight="1" spans="1:18">
      <c r="A421" s="2">
        <v>420</v>
      </c>
      <c r="B421" s="2"/>
      <c r="C421" s="2"/>
      <c r="D421" s="2"/>
      <c r="E421" s="2"/>
      <c r="F421" s="2"/>
      <c r="G421" s="2" t="s">
        <v>55</v>
      </c>
      <c r="H421" s="2" t="s">
        <v>667</v>
      </c>
      <c r="I421" s="2" t="s">
        <v>668</v>
      </c>
      <c r="J421" s="2" t="s">
        <v>661</v>
      </c>
      <c r="K421" s="2" t="s">
        <v>669</v>
      </c>
      <c r="L421" s="2"/>
      <c r="M421" s="22">
        <v>1</v>
      </c>
      <c r="N421" s="2"/>
      <c r="O421" s="2"/>
      <c r="P421" s="2"/>
      <c r="Q421" s="2"/>
      <c r="R421" s="2"/>
    </row>
    <row r="422" ht="14.25" customHeight="1" spans="1:18">
      <c r="A422">
        <v>421</v>
      </c>
      <c r="F422" s="118"/>
      <c r="G422" s="2" t="s">
        <v>55</v>
      </c>
      <c r="H422" s="2" t="s">
        <v>667</v>
      </c>
      <c r="I422" s="2" t="s">
        <v>668</v>
      </c>
      <c r="J422" s="2" t="s">
        <v>661</v>
      </c>
      <c r="K422" s="118" t="s">
        <v>670</v>
      </c>
      <c r="L422" s="118"/>
      <c r="M422" s="38">
        <v>0</v>
      </c>
      <c r="N422" s="118"/>
      <c r="O422" s="118"/>
      <c r="P422" s="118"/>
      <c r="Q422" s="118"/>
      <c r="R422" s="118"/>
    </row>
    <row r="423" ht="14.25" customHeight="1" spans="1:18">
      <c r="A423" s="2">
        <v>422</v>
      </c>
      <c r="B423" s="2"/>
      <c r="C423" s="2"/>
      <c r="D423" s="2"/>
      <c r="E423" s="2"/>
      <c r="F423" s="2"/>
      <c r="G423" s="2" t="s">
        <v>55</v>
      </c>
      <c r="H423" s="2" t="s">
        <v>667</v>
      </c>
      <c r="I423" s="2" t="s">
        <v>673</v>
      </c>
      <c r="J423" s="2" t="s">
        <v>674</v>
      </c>
      <c r="K423" s="2" t="s">
        <v>669</v>
      </c>
      <c r="L423" s="2"/>
      <c r="M423" s="22">
        <v>1</v>
      </c>
      <c r="N423" s="2"/>
      <c r="O423" s="2"/>
      <c r="P423" s="2"/>
      <c r="Q423" s="2"/>
      <c r="R423" s="2"/>
    </row>
    <row r="424" ht="14.25" customHeight="1" spans="1:18">
      <c r="A424">
        <v>423</v>
      </c>
      <c r="F424" s="118"/>
      <c r="G424" s="2" t="s">
        <v>55</v>
      </c>
      <c r="H424" s="2" t="s">
        <v>667</v>
      </c>
      <c r="I424" s="2" t="s">
        <v>673</v>
      </c>
      <c r="J424" s="2" t="s">
        <v>674</v>
      </c>
      <c r="K424" s="118" t="s">
        <v>670</v>
      </c>
      <c r="L424" s="118"/>
      <c r="M424" s="38">
        <v>0</v>
      </c>
      <c r="N424" s="118"/>
      <c r="O424" s="118"/>
      <c r="P424" s="118"/>
      <c r="Q424" s="118"/>
      <c r="R424" s="118"/>
    </row>
    <row r="425" ht="14.25" customHeight="1" spans="1:18">
      <c r="A425" s="2">
        <v>424</v>
      </c>
      <c r="B425" s="2"/>
      <c r="C425" s="2"/>
      <c r="D425" s="2"/>
      <c r="E425" s="2"/>
      <c r="F425" s="2"/>
      <c r="G425" s="2" t="s">
        <v>55</v>
      </c>
      <c r="H425" s="2" t="s">
        <v>667</v>
      </c>
      <c r="I425" s="2" t="s">
        <v>673</v>
      </c>
      <c r="J425" s="2" t="s">
        <v>675</v>
      </c>
      <c r="K425" s="2" t="s">
        <v>669</v>
      </c>
      <c r="L425" s="2"/>
      <c r="M425" s="22">
        <v>1</v>
      </c>
      <c r="N425" s="2"/>
      <c r="O425" s="2"/>
      <c r="P425" s="2"/>
      <c r="Q425" s="2"/>
      <c r="R425" s="2"/>
    </row>
    <row r="426" ht="14.25" customHeight="1" spans="1:18">
      <c r="A426">
        <v>425</v>
      </c>
      <c r="F426" s="118"/>
      <c r="G426" s="2" t="s">
        <v>55</v>
      </c>
      <c r="H426" s="2" t="s">
        <v>667</v>
      </c>
      <c r="I426" s="2" t="s">
        <v>673</v>
      </c>
      <c r="J426" s="2" t="s">
        <v>675</v>
      </c>
      <c r="K426" s="118" t="s">
        <v>670</v>
      </c>
      <c r="L426" s="118"/>
      <c r="M426" s="38">
        <v>0</v>
      </c>
      <c r="N426" s="118"/>
      <c r="O426" s="118"/>
      <c r="P426" s="118"/>
      <c r="Q426" s="118"/>
      <c r="R426" s="118"/>
    </row>
    <row r="427" ht="14.25" customHeight="1" spans="1:18">
      <c r="A427" s="2">
        <v>426</v>
      </c>
      <c r="B427" s="2"/>
      <c r="C427" s="2"/>
      <c r="D427" s="2"/>
      <c r="E427" s="2"/>
      <c r="F427" s="2"/>
      <c r="G427" s="2" t="s">
        <v>55</v>
      </c>
      <c r="H427" s="2" t="s">
        <v>667</v>
      </c>
      <c r="I427" s="2" t="s">
        <v>369</v>
      </c>
      <c r="J427" s="2" t="s">
        <v>676</v>
      </c>
      <c r="K427" s="2" t="s">
        <v>677</v>
      </c>
      <c r="L427" s="2" t="s">
        <v>678</v>
      </c>
      <c r="M427" s="11">
        <v>0</v>
      </c>
      <c r="N427" s="2" t="s">
        <v>549</v>
      </c>
      <c r="O427" s="2"/>
      <c r="P427" s="2"/>
      <c r="Q427" s="2"/>
      <c r="R427" s="2"/>
    </row>
    <row r="428" ht="14.25" customHeight="1" spans="1:18">
      <c r="A428">
        <v>427</v>
      </c>
      <c r="F428" s="118"/>
      <c r="G428" s="2" t="s">
        <v>55</v>
      </c>
      <c r="H428" s="2" t="s">
        <v>667</v>
      </c>
      <c r="I428" s="2" t="s">
        <v>369</v>
      </c>
      <c r="J428" s="2" t="s">
        <v>676</v>
      </c>
      <c r="K428" s="2" t="s">
        <v>677</v>
      </c>
      <c r="L428" s="118" t="s">
        <v>679</v>
      </c>
      <c r="M428" s="125">
        <v>0</v>
      </c>
      <c r="N428" s="118" t="s">
        <v>549</v>
      </c>
      <c r="O428" s="118"/>
      <c r="P428" s="118"/>
      <c r="Q428" s="118"/>
      <c r="R428" s="118"/>
    </row>
    <row r="429" ht="14.25" customHeight="1" spans="1:18">
      <c r="A429" s="2">
        <v>428</v>
      </c>
      <c r="F429" s="118"/>
      <c r="G429" s="2" t="s">
        <v>55</v>
      </c>
      <c r="H429" s="2" t="s">
        <v>667</v>
      </c>
      <c r="I429" s="2" t="s">
        <v>369</v>
      </c>
      <c r="J429" s="2" t="s">
        <v>676</v>
      </c>
      <c r="K429" s="2" t="s">
        <v>677</v>
      </c>
      <c r="L429" s="118" t="s">
        <v>680</v>
      </c>
      <c r="M429" s="125">
        <v>0</v>
      </c>
      <c r="N429" s="118" t="s">
        <v>604</v>
      </c>
      <c r="O429" s="118"/>
      <c r="P429" s="118"/>
      <c r="Q429" s="118"/>
      <c r="R429" s="118"/>
    </row>
    <row r="430" ht="14.25" customHeight="1" spans="1:18">
      <c r="A430">
        <v>429</v>
      </c>
      <c r="F430" s="118"/>
      <c r="G430" s="2" t="s">
        <v>55</v>
      </c>
      <c r="H430" s="2" t="s">
        <v>667</v>
      </c>
      <c r="I430" s="2" t="s">
        <v>369</v>
      </c>
      <c r="J430" s="2" t="s">
        <v>676</v>
      </c>
      <c r="K430" s="2" t="s">
        <v>677</v>
      </c>
      <c r="L430" s="118" t="s">
        <v>681</v>
      </c>
      <c r="M430" s="125">
        <v>0</v>
      </c>
      <c r="N430" s="118" t="s">
        <v>604</v>
      </c>
      <c r="O430" s="118"/>
      <c r="P430" s="118"/>
      <c r="Q430" s="118"/>
      <c r="R430" s="118"/>
    </row>
    <row r="431" ht="14.25" customHeight="1" spans="1:18">
      <c r="A431" s="2">
        <v>430</v>
      </c>
      <c r="B431" s="2"/>
      <c r="C431" s="2"/>
      <c r="D431" s="2"/>
      <c r="E431" s="2"/>
      <c r="F431" s="2"/>
      <c r="G431" s="2" t="s">
        <v>55</v>
      </c>
      <c r="H431" s="2" t="s">
        <v>667</v>
      </c>
      <c r="I431" s="2" t="s">
        <v>369</v>
      </c>
      <c r="J431" s="2" t="s">
        <v>676</v>
      </c>
      <c r="K431" s="2" t="s">
        <v>682</v>
      </c>
      <c r="L431" s="2" t="s">
        <v>381</v>
      </c>
      <c r="M431" s="11">
        <v>0</v>
      </c>
      <c r="N431" s="2" t="s">
        <v>549</v>
      </c>
      <c r="O431" s="2"/>
      <c r="P431" s="2"/>
      <c r="Q431" s="2"/>
      <c r="R431" s="2"/>
    </row>
    <row r="432" ht="14.25" customHeight="1" spans="1:18">
      <c r="A432">
        <v>431</v>
      </c>
      <c r="F432" s="118"/>
      <c r="G432" s="2" t="s">
        <v>55</v>
      </c>
      <c r="H432" s="2" t="s">
        <v>667</v>
      </c>
      <c r="I432" s="2" t="s">
        <v>369</v>
      </c>
      <c r="J432" s="2" t="s">
        <v>676</v>
      </c>
      <c r="K432" s="2" t="s">
        <v>682</v>
      </c>
      <c r="L432" s="118" t="s">
        <v>683</v>
      </c>
      <c r="M432" s="125">
        <v>0</v>
      </c>
      <c r="N432" s="118" t="s">
        <v>549</v>
      </c>
      <c r="O432" s="118"/>
      <c r="P432" s="118"/>
      <c r="Q432" s="118"/>
      <c r="R432" s="118"/>
    </row>
    <row r="433" ht="14.25" customHeight="1" spans="1:18">
      <c r="A433" s="2">
        <v>432</v>
      </c>
      <c r="F433" s="118"/>
      <c r="G433" s="2" t="s">
        <v>55</v>
      </c>
      <c r="H433" s="2" t="s">
        <v>667</v>
      </c>
      <c r="I433" s="2" t="s">
        <v>369</v>
      </c>
      <c r="J433" s="2" t="s">
        <v>676</v>
      </c>
      <c r="K433" s="2" t="s">
        <v>682</v>
      </c>
      <c r="L433" s="118" t="s">
        <v>589</v>
      </c>
      <c r="M433" s="125">
        <v>0</v>
      </c>
      <c r="N433" s="118" t="s">
        <v>549</v>
      </c>
      <c r="O433" s="118"/>
      <c r="P433" s="118"/>
      <c r="Q433" s="118"/>
      <c r="R433" s="118"/>
    </row>
    <row r="434" ht="14.25" customHeight="1" spans="1:18">
      <c r="A434">
        <v>433</v>
      </c>
      <c r="F434" s="118"/>
      <c r="G434" s="2" t="s">
        <v>55</v>
      </c>
      <c r="H434" s="2" t="s">
        <v>667</v>
      </c>
      <c r="I434" s="2" t="s">
        <v>369</v>
      </c>
      <c r="J434" s="2" t="s">
        <v>676</v>
      </c>
      <c r="K434" s="2" t="s">
        <v>682</v>
      </c>
      <c r="L434" s="118" t="s">
        <v>684</v>
      </c>
      <c r="M434" s="125">
        <v>0</v>
      </c>
      <c r="N434" s="118" t="s">
        <v>549</v>
      </c>
      <c r="O434" s="118"/>
      <c r="P434" s="118"/>
      <c r="Q434" s="118"/>
      <c r="R434" s="118"/>
    </row>
    <row r="435" ht="14.25" customHeight="1" spans="1:18">
      <c r="A435" s="2">
        <v>434</v>
      </c>
      <c r="F435" s="118"/>
      <c r="G435" s="2" t="s">
        <v>55</v>
      </c>
      <c r="H435" s="2" t="s">
        <v>667</v>
      </c>
      <c r="I435" s="2" t="s">
        <v>369</v>
      </c>
      <c r="J435" s="2" t="s">
        <v>676</v>
      </c>
      <c r="K435" s="2" t="s">
        <v>682</v>
      </c>
      <c r="L435" s="118" t="s">
        <v>685</v>
      </c>
      <c r="M435" s="125">
        <v>0</v>
      </c>
      <c r="N435" s="118" t="s">
        <v>549</v>
      </c>
      <c r="O435" s="118"/>
      <c r="P435" s="118"/>
      <c r="Q435" s="118"/>
      <c r="R435" s="118"/>
    </row>
    <row r="436" ht="14.25" customHeight="1" spans="1:18">
      <c r="A436">
        <v>435</v>
      </c>
      <c r="F436" s="118"/>
      <c r="G436" s="2" t="s">
        <v>55</v>
      </c>
      <c r="H436" s="2" t="s">
        <v>667</v>
      </c>
      <c r="I436" s="2" t="s">
        <v>369</v>
      </c>
      <c r="J436" s="2" t="s">
        <v>676</v>
      </c>
      <c r="K436" s="2" t="s">
        <v>682</v>
      </c>
      <c r="L436" s="118" t="s">
        <v>426</v>
      </c>
      <c r="M436" s="125">
        <v>0</v>
      </c>
      <c r="N436" s="118" t="s">
        <v>549</v>
      </c>
      <c r="O436" s="118"/>
      <c r="P436" s="118"/>
      <c r="Q436" s="118"/>
      <c r="R436" s="118"/>
    </row>
    <row r="437" ht="14.25" customHeight="1" spans="1:18">
      <c r="A437" s="2">
        <v>436</v>
      </c>
      <c r="F437" s="118"/>
      <c r="G437" s="2" t="s">
        <v>55</v>
      </c>
      <c r="H437" s="2" t="s">
        <v>667</v>
      </c>
      <c r="I437" s="2" t="s">
        <v>369</v>
      </c>
      <c r="J437" s="2" t="s">
        <v>676</v>
      </c>
      <c r="K437" s="2" t="s">
        <v>682</v>
      </c>
      <c r="L437" s="118" t="s">
        <v>686</v>
      </c>
      <c r="M437" s="125">
        <v>0</v>
      </c>
      <c r="N437" s="118" t="s">
        <v>549</v>
      </c>
      <c r="O437" s="118"/>
      <c r="P437" s="118"/>
      <c r="Q437" s="118"/>
      <c r="R437" s="118"/>
    </row>
    <row r="438" ht="14.25" customHeight="1" spans="1:18">
      <c r="A438">
        <v>437</v>
      </c>
      <c r="F438" s="118"/>
      <c r="G438" s="2" t="s">
        <v>55</v>
      </c>
      <c r="H438" s="2" t="s">
        <v>667</v>
      </c>
      <c r="I438" s="2" t="s">
        <v>369</v>
      </c>
      <c r="J438" s="2" t="s">
        <v>676</v>
      </c>
      <c r="K438" s="2" t="s">
        <v>682</v>
      </c>
      <c r="L438" s="118" t="s">
        <v>423</v>
      </c>
      <c r="M438" s="125">
        <v>0</v>
      </c>
      <c r="N438" s="118" t="s">
        <v>549</v>
      </c>
      <c r="O438" s="118"/>
      <c r="P438" s="118"/>
      <c r="Q438" s="118"/>
      <c r="R438" s="118"/>
    </row>
    <row r="439" ht="14.25" customHeight="1" spans="1:18">
      <c r="A439" s="2">
        <v>438</v>
      </c>
      <c r="B439" s="2"/>
      <c r="C439" s="2"/>
      <c r="D439" s="2"/>
      <c r="E439" s="2"/>
      <c r="F439" s="2"/>
      <c r="G439" s="2" t="s">
        <v>55</v>
      </c>
      <c r="H439" s="2" t="s">
        <v>667</v>
      </c>
      <c r="I439" s="2" t="s">
        <v>369</v>
      </c>
      <c r="J439" s="2" t="s">
        <v>687</v>
      </c>
      <c r="K439" s="2" t="s">
        <v>688</v>
      </c>
      <c r="L439" s="2"/>
      <c r="M439" s="11" t="s">
        <v>689</v>
      </c>
      <c r="N439" s="2" t="s">
        <v>688</v>
      </c>
      <c r="O439" s="2"/>
      <c r="P439" s="2"/>
      <c r="Q439" s="2"/>
      <c r="R439" s="2"/>
    </row>
    <row r="440" ht="14.25" customHeight="1" spans="1:18">
      <c r="A440">
        <v>439</v>
      </c>
      <c r="F440" s="118"/>
      <c r="G440" s="2" t="s">
        <v>55</v>
      </c>
      <c r="H440" s="2" t="s">
        <v>667</v>
      </c>
      <c r="I440" s="2" t="s">
        <v>369</v>
      </c>
      <c r="J440" s="2" t="s">
        <v>687</v>
      </c>
      <c r="K440" s="118" t="s">
        <v>690</v>
      </c>
      <c r="L440" s="118" t="s">
        <v>691</v>
      </c>
      <c r="M440" s="38">
        <v>0.3</v>
      </c>
      <c r="N440" s="118"/>
      <c r="O440" s="118"/>
      <c r="P440" s="118"/>
      <c r="Q440" s="118"/>
      <c r="R440" s="118" t="s">
        <v>692</v>
      </c>
    </row>
    <row r="441" ht="14.25" customHeight="1" spans="1:18">
      <c r="A441" s="2">
        <v>440</v>
      </c>
      <c r="F441" s="118"/>
      <c r="G441" s="2" t="s">
        <v>55</v>
      </c>
      <c r="H441" s="2" t="s">
        <v>667</v>
      </c>
      <c r="I441" s="2" t="s">
        <v>369</v>
      </c>
      <c r="J441" s="2" t="s">
        <v>687</v>
      </c>
      <c r="K441" s="118" t="s">
        <v>693</v>
      </c>
      <c r="L441" s="118" t="s">
        <v>694</v>
      </c>
      <c r="M441" s="38">
        <v>3</v>
      </c>
      <c r="N441" s="118"/>
      <c r="O441" s="118"/>
      <c r="P441" s="118"/>
      <c r="Q441" s="118"/>
      <c r="R441" s="118" t="s">
        <v>695</v>
      </c>
    </row>
    <row r="442" ht="14.25" customHeight="1" spans="1:18">
      <c r="A442">
        <v>441</v>
      </c>
      <c r="B442" s="2"/>
      <c r="C442" s="2"/>
      <c r="D442" s="2"/>
      <c r="E442" s="2"/>
      <c r="F442" s="2"/>
      <c r="G442" s="2" t="s">
        <v>55</v>
      </c>
      <c r="H442" s="2" t="s">
        <v>667</v>
      </c>
      <c r="I442" s="2" t="s">
        <v>369</v>
      </c>
      <c r="J442" s="2" t="s">
        <v>696</v>
      </c>
      <c r="K442" s="2" t="s">
        <v>696</v>
      </c>
      <c r="L442" s="2"/>
      <c r="M442" s="22">
        <v>0</v>
      </c>
      <c r="N442" s="2"/>
      <c r="O442" s="2"/>
      <c r="P442" s="2"/>
      <c r="Q442" s="2"/>
      <c r="R442" s="2"/>
    </row>
    <row r="443" ht="14.25" customHeight="1" spans="1:18">
      <c r="A443" s="2">
        <v>442</v>
      </c>
      <c r="B443" s="2"/>
      <c r="C443" s="2"/>
      <c r="D443" s="2"/>
      <c r="E443" s="2"/>
      <c r="F443" s="2"/>
      <c r="G443" s="2" t="s">
        <v>55</v>
      </c>
      <c r="H443" s="2" t="s">
        <v>667</v>
      </c>
      <c r="I443" s="2" t="s">
        <v>369</v>
      </c>
      <c r="J443" s="2" t="s">
        <v>697</v>
      </c>
      <c r="K443" s="2"/>
      <c r="L443" s="2"/>
      <c r="M443" s="11" t="s">
        <v>698</v>
      </c>
      <c r="N443" s="2"/>
      <c r="O443" s="2"/>
      <c r="P443" s="2"/>
      <c r="Q443" s="2"/>
      <c r="R443" s="2"/>
    </row>
    <row r="444" ht="14.25" customHeight="1" spans="1:18">
      <c r="A444">
        <v>443</v>
      </c>
      <c r="F444" s="118"/>
      <c r="G444" s="2" t="s">
        <v>55</v>
      </c>
      <c r="H444" s="2" t="s">
        <v>667</v>
      </c>
      <c r="I444" s="2" t="s">
        <v>369</v>
      </c>
      <c r="J444" s="2" t="s">
        <v>697</v>
      </c>
      <c r="K444" s="118"/>
      <c r="L444" s="118"/>
      <c r="M444" s="125" t="s">
        <v>683</v>
      </c>
      <c r="N444" s="118"/>
      <c r="O444" s="118"/>
      <c r="P444" s="118"/>
      <c r="Q444" s="118"/>
      <c r="R444" s="118"/>
    </row>
    <row r="445" ht="14.25" customHeight="1" spans="1:18">
      <c r="A445" s="2">
        <v>444</v>
      </c>
      <c r="F445" s="118"/>
      <c r="G445" s="2" t="s">
        <v>55</v>
      </c>
      <c r="H445" s="2" t="s">
        <v>667</v>
      </c>
      <c r="I445" s="2" t="s">
        <v>369</v>
      </c>
      <c r="J445" s="2" t="s">
        <v>697</v>
      </c>
      <c r="K445" s="118"/>
      <c r="L445" s="118"/>
      <c r="M445" s="125" t="s">
        <v>699</v>
      </c>
      <c r="N445" s="118"/>
      <c r="O445" s="118"/>
      <c r="P445" s="118"/>
      <c r="Q445" s="118"/>
      <c r="R445" s="118"/>
    </row>
    <row r="446" ht="14.25" customHeight="1" spans="1:18">
      <c r="A446">
        <v>445</v>
      </c>
      <c r="F446" s="118"/>
      <c r="G446" s="2" t="s">
        <v>55</v>
      </c>
      <c r="H446" s="2" t="s">
        <v>667</v>
      </c>
      <c r="I446" s="2" t="s">
        <v>369</v>
      </c>
      <c r="J446" s="2" t="s">
        <v>697</v>
      </c>
      <c r="K446" s="118"/>
      <c r="L446" s="118"/>
      <c r="M446" s="125" t="s">
        <v>700</v>
      </c>
      <c r="N446" s="118"/>
      <c r="O446" s="118"/>
      <c r="P446" s="118"/>
      <c r="Q446" s="118"/>
      <c r="R446" s="118"/>
    </row>
    <row r="447" ht="14.25" customHeight="1" spans="1:18">
      <c r="A447" s="2">
        <v>446</v>
      </c>
      <c r="F447" s="118"/>
      <c r="G447" s="2" t="s">
        <v>55</v>
      </c>
      <c r="H447" s="2" t="s">
        <v>667</v>
      </c>
      <c r="I447" s="2" t="s">
        <v>369</v>
      </c>
      <c r="J447" s="2" t="s">
        <v>697</v>
      </c>
      <c r="K447" s="118"/>
      <c r="L447" s="118"/>
      <c r="M447" s="125" t="s">
        <v>701</v>
      </c>
      <c r="N447" s="118"/>
      <c r="O447" s="118"/>
      <c r="P447" s="118"/>
      <c r="Q447" s="118"/>
      <c r="R447" s="118"/>
    </row>
    <row r="448" ht="14.25" customHeight="1" spans="1:18">
      <c r="A448">
        <v>447</v>
      </c>
      <c r="F448" s="118"/>
      <c r="G448" s="2" t="s">
        <v>55</v>
      </c>
      <c r="H448" s="2" t="s">
        <v>667</v>
      </c>
      <c r="I448" s="2" t="s">
        <v>369</v>
      </c>
      <c r="J448" s="2" t="s">
        <v>697</v>
      </c>
      <c r="K448" s="118"/>
      <c r="L448" s="118"/>
      <c r="M448" s="125" t="s">
        <v>381</v>
      </c>
      <c r="N448" s="118"/>
      <c r="O448" s="118"/>
      <c r="P448" s="118"/>
      <c r="Q448" s="118"/>
      <c r="R448" s="118"/>
    </row>
    <row r="449" ht="14.25" customHeight="1" spans="1:18">
      <c r="A449" s="2">
        <v>448</v>
      </c>
      <c r="F449" s="118"/>
      <c r="G449" s="2" t="s">
        <v>55</v>
      </c>
      <c r="H449" s="2" t="s">
        <v>667</v>
      </c>
      <c r="I449" s="2" t="s">
        <v>369</v>
      </c>
      <c r="J449" s="2" t="s">
        <v>697</v>
      </c>
      <c r="K449" s="118"/>
      <c r="L449" s="118"/>
      <c r="M449" s="125" t="s">
        <v>702</v>
      </c>
      <c r="N449" s="118"/>
      <c r="O449" s="118"/>
      <c r="P449" s="118"/>
      <c r="Q449" s="118"/>
      <c r="R449" s="118"/>
    </row>
    <row r="450" ht="14.25" customHeight="1" spans="1:18">
      <c r="A450">
        <v>449</v>
      </c>
      <c r="F450" s="118"/>
      <c r="G450" s="2" t="s">
        <v>55</v>
      </c>
      <c r="H450" s="2" t="s">
        <v>667</v>
      </c>
      <c r="I450" s="2" t="s">
        <v>369</v>
      </c>
      <c r="J450" s="2" t="s">
        <v>697</v>
      </c>
      <c r="K450" s="118"/>
      <c r="L450" s="118"/>
      <c r="M450" s="125" t="s">
        <v>703</v>
      </c>
      <c r="N450" s="118"/>
      <c r="O450" s="118"/>
      <c r="P450" s="118"/>
      <c r="Q450" s="118"/>
      <c r="R450" s="118"/>
    </row>
    <row r="451" ht="14.25" customHeight="1" spans="1:18">
      <c r="A451" s="2">
        <v>450</v>
      </c>
      <c r="F451" s="118"/>
      <c r="G451" s="2" t="s">
        <v>55</v>
      </c>
      <c r="H451" s="2" t="s">
        <v>667</v>
      </c>
      <c r="I451" s="2" t="s">
        <v>369</v>
      </c>
      <c r="J451" s="2" t="s">
        <v>697</v>
      </c>
      <c r="K451" s="118"/>
      <c r="L451" s="118"/>
      <c r="M451" s="125" t="s">
        <v>704</v>
      </c>
      <c r="N451" s="118"/>
      <c r="O451" s="118"/>
      <c r="P451" s="118"/>
      <c r="Q451" s="118"/>
      <c r="R451" s="118"/>
    </row>
    <row r="452" ht="14.25" customHeight="1" spans="1:18">
      <c r="A452">
        <v>451</v>
      </c>
      <c r="B452" s="2"/>
      <c r="C452" s="2"/>
      <c r="D452" s="2"/>
      <c r="E452" s="2"/>
      <c r="F452" s="2"/>
      <c r="G452" s="2" t="s">
        <v>55</v>
      </c>
      <c r="H452" s="2" t="s">
        <v>667</v>
      </c>
      <c r="I452" s="2" t="s">
        <v>370</v>
      </c>
      <c r="J452" s="2" t="s">
        <v>677</v>
      </c>
      <c r="K452" s="2" t="s">
        <v>678</v>
      </c>
      <c r="L452" s="2"/>
      <c r="M452" s="11">
        <v>0</v>
      </c>
      <c r="N452" s="2"/>
      <c r="O452" s="2"/>
      <c r="P452" s="2"/>
      <c r="Q452" s="2"/>
      <c r="R452" s="2"/>
    </row>
    <row r="453" ht="14.25" customHeight="1" spans="1:18">
      <c r="A453" s="2">
        <v>452</v>
      </c>
      <c r="F453" s="118"/>
      <c r="G453" s="2" t="s">
        <v>55</v>
      </c>
      <c r="H453" s="2" t="s">
        <v>667</v>
      </c>
      <c r="I453" s="2" t="s">
        <v>370</v>
      </c>
      <c r="J453" s="2" t="s">
        <v>677</v>
      </c>
      <c r="K453" s="118" t="s">
        <v>679</v>
      </c>
      <c r="L453" s="118"/>
      <c r="M453" s="125">
        <v>0</v>
      </c>
      <c r="N453" s="118"/>
      <c r="O453" s="118"/>
      <c r="P453" s="118"/>
      <c r="Q453" s="118"/>
      <c r="R453" s="118"/>
    </row>
    <row r="454" ht="14.25" customHeight="1" spans="1:18">
      <c r="A454">
        <v>453</v>
      </c>
      <c r="F454" s="118"/>
      <c r="G454" s="2" t="s">
        <v>55</v>
      </c>
      <c r="H454" s="2" t="s">
        <v>667</v>
      </c>
      <c r="I454" s="2" t="s">
        <v>370</v>
      </c>
      <c r="J454" s="2" t="s">
        <v>677</v>
      </c>
      <c r="K454" s="118" t="s">
        <v>705</v>
      </c>
      <c r="L454" s="118"/>
      <c r="M454" s="125">
        <v>0</v>
      </c>
      <c r="N454" s="118"/>
      <c r="O454" s="118"/>
      <c r="P454" s="118"/>
      <c r="Q454" s="118"/>
      <c r="R454" s="118"/>
    </row>
    <row r="455" ht="14.25" customHeight="1" spans="1:18">
      <c r="A455" s="2">
        <v>454</v>
      </c>
      <c r="F455" s="118"/>
      <c r="G455" s="2" t="s">
        <v>55</v>
      </c>
      <c r="H455" s="2" t="s">
        <v>667</v>
      </c>
      <c r="I455" s="2" t="s">
        <v>370</v>
      </c>
      <c r="J455" s="2" t="s">
        <v>677</v>
      </c>
      <c r="K455" s="118" t="s">
        <v>680</v>
      </c>
      <c r="L455" s="118"/>
      <c r="M455" s="125">
        <v>0</v>
      </c>
      <c r="N455" s="118"/>
      <c r="O455" s="118"/>
      <c r="P455" s="118"/>
      <c r="Q455" s="118"/>
      <c r="R455" s="118"/>
    </row>
    <row r="456" ht="14.25" customHeight="1" spans="1:18">
      <c r="A456">
        <v>455</v>
      </c>
      <c r="F456" s="118"/>
      <c r="G456" s="2" t="s">
        <v>55</v>
      </c>
      <c r="H456" s="2" t="s">
        <v>667</v>
      </c>
      <c r="I456" s="2" t="s">
        <v>370</v>
      </c>
      <c r="J456" s="2" t="s">
        <v>677</v>
      </c>
      <c r="K456" s="118" t="s">
        <v>681</v>
      </c>
      <c r="L456" s="118"/>
      <c r="M456" s="125">
        <v>0</v>
      </c>
      <c r="N456" s="118"/>
      <c r="O456" s="118"/>
      <c r="P456" s="118"/>
      <c r="Q456" s="118"/>
      <c r="R456" s="118"/>
    </row>
    <row r="457" ht="14.25" customHeight="1" spans="1:18">
      <c r="A457" s="2">
        <v>456</v>
      </c>
      <c r="B457" s="2"/>
      <c r="C457" s="2"/>
      <c r="D457" s="2"/>
      <c r="E457" s="2"/>
      <c r="F457" s="2"/>
      <c r="G457" s="2" t="s">
        <v>55</v>
      </c>
      <c r="H457" s="2" t="s">
        <v>667</v>
      </c>
      <c r="I457" s="2" t="s">
        <v>370</v>
      </c>
      <c r="J457" s="2" t="s">
        <v>682</v>
      </c>
      <c r="K457" s="2" t="s">
        <v>683</v>
      </c>
      <c r="L457" s="2"/>
      <c r="M457" s="11">
        <v>0</v>
      </c>
      <c r="N457" s="2"/>
      <c r="O457" s="2"/>
      <c r="P457" s="2"/>
      <c r="Q457" s="2"/>
      <c r="R457" s="2"/>
    </row>
    <row r="458" ht="14.25" customHeight="1" spans="1:18">
      <c r="A458">
        <v>457</v>
      </c>
      <c r="F458" s="118"/>
      <c r="G458" s="2" t="s">
        <v>55</v>
      </c>
      <c r="H458" s="2" t="s">
        <v>667</v>
      </c>
      <c r="I458" s="2" t="s">
        <v>370</v>
      </c>
      <c r="J458" s="2" t="s">
        <v>682</v>
      </c>
      <c r="K458" s="118" t="s">
        <v>381</v>
      </c>
      <c r="L458" s="118"/>
      <c r="M458" s="125">
        <v>0</v>
      </c>
      <c r="N458" s="118"/>
      <c r="O458" s="118"/>
      <c r="P458" s="118"/>
      <c r="Q458" s="118"/>
      <c r="R458" s="118"/>
    </row>
    <row r="459" ht="14.25" customHeight="1" spans="1:18">
      <c r="A459" s="2">
        <v>458</v>
      </c>
      <c r="F459" s="118"/>
      <c r="G459" s="2" t="s">
        <v>55</v>
      </c>
      <c r="H459" s="2" t="s">
        <v>667</v>
      </c>
      <c r="I459" s="2" t="s">
        <v>370</v>
      </c>
      <c r="J459" s="2" t="s">
        <v>682</v>
      </c>
      <c r="K459" s="118" t="s">
        <v>706</v>
      </c>
      <c r="L459" s="118"/>
      <c r="M459" s="125">
        <v>0</v>
      </c>
      <c r="N459" s="118"/>
      <c r="O459" s="118"/>
      <c r="P459" s="118"/>
      <c r="Q459" s="118"/>
      <c r="R459" s="118"/>
    </row>
    <row r="460" ht="14.25" customHeight="1" spans="1:18">
      <c r="A460">
        <v>459</v>
      </c>
      <c r="F460" s="118"/>
      <c r="G460" s="2" t="s">
        <v>55</v>
      </c>
      <c r="H460" s="2" t="s">
        <v>667</v>
      </c>
      <c r="I460" s="2" t="s">
        <v>370</v>
      </c>
      <c r="J460" s="2" t="s">
        <v>682</v>
      </c>
      <c r="K460" s="118" t="s">
        <v>684</v>
      </c>
      <c r="L460" s="118"/>
      <c r="M460" s="125">
        <v>0</v>
      </c>
      <c r="N460" s="118"/>
      <c r="O460" s="118"/>
      <c r="P460" s="118"/>
      <c r="Q460" s="118"/>
      <c r="R460" s="118"/>
    </row>
    <row r="461" ht="14.25" customHeight="1" spans="1:18">
      <c r="A461" s="2">
        <v>460</v>
      </c>
      <c r="F461" s="118"/>
      <c r="G461" s="2" t="s">
        <v>55</v>
      </c>
      <c r="H461" s="2" t="s">
        <v>667</v>
      </c>
      <c r="I461" s="2" t="s">
        <v>370</v>
      </c>
      <c r="J461" s="2" t="s">
        <v>682</v>
      </c>
      <c r="K461" s="118" t="s">
        <v>685</v>
      </c>
      <c r="L461" s="118"/>
      <c r="M461" s="125">
        <v>0</v>
      </c>
      <c r="N461" s="118"/>
      <c r="O461" s="118"/>
      <c r="P461" s="118"/>
      <c r="Q461" s="118"/>
      <c r="R461" s="118"/>
    </row>
    <row r="462" ht="14.25" customHeight="1" spans="1:18">
      <c r="A462">
        <v>461</v>
      </c>
      <c r="F462" s="118"/>
      <c r="G462" s="2" t="s">
        <v>55</v>
      </c>
      <c r="H462" s="2" t="s">
        <v>667</v>
      </c>
      <c r="I462" s="2" t="s">
        <v>370</v>
      </c>
      <c r="J462" s="2" t="s">
        <v>682</v>
      </c>
      <c r="K462" s="118" t="s">
        <v>426</v>
      </c>
      <c r="L462" s="118"/>
      <c r="M462" s="125">
        <v>0</v>
      </c>
      <c r="N462" s="118"/>
      <c r="O462" s="118"/>
      <c r="P462" s="118"/>
      <c r="Q462" s="118"/>
      <c r="R462" s="118"/>
    </row>
    <row r="463" ht="14.25" customHeight="1" spans="1:18">
      <c r="A463" s="2">
        <v>462</v>
      </c>
      <c r="F463" s="118"/>
      <c r="G463" s="2" t="s">
        <v>55</v>
      </c>
      <c r="H463" s="2" t="s">
        <v>667</v>
      </c>
      <c r="I463" s="2" t="s">
        <v>370</v>
      </c>
      <c r="J463" s="2" t="s">
        <v>682</v>
      </c>
      <c r="K463" s="118" t="s">
        <v>686</v>
      </c>
      <c r="L463" s="118"/>
      <c r="M463" s="125">
        <v>0</v>
      </c>
      <c r="N463" s="118"/>
      <c r="O463" s="118"/>
      <c r="P463" s="118"/>
      <c r="Q463" s="118"/>
      <c r="R463" s="118"/>
    </row>
    <row r="464" ht="14.25" customHeight="1" spans="1:18">
      <c r="A464">
        <v>463</v>
      </c>
      <c r="F464" s="118"/>
      <c r="G464" s="2" t="s">
        <v>55</v>
      </c>
      <c r="H464" s="2" t="s">
        <v>667</v>
      </c>
      <c r="I464" s="2" t="s">
        <v>370</v>
      </c>
      <c r="J464" s="2" t="s">
        <v>682</v>
      </c>
      <c r="K464" s="118" t="s">
        <v>423</v>
      </c>
      <c r="L464" s="118"/>
      <c r="M464" s="125">
        <v>0</v>
      </c>
      <c r="N464" s="118"/>
      <c r="O464" s="118"/>
      <c r="P464" s="118"/>
      <c r="Q464" s="118"/>
      <c r="R464" s="118"/>
    </row>
    <row r="465" ht="14.25" customHeight="1" spans="1:18">
      <c r="A465" s="2">
        <v>464</v>
      </c>
      <c r="F465" s="118"/>
      <c r="G465" s="2" t="s">
        <v>55</v>
      </c>
      <c r="H465" s="2" t="s">
        <v>667</v>
      </c>
      <c r="I465" s="2" t="s">
        <v>370</v>
      </c>
      <c r="J465" s="2" t="s">
        <v>682</v>
      </c>
      <c r="K465" s="118" t="s">
        <v>375</v>
      </c>
      <c r="L465" s="118"/>
      <c r="M465" s="125">
        <v>0</v>
      </c>
      <c r="N465" s="118"/>
      <c r="O465" s="118"/>
      <c r="P465" s="118"/>
      <c r="Q465" s="118"/>
      <c r="R465" s="118"/>
    </row>
    <row r="466" ht="14.25" customHeight="1" spans="1:18">
      <c r="A466">
        <v>465</v>
      </c>
      <c r="F466" s="118"/>
      <c r="G466" s="2" t="s">
        <v>55</v>
      </c>
      <c r="H466" s="2" t="s">
        <v>667</v>
      </c>
      <c r="I466" s="2" t="s">
        <v>370</v>
      </c>
      <c r="J466" s="2" t="s">
        <v>682</v>
      </c>
      <c r="K466" s="118" t="s">
        <v>707</v>
      </c>
      <c r="L466" s="118"/>
      <c r="M466" s="125">
        <v>0</v>
      </c>
      <c r="N466" s="118"/>
      <c r="O466" s="118"/>
      <c r="P466" s="118"/>
      <c r="Q466" s="118"/>
      <c r="R466" s="118"/>
    </row>
    <row r="467" ht="14.25" customHeight="1" spans="1:18">
      <c r="A467" s="2">
        <v>466</v>
      </c>
      <c r="F467" s="118"/>
      <c r="G467" s="2" t="s">
        <v>55</v>
      </c>
      <c r="H467" s="2" t="s">
        <v>667</v>
      </c>
      <c r="I467" s="2" t="s">
        <v>370</v>
      </c>
      <c r="J467" s="2" t="s">
        <v>682</v>
      </c>
      <c r="K467" s="118" t="s">
        <v>708</v>
      </c>
      <c r="L467" s="118"/>
      <c r="M467" s="125">
        <v>0</v>
      </c>
      <c r="N467" s="118"/>
      <c r="O467" s="118"/>
      <c r="P467" s="118"/>
      <c r="Q467" s="118"/>
      <c r="R467" s="118"/>
    </row>
    <row r="468" ht="14.25" customHeight="1" spans="1:18">
      <c r="A468">
        <v>467</v>
      </c>
      <c r="B468" s="2"/>
      <c r="C468" s="2"/>
      <c r="D468" s="2"/>
      <c r="E468" s="2"/>
      <c r="F468" s="2"/>
      <c r="G468" s="2" t="s">
        <v>55</v>
      </c>
      <c r="H468" s="2" t="s">
        <v>667</v>
      </c>
      <c r="I468" s="2" t="s">
        <v>370</v>
      </c>
      <c r="J468" s="2" t="s">
        <v>687</v>
      </c>
      <c r="K468" s="2" t="s">
        <v>688</v>
      </c>
      <c r="L468" s="2"/>
      <c r="M468" s="11" t="s">
        <v>689</v>
      </c>
      <c r="N468" s="2" t="s">
        <v>688</v>
      </c>
      <c r="O468" s="2"/>
      <c r="P468" s="2"/>
      <c r="Q468" s="2"/>
      <c r="R468" s="2"/>
    </row>
    <row r="469" ht="14.25" customHeight="1" spans="1:18">
      <c r="A469" s="2">
        <v>468</v>
      </c>
      <c r="F469" s="118"/>
      <c r="G469" s="2" t="s">
        <v>55</v>
      </c>
      <c r="H469" s="2" t="s">
        <v>667</v>
      </c>
      <c r="I469" s="2" t="s">
        <v>370</v>
      </c>
      <c r="J469" s="2" t="s">
        <v>687</v>
      </c>
      <c r="K469" s="118" t="s">
        <v>690</v>
      </c>
      <c r="L469" s="118" t="s">
        <v>691</v>
      </c>
      <c r="M469" s="38">
        <v>0.3</v>
      </c>
      <c r="N469" s="118"/>
      <c r="O469" s="118"/>
      <c r="P469" s="118"/>
      <c r="Q469" s="118"/>
      <c r="R469" s="118" t="s">
        <v>692</v>
      </c>
    </row>
    <row r="470" ht="14.25" customHeight="1" spans="1:18">
      <c r="A470">
        <v>469</v>
      </c>
      <c r="F470" s="118"/>
      <c r="G470" s="2" t="s">
        <v>55</v>
      </c>
      <c r="H470" s="2" t="s">
        <v>667</v>
      </c>
      <c r="I470" s="2" t="s">
        <v>370</v>
      </c>
      <c r="J470" s="2" t="s">
        <v>687</v>
      </c>
      <c r="K470" s="118" t="s">
        <v>693</v>
      </c>
      <c r="L470" s="118" t="s">
        <v>694</v>
      </c>
      <c r="M470" s="38">
        <v>3</v>
      </c>
      <c r="N470" s="118"/>
      <c r="O470" s="118"/>
      <c r="P470" s="118"/>
      <c r="Q470" s="118"/>
      <c r="R470" s="118" t="s">
        <v>695</v>
      </c>
    </row>
    <row r="471" ht="14.25" customHeight="1" spans="1:18">
      <c r="A471" s="2">
        <v>470</v>
      </c>
      <c r="B471" s="2"/>
      <c r="C471" s="2"/>
      <c r="D471" s="2"/>
      <c r="E471" s="2"/>
      <c r="F471" s="2"/>
      <c r="G471" s="2" t="s">
        <v>55</v>
      </c>
      <c r="H471" s="2" t="s">
        <v>667</v>
      </c>
      <c r="I471" s="2" t="s">
        <v>370</v>
      </c>
      <c r="J471" s="2" t="s">
        <v>696</v>
      </c>
      <c r="K471" s="2" t="s">
        <v>696</v>
      </c>
      <c r="L471" s="2"/>
      <c r="M471" s="22">
        <v>0</v>
      </c>
      <c r="N471" s="2"/>
      <c r="O471" s="2"/>
      <c r="P471" s="2"/>
      <c r="Q471" s="2"/>
      <c r="R471" s="2"/>
    </row>
    <row r="472" ht="14.25" customHeight="1" spans="1:18">
      <c r="A472">
        <v>471</v>
      </c>
      <c r="B472" s="2"/>
      <c r="C472" s="2"/>
      <c r="D472" s="2"/>
      <c r="E472" s="2"/>
      <c r="F472" s="2"/>
      <c r="G472" s="2" t="s">
        <v>55</v>
      </c>
      <c r="H472" s="2" t="s">
        <v>667</v>
      </c>
      <c r="I472" s="2" t="s">
        <v>370</v>
      </c>
      <c r="J472" s="2" t="s">
        <v>697</v>
      </c>
      <c r="K472" s="2"/>
      <c r="L472" s="2"/>
      <c r="M472" s="11" t="s">
        <v>698</v>
      </c>
      <c r="N472" s="2"/>
      <c r="O472" s="2"/>
      <c r="P472" s="2"/>
      <c r="Q472" s="2"/>
      <c r="R472" s="2"/>
    </row>
    <row r="473" ht="14.25" customHeight="1" spans="1:18">
      <c r="A473" s="2">
        <v>472</v>
      </c>
      <c r="F473" s="118"/>
      <c r="G473" s="2" t="s">
        <v>55</v>
      </c>
      <c r="H473" s="2" t="s">
        <v>667</v>
      </c>
      <c r="I473" s="2" t="s">
        <v>370</v>
      </c>
      <c r="J473" s="2" t="s">
        <v>697</v>
      </c>
      <c r="K473" s="118"/>
      <c r="L473" s="118"/>
      <c r="M473" s="125" t="s">
        <v>683</v>
      </c>
      <c r="N473" s="118"/>
      <c r="O473" s="118"/>
      <c r="P473" s="118"/>
      <c r="Q473" s="118"/>
      <c r="R473" s="118"/>
    </row>
    <row r="474" ht="14.25" customHeight="1" spans="1:18">
      <c r="A474">
        <v>473</v>
      </c>
      <c r="F474" s="118"/>
      <c r="G474" s="2" t="s">
        <v>55</v>
      </c>
      <c r="H474" s="2" t="s">
        <v>667</v>
      </c>
      <c r="I474" s="2" t="s">
        <v>370</v>
      </c>
      <c r="J474" s="2" t="s">
        <v>697</v>
      </c>
      <c r="K474" s="118"/>
      <c r="L474" s="118"/>
      <c r="M474" s="125" t="s">
        <v>699</v>
      </c>
      <c r="N474" s="118"/>
      <c r="O474" s="118"/>
      <c r="P474" s="118"/>
      <c r="Q474" s="118"/>
      <c r="R474" s="118"/>
    </row>
    <row r="475" ht="14.25" customHeight="1" spans="1:18">
      <c r="A475" s="2">
        <v>474</v>
      </c>
      <c r="F475" s="118"/>
      <c r="G475" s="2" t="s">
        <v>55</v>
      </c>
      <c r="H475" s="2" t="s">
        <v>667</v>
      </c>
      <c r="I475" s="2" t="s">
        <v>370</v>
      </c>
      <c r="J475" s="2" t="s">
        <v>697</v>
      </c>
      <c r="K475" s="118"/>
      <c r="L475" s="118"/>
      <c r="M475" s="125" t="s">
        <v>700</v>
      </c>
      <c r="N475" s="118"/>
      <c r="O475" s="118"/>
      <c r="P475" s="118"/>
      <c r="Q475" s="118"/>
      <c r="R475" s="118"/>
    </row>
    <row r="476" ht="14.25" customHeight="1" spans="1:18">
      <c r="A476">
        <v>475</v>
      </c>
      <c r="F476" s="118"/>
      <c r="G476" s="2" t="s">
        <v>55</v>
      </c>
      <c r="H476" s="2" t="s">
        <v>667</v>
      </c>
      <c r="I476" s="2" t="s">
        <v>370</v>
      </c>
      <c r="J476" s="2" t="s">
        <v>697</v>
      </c>
      <c r="K476" s="118"/>
      <c r="L476" s="118"/>
      <c r="M476" s="125" t="s">
        <v>701</v>
      </c>
      <c r="N476" s="118"/>
      <c r="O476" s="118"/>
      <c r="P476" s="118"/>
      <c r="Q476" s="118"/>
      <c r="R476" s="118"/>
    </row>
    <row r="477" ht="14.25" customHeight="1" spans="1:18">
      <c r="A477" s="2">
        <v>476</v>
      </c>
      <c r="F477" s="118"/>
      <c r="G477" s="2" t="s">
        <v>55</v>
      </c>
      <c r="H477" s="2" t="s">
        <v>667</v>
      </c>
      <c r="I477" s="2" t="s">
        <v>370</v>
      </c>
      <c r="J477" s="2" t="s">
        <v>697</v>
      </c>
      <c r="K477" s="118"/>
      <c r="L477" s="118"/>
      <c r="M477" s="125" t="s">
        <v>381</v>
      </c>
      <c r="N477" s="118"/>
      <c r="O477" s="118"/>
      <c r="P477" s="118"/>
      <c r="Q477" s="118"/>
      <c r="R477" s="118"/>
    </row>
    <row r="478" ht="14.25" customHeight="1" spans="1:18">
      <c r="A478">
        <v>477</v>
      </c>
      <c r="F478" s="118"/>
      <c r="G478" s="2" t="s">
        <v>55</v>
      </c>
      <c r="H478" s="2" t="s">
        <v>667</v>
      </c>
      <c r="I478" s="2" t="s">
        <v>370</v>
      </c>
      <c r="J478" s="2" t="s">
        <v>697</v>
      </c>
      <c r="K478" s="118"/>
      <c r="L478" s="118"/>
      <c r="M478" s="125" t="s">
        <v>702</v>
      </c>
      <c r="N478" s="118"/>
      <c r="O478" s="118"/>
      <c r="P478" s="118"/>
      <c r="Q478" s="118"/>
      <c r="R478" s="118"/>
    </row>
    <row r="479" ht="14.25" customHeight="1" spans="1:18">
      <c r="A479" s="2">
        <v>478</v>
      </c>
      <c r="F479" s="118"/>
      <c r="G479" s="2" t="s">
        <v>55</v>
      </c>
      <c r="H479" s="2" t="s">
        <v>667</v>
      </c>
      <c r="I479" s="2" t="s">
        <v>370</v>
      </c>
      <c r="J479" s="2" t="s">
        <v>697</v>
      </c>
      <c r="K479" s="118"/>
      <c r="L479" s="118"/>
      <c r="M479" s="125" t="s">
        <v>703</v>
      </c>
      <c r="N479" s="118"/>
      <c r="O479" s="118"/>
      <c r="P479" s="118"/>
      <c r="Q479" s="118"/>
      <c r="R479" s="118"/>
    </row>
    <row r="480" ht="14.25" customHeight="1" spans="1:18">
      <c r="A480">
        <v>479</v>
      </c>
      <c r="F480" s="118"/>
      <c r="G480" s="2" t="s">
        <v>55</v>
      </c>
      <c r="H480" s="2" t="s">
        <v>667</v>
      </c>
      <c r="I480" s="2" t="s">
        <v>370</v>
      </c>
      <c r="J480" s="2" t="s">
        <v>697</v>
      </c>
      <c r="K480" s="118"/>
      <c r="L480" s="118"/>
      <c r="M480" s="125" t="s">
        <v>704</v>
      </c>
      <c r="N480" s="118"/>
      <c r="O480" s="118"/>
      <c r="P480" s="118"/>
      <c r="Q480" s="118"/>
      <c r="R480" s="118"/>
    </row>
    <row r="481" ht="14.25" customHeight="1" spans="1:18">
      <c r="A481" s="2">
        <v>480</v>
      </c>
      <c r="B481" s="2"/>
      <c r="C481" s="2"/>
      <c r="D481" s="2"/>
      <c r="E481" s="2"/>
      <c r="F481" s="2"/>
      <c r="G481" s="2" t="s">
        <v>55</v>
      </c>
      <c r="H481" s="2" t="s">
        <v>667</v>
      </c>
      <c r="I481" s="2" t="s">
        <v>371</v>
      </c>
      <c r="J481" s="2" t="s">
        <v>677</v>
      </c>
      <c r="K481" s="2" t="s">
        <v>678</v>
      </c>
      <c r="L481" s="2"/>
      <c r="M481" s="11">
        <v>0</v>
      </c>
      <c r="N481" s="2"/>
      <c r="O481" s="2"/>
      <c r="P481" s="2"/>
      <c r="Q481" s="2"/>
      <c r="R481" s="2"/>
    </row>
    <row r="482" ht="14.25" customHeight="1" spans="1:18">
      <c r="A482">
        <v>481</v>
      </c>
      <c r="F482" s="118"/>
      <c r="G482" s="2" t="s">
        <v>55</v>
      </c>
      <c r="H482" s="2" t="s">
        <v>667</v>
      </c>
      <c r="I482" s="2" t="s">
        <v>371</v>
      </c>
      <c r="J482" s="2" t="s">
        <v>677</v>
      </c>
      <c r="K482" s="118" t="s">
        <v>709</v>
      </c>
      <c r="L482" s="118"/>
      <c r="M482" s="125">
        <v>0</v>
      </c>
      <c r="N482" s="118"/>
      <c r="O482" s="118"/>
      <c r="P482" s="118"/>
      <c r="Q482" s="118"/>
      <c r="R482" s="118"/>
    </row>
    <row r="483" ht="14.25" customHeight="1" spans="1:18">
      <c r="A483" s="2">
        <v>482</v>
      </c>
      <c r="F483" s="118"/>
      <c r="G483" s="2" t="s">
        <v>55</v>
      </c>
      <c r="H483" s="2" t="s">
        <v>667</v>
      </c>
      <c r="I483" s="2" t="s">
        <v>371</v>
      </c>
      <c r="J483" s="2" t="s">
        <v>677</v>
      </c>
      <c r="K483" s="118" t="s">
        <v>680</v>
      </c>
      <c r="L483" s="118"/>
      <c r="M483" s="125">
        <v>0</v>
      </c>
      <c r="N483" s="118"/>
      <c r="O483" s="118"/>
      <c r="P483" s="118"/>
      <c r="Q483" s="118"/>
      <c r="R483" s="118"/>
    </row>
    <row r="484" ht="14.25" customHeight="1" spans="1:18">
      <c r="A484">
        <v>483</v>
      </c>
      <c r="F484" s="118"/>
      <c r="G484" s="2" t="s">
        <v>55</v>
      </c>
      <c r="H484" s="2" t="s">
        <v>667</v>
      </c>
      <c r="I484" s="2" t="s">
        <v>371</v>
      </c>
      <c r="J484" s="2" t="s">
        <v>677</v>
      </c>
      <c r="K484" s="118" t="s">
        <v>681</v>
      </c>
      <c r="L484" s="118"/>
      <c r="M484" s="125">
        <v>0</v>
      </c>
      <c r="N484" s="118"/>
      <c r="O484" s="118"/>
      <c r="P484" s="118"/>
      <c r="Q484" s="118"/>
      <c r="R484" s="118"/>
    </row>
    <row r="485" ht="14.25" customHeight="1" spans="1:18">
      <c r="A485" s="2">
        <v>484</v>
      </c>
      <c r="B485" s="2"/>
      <c r="C485" s="2"/>
      <c r="D485" s="2"/>
      <c r="E485" s="2"/>
      <c r="F485" s="2"/>
      <c r="G485" s="2" t="s">
        <v>55</v>
      </c>
      <c r="H485" s="2" t="s">
        <v>667</v>
      </c>
      <c r="I485" s="2" t="s">
        <v>371</v>
      </c>
      <c r="J485" s="2" t="s">
        <v>682</v>
      </c>
      <c r="K485" s="2" t="s">
        <v>683</v>
      </c>
      <c r="L485" s="2"/>
      <c r="M485" s="11">
        <v>0</v>
      </c>
      <c r="N485" s="2"/>
      <c r="O485" s="2"/>
      <c r="P485" s="2"/>
      <c r="Q485" s="2"/>
      <c r="R485" s="2"/>
    </row>
    <row r="486" ht="14.25" customHeight="1" spans="1:18">
      <c r="A486">
        <v>485</v>
      </c>
      <c r="F486" s="118"/>
      <c r="G486" s="2" t="s">
        <v>55</v>
      </c>
      <c r="H486" s="2" t="s">
        <v>667</v>
      </c>
      <c r="I486" s="2" t="s">
        <v>371</v>
      </c>
      <c r="J486" s="2" t="s">
        <v>682</v>
      </c>
      <c r="K486" s="118" t="s">
        <v>381</v>
      </c>
      <c r="L486" s="118"/>
      <c r="M486" s="125">
        <v>0</v>
      </c>
      <c r="N486" s="118"/>
      <c r="O486" s="118"/>
      <c r="P486" s="118"/>
      <c r="Q486" s="118"/>
      <c r="R486" s="118"/>
    </row>
    <row r="487" ht="14.25" customHeight="1" spans="1:18">
      <c r="A487" s="2">
        <v>486</v>
      </c>
      <c r="F487" s="118"/>
      <c r="G487" s="2" t="s">
        <v>55</v>
      </c>
      <c r="H487" s="2" t="s">
        <v>667</v>
      </c>
      <c r="I487" s="2" t="s">
        <v>371</v>
      </c>
      <c r="J487" s="2" t="s">
        <v>682</v>
      </c>
      <c r="K487" s="118" t="s">
        <v>589</v>
      </c>
      <c r="L487" s="118"/>
      <c r="M487" s="125">
        <v>0</v>
      </c>
      <c r="N487" s="118"/>
      <c r="O487" s="118"/>
      <c r="P487" s="118"/>
      <c r="Q487" s="118"/>
      <c r="R487" s="118"/>
    </row>
    <row r="488" ht="14.25" customHeight="1" spans="1:18">
      <c r="A488">
        <v>487</v>
      </c>
      <c r="F488" s="118"/>
      <c r="G488" s="2" t="s">
        <v>55</v>
      </c>
      <c r="H488" s="2" t="s">
        <v>667</v>
      </c>
      <c r="I488" s="2" t="s">
        <v>371</v>
      </c>
      <c r="J488" s="2" t="s">
        <v>682</v>
      </c>
      <c r="K488" s="118" t="s">
        <v>375</v>
      </c>
      <c r="L488" s="118"/>
      <c r="M488" s="125">
        <v>0</v>
      </c>
      <c r="N488" s="118"/>
      <c r="O488" s="118"/>
      <c r="P488" s="118"/>
      <c r="Q488" s="118"/>
      <c r="R488" s="118"/>
    </row>
    <row r="489" ht="14.25" customHeight="1" spans="1:18">
      <c r="A489" s="2">
        <v>488</v>
      </c>
      <c r="F489" s="118"/>
      <c r="G489" s="2" t="s">
        <v>55</v>
      </c>
      <c r="H489" s="2" t="s">
        <v>667</v>
      </c>
      <c r="I489" s="2" t="s">
        <v>371</v>
      </c>
      <c r="J489" s="2" t="s">
        <v>682</v>
      </c>
      <c r="K489" s="118" t="s">
        <v>707</v>
      </c>
      <c r="L489" s="118"/>
      <c r="M489" s="125">
        <v>0</v>
      </c>
      <c r="N489" s="118"/>
      <c r="O489" s="118"/>
      <c r="P489" s="118"/>
      <c r="Q489" s="118"/>
      <c r="R489" s="118"/>
    </row>
    <row r="490" ht="14.25" customHeight="1" spans="1:18">
      <c r="A490">
        <v>489</v>
      </c>
      <c r="F490" s="118"/>
      <c r="G490" s="2" t="s">
        <v>55</v>
      </c>
      <c r="H490" s="2" t="s">
        <v>667</v>
      </c>
      <c r="I490" s="2" t="s">
        <v>371</v>
      </c>
      <c r="J490" s="2" t="s">
        <v>682</v>
      </c>
      <c r="K490" s="118" t="s">
        <v>708</v>
      </c>
      <c r="L490" s="118"/>
      <c r="M490" s="125">
        <v>0</v>
      </c>
      <c r="N490" s="118"/>
      <c r="O490" s="118"/>
      <c r="P490" s="118"/>
      <c r="Q490" s="118"/>
      <c r="R490" s="118"/>
    </row>
    <row r="491" ht="14.25" customHeight="1" spans="1:18">
      <c r="A491" s="2">
        <v>490</v>
      </c>
      <c r="B491" s="2"/>
      <c r="C491" s="2"/>
      <c r="D491" s="2"/>
      <c r="E491" s="2"/>
      <c r="F491" s="2"/>
      <c r="G491" s="2" t="s">
        <v>55</v>
      </c>
      <c r="H491" s="2" t="s">
        <v>667</v>
      </c>
      <c r="I491" s="2" t="s">
        <v>371</v>
      </c>
      <c r="J491" s="2" t="s">
        <v>687</v>
      </c>
      <c r="K491" s="2" t="s">
        <v>688</v>
      </c>
      <c r="L491" s="2"/>
      <c r="M491" s="11" t="s">
        <v>689</v>
      </c>
      <c r="N491" s="2" t="s">
        <v>688</v>
      </c>
      <c r="O491" s="2"/>
      <c r="P491" s="2"/>
      <c r="Q491" s="2"/>
      <c r="R491" s="2"/>
    </row>
    <row r="492" ht="14.25" customHeight="1" spans="1:18">
      <c r="A492">
        <v>491</v>
      </c>
      <c r="F492" s="118"/>
      <c r="G492" s="2" t="s">
        <v>55</v>
      </c>
      <c r="H492" s="2" t="s">
        <v>667</v>
      </c>
      <c r="I492" s="2" t="s">
        <v>371</v>
      </c>
      <c r="J492" s="2" t="s">
        <v>687</v>
      </c>
      <c r="K492" s="118" t="s">
        <v>690</v>
      </c>
      <c r="L492" s="118" t="s">
        <v>691</v>
      </c>
      <c r="M492" s="38">
        <v>0.3</v>
      </c>
      <c r="N492" s="118"/>
      <c r="O492" s="118"/>
      <c r="P492" s="118"/>
      <c r="Q492" s="118"/>
      <c r="R492" s="118" t="s">
        <v>692</v>
      </c>
    </row>
    <row r="493" ht="14.25" customHeight="1" spans="1:18">
      <c r="A493" s="2">
        <v>492</v>
      </c>
      <c r="F493" s="118"/>
      <c r="G493" s="2" t="s">
        <v>55</v>
      </c>
      <c r="H493" s="2" t="s">
        <v>667</v>
      </c>
      <c r="I493" s="2" t="s">
        <v>371</v>
      </c>
      <c r="J493" s="2" t="s">
        <v>687</v>
      </c>
      <c r="K493" s="118" t="s">
        <v>693</v>
      </c>
      <c r="L493" s="118" t="s">
        <v>694</v>
      </c>
      <c r="M493" s="38">
        <v>3</v>
      </c>
      <c r="N493" s="118"/>
      <c r="O493" s="118"/>
      <c r="P493" s="118"/>
      <c r="Q493" s="118"/>
      <c r="R493" s="118" t="s">
        <v>695</v>
      </c>
    </row>
    <row r="494" ht="14.25" customHeight="1" spans="1:18">
      <c r="A494">
        <v>493</v>
      </c>
      <c r="B494" s="2"/>
      <c r="C494" s="2"/>
      <c r="D494" s="2"/>
      <c r="E494" s="2"/>
      <c r="F494" s="2"/>
      <c r="G494" s="2" t="s">
        <v>55</v>
      </c>
      <c r="H494" s="2" t="s">
        <v>667</v>
      </c>
      <c r="I494" s="2" t="s">
        <v>371</v>
      </c>
      <c r="J494" s="2" t="s">
        <v>696</v>
      </c>
      <c r="K494" s="2" t="s">
        <v>696</v>
      </c>
      <c r="L494" s="2"/>
      <c r="M494" s="22">
        <v>0</v>
      </c>
      <c r="N494" s="2"/>
      <c r="O494" s="2"/>
      <c r="P494" s="2"/>
      <c r="Q494" s="2"/>
      <c r="R494" s="2"/>
    </row>
    <row r="495" ht="14.25" customHeight="1" spans="1:18">
      <c r="A495" s="2">
        <v>494</v>
      </c>
      <c r="B495" s="2"/>
      <c r="C495" s="2"/>
      <c r="D495" s="2"/>
      <c r="E495" s="2"/>
      <c r="F495" s="2"/>
      <c r="G495" s="2" t="s">
        <v>55</v>
      </c>
      <c r="H495" s="2" t="s">
        <v>667</v>
      </c>
      <c r="I495" s="2" t="s">
        <v>371</v>
      </c>
      <c r="J495" s="2" t="s">
        <v>697</v>
      </c>
      <c r="K495" s="2"/>
      <c r="L495" s="2"/>
      <c r="M495" s="11" t="s">
        <v>698</v>
      </c>
      <c r="N495" s="2"/>
      <c r="O495" s="2"/>
      <c r="P495" s="2"/>
      <c r="Q495" s="2"/>
      <c r="R495" s="2"/>
    </row>
    <row r="496" ht="14.25" customHeight="1" spans="1:18">
      <c r="A496">
        <v>495</v>
      </c>
      <c r="F496" s="118"/>
      <c r="G496" s="2" t="s">
        <v>55</v>
      </c>
      <c r="H496" s="2" t="s">
        <v>667</v>
      </c>
      <c r="I496" s="2" t="s">
        <v>371</v>
      </c>
      <c r="J496" s="2" t="s">
        <v>697</v>
      </c>
      <c r="K496" s="118"/>
      <c r="L496" s="118"/>
      <c r="M496" s="125" t="s">
        <v>683</v>
      </c>
      <c r="N496" s="118"/>
      <c r="O496" s="118"/>
      <c r="P496" s="118"/>
      <c r="Q496" s="118"/>
      <c r="R496" s="118"/>
    </row>
    <row r="497" ht="14.25" customHeight="1" spans="1:18">
      <c r="A497" s="2">
        <v>496</v>
      </c>
      <c r="F497" s="118"/>
      <c r="G497" s="2" t="s">
        <v>55</v>
      </c>
      <c r="H497" s="2" t="s">
        <v>667</v>
      </c>
      <c r="I497" s="2" t="s">
        <v>371</v>
      </c>
      <c r="J497" s="2" t="s">
        <v>697</v>
      </c>
      <c r="K497" s="118"/>
      <c r="L497" s="118"/>
      <c r="M497" s="125" t="s">
        <v>699</v>
      </c>
      <c r="N497" s="118"/>
      <c r="O497" s="118"/>
      <c r="P497" s="118"/>
      <c r="Q497" s="118"/>
      <c r="R497" s="118"/>
    </row>
    <row r="498" ht="14.25" customHeight="1" spans="1:18">
      <c r="A498">
        <v>497</v>
      </c>
      <c r="F498" s="118"/>
      <c r="G498" s="2" t="s">
        <v>55</v>
      </c>
      <c r="H498" s="2" t="s">
        <v>667</v>
      </c>
      <c r="I498" s="2" t="s">
        <v>371</v>
      </c>
      <c r="J498" s="2" t="s">
        <v>697</v>
      </c>
      <c r="K498" s="118"/>
      <c r="L498" s="118"/>
      <c r="M498" s="125" t="s">
        <v>700</v>
      </c>
      <c r="N498" s="118"/>
      <c r="O498" s="118"/>
      <c r="P498" s="118"/>
      <c r="Q498" s="118"/>
      <c r="R498" s="118"/>
    </row>
    <row r="499" ht="14.25" customHeight="1" spans="1:18">
      <c r="A499" s="2">
        <v>498</v>
      </c>
      <c r="F499" s="118"/>
      <c r="G499" s="2" t="s">
        <v>55</v>
      </c>
      <c r="H499" s="2" t="s">
        <v>667</v>
      </c>
      <c r="I499" s="2" t="s">
        <v>371</v>
      </c>
      <c r="J499" s="2" t="s">
        <v>697</v>
      </c>
      <c r="K499" s="118"/>
      <c r="L499" s="118"/>
      <c r="M499" s="125" t="s">
        <v>701</v>
      </c>
      <c r="N499" s="118"/>
      <c r="O499" s="118"/>
      <c r="P499" s="118"/>
      <c r="Q499" s="118"/>
      <c r="R499" s="118"/>
    </row>
    <row r="500" ht="14.25" customHeight="1" spans="1:18">
      <c r="A500">
        <v>499</v>
      </c>
      <c r="F500" s="118"/>
      <c r="G500" s="2" t="s">
        <v>55</v>
      </c>
      <c r="H500" s="2" t="s">
        <v>667</v>
      </c>
      <c r="I500" s="2" t="s">
        <v>371</v>
      </c>
      <c r="J500" s="2" t="s">
        <v>697</v>
      </c>
      <c r="K500" s="118"/>
      <c r="L500" s="118"/>
      <c r="M500" s="125" t="s">
        <v>381</v>
      </c>
      <c r="N500" s="118"/>
      <c r="O500" s="118"/>
      <c r="P500" s="118"/>
      <c r="Q500" s="118"/>
      <c r="R500" s="118"/>
    </row>
    <row r="501" ht="14.25" customHeight="1" spans="1:18">
      <c r="A501" s="2">
        <v>500</v>
      </c>
      <c r="F501" s="118"/>
      <c r="G501" s="2" t="s">
        <v>55</v>
      </c>
      <c r="H501" s="2" t="s">
        <v>667</v>
      </c>
      <c r="I501" s="2" t="s">
        <v>371</v>
      </c>
      <c r="J501" s="2" t="s">
        <v>697</v>
      </c>
      <c r="K501" s="118"/>
      <c r="L501" s="118"/>
      <c r="M501" s="125" t="s">
        <v>702</v>
      </c>
      <c r="N501" s="118"/>
      <c r="O501" s="118"/>
      <c r="P501" s="118"/>
      <c r="Q501" s="118"/>
      <c r="R501" s="118"/>
    </row>
    <row r="502" ht="14.25" customHeight="1" spans="1:18">
      <c r="A502">
        <v>501</v>
      </c>
      <c r="F502" s="118"/>
      <c r="G502" s="2" t="s">
        <v>55</v>
      </c>
      <c r="H502" s="2" t="s">
        <v>667</v>
      </c>
      <c r="I502" s="2" t="s">
        <v>371</v>
      </c>
      <c r="J502" s="2" t="s">
        <v>697</v>
      </c>
      <c r="K502" s="118"/>
      <c r="L502" s="118"/>
      <c r="M502" s="125" t="s">
        <v>703</v>
      </c>
      <c r="N502" s="118"/>
      <c r="O502" s="118"/>
      <c r="P502" s="118"/>
      <c r="Q502" s="118"/>
      <c r="R502" s="118"/>
    </row>
    <row r="503" ht="14.25" customHeight="1" spans="1:18">
      <c r="A503" s="2">
        <v>502</v>
      </c>
      <c r="F503" s="118"/>
      <c r="G503" s="2" t="s">
        <v>55</v>
      </c>
      <c r="H503" s="2" t="s">
        <v>667</v>
      </c>
      <c r="I503" s="2" t="s">
        <v>371</v>
      </c>
      <c r="J503" s="2" t="s">
        <v>697</v>
      </c>
      <c r="K503" s="118"/>
      <c r="L503" s="118"/>
      <c r="M503" s="125" t="s">
        <v>704</v>
      </c>
      <c r="N503" s="118"/>
      <c r="O503" s="118"/>
      <c r="P503" s="118"/>
      <c r="Q503" s="118"/>
      <c r="R503" s="118"/>
    </row>
    <row r="504" ht="14.25" customHeight="1" spans="1:18">
      <c r="A504">
        <v>503</v>
      </c>
      <c r="B504" s="2"/>
      <c r="C504" s="2"/>
      <c r="D504" s="2"/>
      <c r="E504" s="2"/>
      <c r="F504" s="2"/>
      <c r="G504" s="2" t="s">
        <v>55</v>
      </c>
      <c r="H504" s="2" t="s">
        <v>478</v>
      </c>
      <c r="I504" s="2" t="s">
        <v>710</v>
      </c>
      <c r="J504" s="2" t="s">
        <v>711</v>
      </c>
      <c r="K504" s="2" t="s">
        <v>712</v>
      </c>
      <c r="L504" s="2"/>
      <c r="M504" s="11">
        <v>0</v>
      </c>
      <c r="N504" s="2" t="s">
        <v>549</v>
      </c>
      <c r="O504" s="2"/>
      <c r="P504" s="2"/>
      <c r="Q504" s="2"/>
      <c r="R504" s="2" t="s">
        <v>713</v>
      </c>
    </row>
    <row r="505" ht="14.25" customHeight="1" spans="1:18">
      <c r="A505" s="2">
        <v>504</v>
      </c>
      <c r="F505" s="118"/>
      <c r="G505" s="2" t="s">
        <v>55</v>
      </c>
      <c r="H505" s="2" t="s">
        <v>478</v>
      </c>
      <c r="I505" s="2" t="s">
        <v>710</v>
      </c>
      <c r="J505" s="2" t="s">
        <v>711</v>
      </c>
      <c r="K505" s="118" t="s">
        <v>714</v>
      </c>
      <c r="L505" s="118"/>
      <c r="M505" s="118">
        <v>1000</v>
      </c>
      <c r="N505" s="118" t="s">
        <v>549</v>
      </c>
      <c r="O505" s="118"/>
      <c r="P505" s="118"/>
      <c r="Q505" s="118"/>
      <c r="R505" s="118" t="s">
        <v>715</v>
      </c>
    </row>
    <row r="506" ht="14.25" customHeight="1" spans="1:18">
      <c r="A506">
        <v>505</v>
      </c>
      <c r="F506" s="118"/>
      <c r="G506" s="2" t="s">
        <v>55</v>
      </c>
      <c r="H506" s="2" t="s">
        <v>478</v>
      </c>
      <c r="I506" s="2" t="s">
        <v>710</v>
      </c>
      <c r="J506" s="2" t="s">
        <v>711</v>
      </c>
      <c r="K506" s="118" t="s">
        <v>716</v>
      </c>
      <c r="L506" s="118"/>
      <c r="M506" s="118">
        <v>500</v>
      </c>
      <c r="N506" s="118" t="s">
        <v>549</v>
      </c>
      <c r="O506" s="118"/>
      <c r="P506" s="118"/>
      <c r="Q506" s="118"/>
      <c r="R506" s="118" t="s">
        <v>717</v>
      </c>
    </row>
    <row r="507" ht="14.25" customHeight="1" spans="1:18">
      <c r="A507" s="2">
        <v>506</v>
      </c>
      <c r="F507" s="118"/>
      <c r="G507" s="2" t="s">
        <v>55</v>
      </c>
      <c r="H507" s="2" t="s">
        <v>478</v>
      </c>
      <c r="I507" s="2" t="s">
        <v>710</v>
      </c>
      <c r="J507" s="2" t="s">
        <v>711</v>
      </c>
      <c r="K507" s="118" t="s">
        <v>718</v>
      </c>
      <c r="L507" s="118"/>
      <c r="M507" s="118">
        <v>2000</v>
      </c>
      <c r="N507" s="118" t="s">
        <v>549</v>
      </c>
      <c r="O507" s="118"/>
      <c r="P507" s="118"/>
      <c r="Q507" s="118"/>
      <c r="R507" s="118" t="s">
        <v>719</v>
      </c>
    </row>
    <row r="508" ht="14.25" customHeight="1" spans="1:18">
      <c r="A508">
        <v>507</v>
      </c>
      <c r="F508" s="118"/>
      <c r="G508" s="2" t="s">
        <v>55</v>
      </c>
      <c r="H508" s="2" t="s">
        <v>478</v>
      </c>
      <c r="I508" s="2" t="s">
        <v>710</v>
      </c>
      <c r="J508" s="2" t="s">
        <v>711</v>
      </c>
      <c r="K508" s="118" t="s">
        <v>720</v>
      </c>
      <c r="L508" s="118"/>
      <c r="M508" s="118">
        <v>500</v>
      </c>
      <c r="N508" s="118" t="s">
        <v>549</v>
      </c>
      <c r="O508" s="118"/>
      <c r="P508" s="118"/>
      <c r="Q508" s="118"/>
      <c r="R508" s="118" t="s">
        <v>721</v>
      </c>
    </row>
    <row r="509" ht="14.25" customHeight="1" spans="1:18">
      <c r="A509" s="2">
        <v>508</v>
      </c>
      <c r="F509" s="118"/>
      <c r="G509" s="2" t="s">
        <v>55</v>
      </c>
      <c r="H509" s="2" t="s">
        <v>478</v>
      </c>
      <c r="I509" s="2" t="s">
        <v>710</v>
      </c>
      <c r="J509" s="2" t="s">
        <v>711</v>
      </c>
      <c r="K509" s="118" t="s">
        <v>722</v>
      </c>
      <c r="L509" s="118"/>
      <c r="M509" s="118">
        <v>0</v>
      </c>
      <c r="N509" s="118" t="s">
        <v>549</v>
      </c>
      <c r="O509" s="118"/>
      <c r="P509" s="118"/>
      <c r="Q509" s="118"/>
      <c r="R509" s="118"/>
    </row>
    <row r="510" ht="14.25" customHeight="1" spans="1:18">
      <c r="A510">
        <v>509</v>
      </c>
      <c r="F510" s="118"/>
      <c r="G510" s="2" t="s">
        <v>55</v>
      </c>
      <c r="H510" s="2" t="s">
        <v>478</v>
      </c>
      <c r="I510" s="2" t="s">
        <v>710</v>
      </c>
      <c r="J510" s="2" t="s">
        <v>711</v>
      </c>
      <c r="K510" s="118" t="s">
        <v>723</v>
      </c>
      <c r="L510" s="118"/>
      <c r="M510" s="118">
        <v>0</v>
      </c>
      <c r="N510" s="118" t="s">
        <v>549</v>
      </c>
      <c r="O510" s="118"/>
      <c r="P510" s="118"/>
      <c r="Q510" s="118"/>
      <c r="R510" s="118"/>
    </row>
    <row r="511" ht="14.25" customHeight="1" spans="1:18">
      <c r="A511" s="2">
        <v>510</v>
      </c>
      <c r="F511" s="118"/>
      <c r="G511" s="2" t="s">
        <v>55</v>
      </c>
      <c r="H511" s="2" t="s">
        <v>478</v>
      </c>
      <c r="I511" s="2" t="s">
        <v>710</v>
      </c>
      <c r="J511" s="2" t="s">
        <v>711</v>
      </c>
      <c r="K511" s="118" t="s">
        <v>724</v>
      </c>
      <c r="L511" s="118"/>
      <c r="M511" s="118">
        <v>0</v>
      </c>
      <c r="N511" s="118" t="s">
        <v>549</v>
      </c>
      <c r="O511" s="118"/>
      <c r="P511" s="118"/>
      <c r="Q511" s="118"/>
      <c r="R511" s="118"/>
    </row>
    <row r="512" ht="14.25" customHeight="1" spans="1:18">
      <c r="A512">
        <v>511</v>
      </c>
      <c r="F512" s="118"/>
      <c r="G512" s="2" t="s">
        <v>55</v>
      </c>
      <c r="H512" s="2" t="s">
        <v>478</v>
      </c>
      <c r="I512" s="2" t="s">
        <v>710</v>
      </c>
      <c r="J512" s="2" t="s">
        <v>711</v>
      </c>
      <c r="K512" s="118" t="s">
        <v>725</v>
      </c>
      <c r="L512" s="118"/>
      <c r="M512" s="118">
        <v>0</v>
      </c>
      <c r="N512" s="118" t="s">
        <v>549</v>
      </c>
      <c r="O512" s="118"/>
      <c r="P512" s="118"/>
      <c r="Q512" s="118"/>
      <c r="R512" s="118"/>
    </row>
    <row r="513" ht="14.25" customHeight="1" spans="1:18">
      <c r="A513" s="2">
        <v>512</v>
      </c>
      <c r="B513" s="2"/>
      <c r="C513" s="2"/>
      <c r="D513" s="2"/>
      <c r="E513" s="2"/>
      <c r="F513" s="2"/>
      <c r="G513" s="2" t="s">
        <v>55</v>
      </c>
      <c r="H513" s="2" t="s">
        <v>478</v>
      </c>
      <c r="I513" s="2" t="s">
        <v>710</v>
      </c>
      <c r="J513" s="2" t="s">
        <v>726</v>
      </c>
      <c r="K513" s="2" t="s">
        <v>718</v>
      </c>
      <c r="L513" s="2"/>
      <c r="M513" s="2">
        <v>0</v>
      </c>
      <c r="N513" s="2" t="s">
        <v>549</v>
      </c>
      <c r="O513" s="2"/>
      <c r="P513" s="2"/>
      <c r="Q513" s="2"/>
      <c r="R513" s="2" t="s">
        <v>727</v>
      </c>
    </row>
    <row r="514" ht="14.25" customHeight="1" spans="1:18">
      <c r="A514">
        <v>513</v>
      </c>
      <c r="F514" s="118"/>
      <c r="G514" s="2" t="s">
        <v>55</v>
      </c>
      <c r="H514" s="2" t="s">
        <v>478</v>
      </c>
      <c r="I514" s="2" t="s">
        <v>710</v>
      </c>
      <c r="J514" s="2" t="s">
        <v>726</v>
      </c>
      <c r="K514" s="118" t="s">
        <v>720</v>
      </c>
      <c r="L514" s="118"/>
      <c r="M514" s="118">
        <v>0</v>
      </c>
      <c r="N514" s="118" t="s">
        <v>549</v>
      </c>
      <c r="O514" s="118"/>
      <c r="P514" s="118"/>
      <c r="Q514" s="118"/>
      <c r="R514" s="118"/>
    </row>
    <row r="515" ht="14.25" customHeight="1" spans="1:18">
      <c r="A515" s="2">
        <v>514</v>
      </c>
      <c r="F515" s="118"/>
      <c r="G515" s="2" t="s">
        <v>55</v>
      </c>
      <c r="H515" s="2" t="s">
        <v>478</v>
      </c>
      <c r="I515" s="2" t="s">
        <v>710</v>
      </c>
      <c r="J515" s="2" t="s">
        <v>726</v>
      </c>
      <c r="K515" s="118" t="s">
        <v>722</v>
      </c>
      <c r="L515" s="118"/>
      <c r="M515" s="118">
        <v>0</v>
      </c>
      <c r="N515" s="118" t="s">
        <v>549</v>
      </c>
      <c r="O515" s="118"/>
      <c r="P515" s="118"/>
      <c r="Q515" s="118"/>
      <c r="R515" s="118"/>
    </row>
    <row r="516" ht="14.25" customHeight="1" spans="1:18">
      <c r="A516">
        <v>515</v>
      </c>
      <c r="B516" s="22"/>
      <c r="C516" s="22"/>
      <c r="D516" s="22"/>
      <c r="E516" s="22"/>
      <c r="F516" s="22"/>
      <c r="G516" s="2" t="s">
        <v>55</v>
      </c>
      <c r="H516" s="2" t="s">
        <v>478</v>
      </c>
      <c r="I516" s="2" t="s">
        <v>710</v>
      </c>
      <c r="J516" s="22" t="s">
        <v>728</v>
      </c>
      <c r="K516" s="22" t="s">
        <v>729</v>
      </c>
      <c r="L516" s="22"/>
      <c r="M516" s="22">
        <v>0</v>
      </c>
      <c r="N516" s="22"/>
      <c r="O516" s="22"/>
      <c r="P516" s="22"/>
      <c r="Q516" s="22"/>
      <c r="R516" s="22"/>
    </row>
    <row r="517" ht="14.25" customHeight="1" spans="1:18">
      <c r="A517" s="2">
        <v>516</v>
      </c>
      <c r="F517" s="118"/>
      <c r="G517" s="2" t="s">
        <v>55</v>
      </c>
      <c r="H517" s="2" t="s">
        <v>478</v>
      </c>
      <c r="I517" s="2" t="s">
        <v>710</v>
      </c>
      <c r="J517" s="22" t="s">
        <v>728</v>
      </c>
      <c r="K517" s="118" t="s">
        <v>730</v>
      </c>
      <c r="L517" s="118"/>
      <c r="M517" s="38">
        <v>1</v>
      </c>
      <c r="N517" s="118"/>
      <c r="O517" s="118"/>
      <c r="P517" s="118"/>
      <c r="Q517" s="118"/>
      <c r="R517" s="118"/>
    </row>
    <row r="518" ht="14.25" customHeight="1" spans="1:18">
      <c r="A518">
        <v>517</v>
      </c>
      <c r="B518" s="2"/>
      <c r="C518" s="2"/>
      <c r="D518" s="2"/>
      <c r="E518" s="2"/>
      <c r="F518" s="2"/>
      <c r="G518" s="2" t="s">
        <v>55</v>
      </c>
      <c r="H518" s="2" t="s">
        <v>478</v>
      </c>
      <c r="I518" s="2" t="s">
        <v>710</v>
      </c>
      <c r="J518" s="2" t="s">
        <v>731</v>
      </c>
      <c r="K518" s="2" t="s">
        <v>732</v>
      </c>
      <c r="L518" s="2" t="s">
        <v>733</v>
      </c>
      <c r="M518" s="2">
        <v>30</v>
      </c>
      <c r="N518" s="2" t="s">
        <v>734</v>
      </c>
      <c r="O518" s="2"/>
      <c r="P518" s="2"/>
      <c r="Q518" s="2"/>
      <c r="R518" s="2" t="s">
        <v>735</v>
      </c>
    </row>
    <row r="519" ht="14.25" customHeight="1" spans="1:18">
      <c r="A519" s="2">
        <v>518</v>
      </c>
      <c r="F519" s="118"/>
      <c r="G519" s="2" t="s">
        <v>55</v>
      </c>
      <c r="H519" s="2" t="s">
        <v>478</v>
      </c>
      <c r="I519" s="2" t="s">
        <v>710</v>
      </c>
      <c r="J519" s="2" t="s">
        <v>731</v>
      </c>
      <c r="K519" s="2" t="s">
        <v>732</v>
      </c>
      <c r="L519" s="118" t="s">
        <v>736</v>
      </c>
      <c r="M519" s="118">
        <v>250</v>
      </c>
      <c r="N519" s="118" t="s">
        <v>737</v>
      </c>
      <c r="O519" s="118"/>
      <c r="P519" s="118"/>
      <c r="Q519" s="118"/>
      <c r="R519" s="118" t="s">
        <v>738</v>
      </c>
    </row>
    <row r="520" ht="14.25" customHeight="1" spans="1:18">
      <c r="A520">
        <v>519</v>
      </c>
      <c r="B520" s="2"/>
      <c r="C520" s="2"/>
      <c r="D520" s="2"/>
      <c r="E520" s="2"/>
      <c r="F520" s="2"/>
      <c r="G520" s="2" t="s">
        <v>55</v>
      </c>
      <c r="H520" s="2" t="s">
        <v>478</v>
      </c>
      <c r="I520" s="2" t="s">
        <v>710</v>
      </c>
      <c r="J520" s="2" t="s">
        <v>731</v>
      </c>
      <c r="K520" s="2" t="s">
        <v>739</v>
      </c>
      <c r="L520" s="2" t="s">
        <v>733</v>
      </c>
      <c r="M520" s="2">
        <v>0</v>
      </c>
      <c r="N520" s="2"/>
      <c r="O520" s="2"/>
      <c r="P520" s="2"/>
      <c r="Q520" s="2"/>
      <c r="R520" s="2"/>
    </row>
    <row r="521" ht="14.25" customHeight="1" spans="1:18">
      <c r="A521" s="2">
        <v>520</v>
      </c>
      <c r="F521" s="118"/>
      <c r="G521" s="2" t="s">
        <v>55</v>
      </c>
      <c r="H521" s="2" t="s">
        <v>478</v>
      </c>
      <c r="I521" s="2" t="s">
        <v>710</v>
      </c>
      <c r="J521" s="2" t="s">
        <v>731</v>
      </c>
      <c r="K521" s="2" t="s">
        <v>739</v>
      </c>
      <c r="L521" s="118" t="s">
        <v>736</v>
      </c>
      <c r="M521" s="118">
        <v>0</v>
      </c>
      <c r="N521" s="118"/>
      <c r="O521" s="118"/>
      <c r="P521" s="118"/>
      <c r="Q521" s="118"/>
      <c r="R521" s="118"/>
    </row>
    <row r="522" ht="14.25" customHeight="1" spans="1:18">
      <c r="A522">
        <v>521</v>
      </c>
      <c r="B522" s="2"/>
      <c r="C522" s="2"/>
      <c r="D522" s="2"/>
      <c r="E522" s="2"/>
      <c r="F522" s="2"/>
      <c r="G522" s="2" t="s">
        <v>55</v>
      </c>
      <c r="H522" s="2" t="s">
        <v>478</v>
      </c>
      <c r="I522" s="2" t="s">
        <v>710</v>
      </c>
      <c r="J522" s="2" t="s">
        <v>740</v>
      </c>
      <c r="K522" s="2"/>
      <c r="L522" s="2"/>
      <c r="M522" s="11" t="s">
        <v>741</v>
      </c>
      <c r="N522" s="2"/>
      <c r="O522" s="2" t="s">
        <v>742</v>
      </c>
      <c r="P522" s="2"/>
      <c r="Q522" s="2"/>
      <c r="R522" s="2"/>
    </row>
    <row r="523" ht="14.25" customHeight="1" spans="1:18">
      <c r="A523" s="2">
        <v>522</v>
      </c>
      <c r="F523" s="118"/>
      <c r="G523" s="2" t="s">
        <v>55</v>
      </c>
      <c r="H523" s="2" t="s">
        <v>478</v>
      </c>
      <c r="I523" s="2" t="s">
        <v>710</v>
      </c>
      <c r="J523" s="2" t="s">
        <v>740</v>
      </c>
      <c r="K523" s="118"/>
      <c r="L523" s="118"/>
      <c r="M523" s="125" t="s">
        <v>743</v>
      </c>
      <c r="N523" s="118"/>
      <c r="O523" s="118"/>
      <c r="P523" s="118"/>
      <c r="Q523" s="118"/>
      <c r="R523" s="118"/>
    </row>
    <row r="524" ht="14.25" customHeight="1" spans="1:18">
      <c r="A524">
        <v>523</v>
      </c>
      <c r="F524" s="118"/>
      <c r="G524" s="2" t="s">
        <v>55</v>
      </c>
      <c r="H524" s="2" t="s">
        <v>478</v>
      </c>
      <c r="I524" s="2" t="s">
        <v>710</v>
      </c>
      <c r="J524" s="2" t="s">
        <v>740</v>
      </c>
      <c r="K524" s="118"/>
      <c r="L524" s="118"/>
      <c r="M524" s="125" t="s">
        <v>744</v>
      </c>
      <c r="N524" s="118"/>
      <c r="O524" s="118"/>
      <c r="P524" s="118"/>
      <c r="Q524" s="118"/>
      <c r="R524" s="118"/>
    </row>
    <row r="525" ht="14.25" customHeight="1" spans="1:18">
      <c r="A525" s="2">
        <v>524</v>
      </c>
      <c r="F525" s="118"/>
      <c r="G525" s="2" t="s">
        <v>55</v>
      </c>
      <c r="H525" s="2" t="s">
        <v>478</v>
      </c>
      <c r="I525" s="2" t="s">
        <v>710</v>
      </c>
      <c r="J525" s="2" t="s">
        <v>740</v>
      </c>
      <c r="K525" s="118"/>
      <c r="L525" s="118"/>
      <c r="M525" s="125" t="s">
        <v>745</v>
      </c>
      <c r="N525" s="118"/>
      <c r="O525" s="118"/>
      <c r="P525" s="118"/>
      <c r="Q525" s="118"/>
      <c r="R525" s="118"/>
    </row>
    <row r="526" ht="14.25" customHeight="1" spans="1:18">
      <c r="A526">
        <v>525</v>
      </c>
      <c r="F526" s="118"/>
      <c r="G526" s="2" t="s">
        <v>55</v>
      </c>
      <c r="H526" s="2" t="s">
        <v>478</v>
      </c>
      <c r="I526" s="2" t="s">
        <v>710</v>
      </c>
      <c r="J526" s="2" t="s">
        <v>740</v>
      </c>
      <c r="K526" s="118"/>
      <c r="L526" s="118"/>
      <c r="M526" s="125" t="s">
        <v>746</v>
      </c>
      <c r="N526" s="118"/>
      <c r="O526" s="118"/>
      <c r="P526" s="118"/>
      <c r="Q526" s="118"/>
      <c r="R526" s="118"/>
    </row>
    <row r="527" ht="14.25" customHeight="1" spans="1:18">
      <c r="A527" s="2">
        <v>526</v>
      </c>
      <c r="B527" s="2"/>
      <c r="C527" s="2"/>
      <c r="D527" s="2"/>
      <c r="E527" s="2"/>
      <c r="F527" s="2"/>
      <c r="G527" s="2" t="s">
        <v>55</v>
      </c>
      <c r="H527" s="2" t="s">
        <v>478</v>
      </c>
      <c r="I527" s="2" t="s">
        <v>710</v>
      </c>
      <c r="J527" s="2" t="s">
        <v>747</v>
      </c>
      <c r="K527" s="2"/>
      <c r="L527" s="2"/>
      <c r="M527" s="11" t="s">
        <v>741</v>
      </c>
      <c r="N527" s="2"/>
      <c r="O527" s="2" t="s">
        <v>421</v>
      </c>
      <c r="P527" s="2"/>
      <c r="Q527" s="2"/>
      <c r="R527" s="2"/>
    </row>
    <row r="528" ht="14.25" customHeight="1" spans="1:18">
      <c r="A528">
        <v>527</v>
      </c>
      <c r="F528" s="118"/>
      <c r="G528" s="2" t="s">
        <v>55</v>
      </c>
      <c r="H528" s="2" t="s">
        <v>478</v>
      </c>
      <c r="I528" s="2" t="s">
        <v>710</v>
      </c>
      <c r="J528" s="2" t="s">
        <v>747</v>
      </c>
      <c r="K528" s="118"/>
      <c r="L528" s="118"/>
      <c r="M528" s="125" t="s">
        <v>743</v>
      </c>
      <c r="N528" s="118"/>
      <c r="O528" s="118"/>
      <c r="P528" s="118"/>
      <c r="Q528" s="118"/>
      <c r="R528" s="118"/>
    </row>
    <row r="529" ht="14.25" customHeight="1" spans="1:18">
      <c r="A529" s="2">
        <v>528</v>
      </c>
      <c r="F529" s="118"/>
      <c r="G529" s="2" t="s">
        <v>55</v>
      </c>
      <c r="H529" s="2" t="s">
        <v>478</v>
      </c>
      <c r="I529" s="2" t="s">
        <v>710</v>
      </c>
      <c r="J529" s="118" t="s">
        <v>748</v>
      </c>
      <c r="K529" s="118" t="s">
        <v>749</v>
      </c>
      <c r="L529" s="118"/>
      <c r="M529" s="125">
        <v>0</v>
      </c>
      <c r="N529" s="118" t="s">
        <v>549</v>
      </c>
      <c r="O529" s="118" t="s">
        <v>750</v>
      </c>
      <c r="P529" s="118"/>
      <c r="Q529" s="118"/>
      <c r="R529" s="118"/>
    </row>
    <row r="530" ht="14.25" customHeight="1" spans="1:18">
      <c r="A530">
        <v>529</v>
      </c>
      <c r="B530" s="2"/>
      <c r="C530" s="2"/>
      <c r="D530" s="2"/>
      <c r="E530" s="2"/>
      <c r="F530" s="2"/>
      <c r="G530" s="2" t="s">
        <v>55</v>
      </c>
      <c r="H530" s="2" t="s">
        <v>751</v>
      </c>
      <c r="I530" s="2" t="s">
        <v>752</v>
      </c>
      <c r="J530" s="2" t="s">
        <v>753</v>
      </c>
      <c r="K530" s="2" t="s">
        <v>479</v>
      </c>
      <c r="L530" s="2"/>
      <c r="M530" s="22">
        <v>0.9</v>
      </c>
      <c r="N530" s="2" t="s">
        <v>316</v>
      </c>
      <c r="O530" s="2" t="s">
        <v>754</v>
      </c>
      <c r="P530" s="2"/>
      <c r="Q530" s="2"/>
      <c r="R530" s="2"/>
    </row>
    <row r="531" ht="14.25" customHeight="1" spans="1:18">
      <c r="A531" s="2">
        <v>530</v>
      </c>
      <c r="F531" s="118"/>
      <c r="G531" s="2" t="s">
        <v>55</v>
      </c>
      <c r="H531" s="2" t="s">
        <v>751</v>
      </c>
      <c r="I531" s="2" t="s">
        <v>752</v>
      </c>
      <c r="J531" s="2" t="s">
        <v>753</v>
      </c>
      <c r="K531" s="118" t="s">
        <v>755</v>
      </c>
      <c r="L531" s="118"/>
      <c r="M531" s="38">
        <v>0.1</v>
      </c>
      <c r="N531" s="118" t="s">
        <v>316</v>
      </c>
      <c r="O531" s="118"/>
      <c r="P531" s="118"/>
      <c r="Q531" s="118"/>
      <c r="R531" s="118" t="s">
        <v>756</v>
      </c>
    </row>
    <row r="532" ht="14.25" customHeight="1" spans="1:18">
      <c r="A532">
        <v>531</v>
      </c>
      <c r="B532" s="2"/>
      <c r="C532" s="2"/>
      <c r="D532" s="2"/>
      <c r="E532" s="2"/>
      <c r="F532" s="2"/>
      <c r="G532" s="2" t="s">
        <v>55</v>
      </c>
      <c r="H532" s="2" t="s">
        <v>751</v>
      </c>
      <c r="I532" s="2" t="s">
        <v>752</v>
      </c>
      <c r="J532" s="2" t="s">
        <v>757</v>
      </c>
      <c r="K532" s="2" t="s">
        <v>480</v>
      </c>
      <c r="L532" s="2"/>
      <c r="M532" s="22">
        <v>0.85</v>
      </c>
      <c r="N532" s="2" t="s">
        <v>316</v>
      </c>
      <c r="O532" s="2"/>
      <c r="P532" s="2"/>
      <c r="Q532" s="2"/>
      <c r="R532" s="2"/>
    </row>
    <row r="533" ht="14.25" customHeight="1" spans="1:18">
      <c r="A533" s="2">
        <v>532</v>
      </c>
      <c r="F533" s="118"/>
      <c r="G533" s="2" t="s">
        <v>55</v>
      </c>
      <c r="H533" s="2" t="s">
        <v>751</v>
      </c>
      <c r="I533" s="2" t="s">
        <v>752</v>
      </c>
      <c r="J533" s="2" t="s">
        <v>757</v>
      </c>
      <c r="K533" s="118" t="s">
        <v>495</v>
      </c>
      <c r="L533" s="118"/>
      <c r="M533" s="38">
        <v>0.15</v>
      </c>
      <c r="N533" s="118" t="s">
        <v>316</v>
      </c>
      <c r="O533" s="118"/>
      <c r="P533" s="118"/>
      <c r="Q533" s="118"/>
      <c r="R533" s="118" t="s">
        <v>758</v>
      </c>
    </row>
    <row r="534" ht="14.25" customHeight="1" spans="1:18">
      <c r="A534">
        <v>533</v>
      </c>
      <c r="B534" s="2"/>
      <c r="C534" s="2"/>
      <c r="D534" s="2"/>
      <c r="E534" s="2"/>
      <c r="F534" s="2"/>
      <c r="G534" s="2" t="s">
        <v>55</v>
      </c>
      <c r="H534" s="2" t="s">
        <v>751</v>
      </c>
      <c r="I534" s="2" t="s">
        <v>752</v>
      </c>
      <c r="J534" s="2" t="s">
        <v>759</v>
      </c>
      <c r="K534" s="2" t="s">
        <v>489</v>
      </c>
      <c r="L534" s="2"/>
      <c r="M534" s="22">
        <v>0.95</v>
      </c>
      <c r="N534" s="2" t="s">
        <v>316</v>
      </c>
      <c r="O534" s="2"/>
      <c r="P534" s="2"/>
      <c r="Q534" s="2"/>
      <c r="R534" s="2"/>
    </row>
    <row r="535" ht="14.25" customHeight="1" spans="1:18">
      <c r="A535" s="2">
        <v>534</v>
      </c>
      <c r="F535" s="118"/>
      <c r="G535" s="2" t="s">
        <v>55</v>
      </c>
      <c r="H535" s="2" t="s">
        <v>751</v>
      </c>
      <c r="I535" s="2" t="s">
        <v>752</v>
      </c>
      <c r="J535" s="2" t="s">
        <v>759</v>
      </c>
      <c r="K535" s="118" t="s">
        <v>760</v>
      </c>
      <c r="L535" s="118"/>
      <c r="M535" s="38">
        <v>0.05</v>
      </c>
      <c r="N535" s="118" t="s">
        <v>316</v>
      </c>
      <c r="O535" s="118"/>
      <c r="P535" s="118"/>
      <c r="Q535" s="118"/>
      <c r="R535" s="118" t="s">
        <v>761</v>
      </c>
    </row>
    <row r="536" ht="14.25" customHeight="1" spans="1:18">
      <c r="A536">
        <v>535</v>
      </c>
      <c r="B536" s="2"/>
      <c r="C536" s="2"/>
      <c r="D536" s="2"/>
      <c r="E536" s="2"/>
      <c r="F536" s="2"/>
      <c r="G536" s="2" t="s">
        <v>55</v>
      </c>
      <c r="H536" s="2" t="s">
        <v>751</v>
      </c>
      <c r="I536" s="2" t="s">
        <v>762</v>
      </c>
      <c r="J536" s="2" t="s">
        <v>479</v>
      </c>
      <c r="K536" s="2"/>
      <c r="L536" s="2"/>
      <c r="M536" s="22">
        <v>0.9</v>
      </c>
      <c r="N536" s="2"/>
      <c r="O536" s="2"/>
      <c r="P536" s="2"/>
      <c r="Q536" s="2"/>
      <c r="R536" s="2"/>
    </row>
    <row r="537" ht="14.25" customHeight="1" spans="1:18">
      <c r="A537" s="2">
        <v>536</v>
      </c>
      <c r="F537" s="118"/>
      <c r="G537" s="2" t="s">
        <v>55</v>
      </c>
      <c r="H537" s="2" t="s">
        <v>751</v>
      </c>
      <c r="I537" s="2" t="s">
        <v>762</v>
      </c>
      <c r="J537" s="118" t="s">
        <v>755</v>
      </c>
      <c r="K537" s="118"/>
      <c r="L537" s="118"/>
      <c r="M537" s="38">
        <v>0.1</v>
      </c>
      <c r="N537" s="118"/>
      <c r="O537" s="118"/>
      <c r="P537" s="118"/>
      <c r="Q537" s="118"/>
      <c r="R537" s="118"/>
    </row>
    <row r="538" ht="14.25" customHeight="1" spans="1:18">
      <c r="A538">
        <v>537</v>
      </c>
      <c r="B538" s="2"/>
      <c r="C538" s="2"/>
      <c r="D538" s="2"/>
      <c r="E538" s="2"/>
      <c r="F538" s="2"/>
      <c r="G538" s="2" t="s">
        <v>55</v>
      </c>
      <c r="H538" s="2" t="s">
        <v>751</v>
      </c>
      <c r="I538" s="2" t="s">
        <v>498</v>
      </c>
      <c r="J538" s="2" t="s">
        <v>763</v>
      </c>
      <c r="K538" s="2" t="s">
        <v>479</v>
      </c>
      <c r="L538" s="2"/>
      <c r="M538" s="22">
        <v>0.09</v>
      </c>
      <c r="N538" s="2"/>
      <c r="O538" s="2"/>
      <c r="P538" s="2"/>
      <c r="Q538" s="2"/>
      <c r="R538" s="2"/>
    </row>
    <row r="539" ht="14.25" customHeight="1" spans="1:18">
      <c r="A539" s="2">
        <v>538</v>
      </c>
      <c r="F539" s="118"/>
      <c r="G539" s="2" t="s">
        <v>55</v>
      </c>
      <c r="H539" s="2" t="s">
        <v>751</v>
      </c>
      <c r="I539" s="2" t="s">
        <v>498</v>
      </c>
      <c r="J539" s="2" t="s">
        <v>763</v>
      </c>
      <c r="K539" s="118" t="s">
        <v>755</v>
      </c>
      <c r="L539" s="118"/>
      <c r="M539" s="38">
        <v>0.01</v>
      </c>
      <c r="N539" s="118"/>
      <c r="O539" s="118"/>
      <c r="P539" s="118"/>
      <c r="Q539" s="118"/>
      <c r="R539" s="118" t="s">
        <v>764</v>
      </c>
    </row>
    <row r="540" ht="14.25" customHeight="1" spans="1:18">
      <c r="A540">
        <v>539</v>
      </c>
      <c r="F540" s="118"/>
      <c r="G540" s="2" t="s">
        <v>55</v>
      </c>
      <c r="H540" s="2" t="s">
        <v>751</v>
      </c>
      <c r="I540" s="2" t="s">
        <v>498</v>
      </c>
      <c r="J540" s="2" t="s">
        <v>763</v>
      </c>
      <c r="K540" s="118" t="s">
        <v>489</v>
      </c>
      <c r="L540" s="118"/>
      <c r="M540" s="38">
        <v>0.42</v>
      </c>
      <c r="N540" s="118"/>
      <c r="O540" s="118"/>
      <c r="P540" s="118"/>
      <c r="Q540" s="118"/>
      <c r="R540" s="118" t="s">
        <v>765</v>
      </c>
    </row>
    <row r="541" ht="14.25" customHeight="1" spans="1:18">
      <c r="A541" s="2">
        <v>540</v>
      </c>
      <c r="F541" s="118"/>
      <c r="G541" s="2" t="s">
        <v>55</v>
      </c>
      <c r="H541" s="2" t="s">
        <v>751</v>
      </c>
      <c r="I541" s="2" t="s">
        <v>498</v>
      </c>
      <c r="J541" s="2" t="s">
        <v>763</v>
      </c>
      <c r="K541" s="118" t="s">
        <v>760</v>
      </c>
      <c r="L541" s="118"/>
      <c r="M541" s="38">
        <v>0</v>
      </c>
      <c r="N541" s="118"/>
      <c r="O541" s="118"/>
      <c r="P541" s="118"/>
      <c r="Q541" s="118"/>
      <c r="R541" s="118"/>
    </row>
    <row r="542" ht="14.25" customHeight="1" spans="1:18">
      <c r="A542">
        <v>541</v>
      </c>
      <c r="F542" s="118"/>
      <c r="G542" s="2" t="s">
        <v>55</v>
      </c>
      <c r="H542" s="2" t="s">
        <v>751</v>
      </c>
      <c r="I542" s="2" t="s">
        <v>498</v>
      </c>
      <c r="J542" s="2" t="s">
        <v>763</v>
      </c>
      <c r="K542" s="118" t="s">
        <v>495</v>
      </c>
      <c r="L542" s="118"/>
      <c r="M542" s="38">
        <v>0.08</v>
      </c>
      <c r="N542" s="118"/>
      <c r="O542" s="118"/>
      <c r="P542" s="118"/>
      <c r="Q542" s="118"/>
      <c r="R542" s="118"/>
    </row>
    <row r="543" ht="14.25" customHeight="1" spans="1:18">
      <c r="A543" s="2">
        <v>542</v>
      </c>
      <c r="F543" s="118"/>
      <c r="G543" s="2" t="s">
        <v>55</v>
      </c>
      <c r="H543" s="2" t="s">
        <v>751</v>
      </c>
      <c r="I543" s="2" t="s">
        <v>498</v>
      </c>
      <c r="J543" s="2" t="s">
        <v>763</v>
      </c>
      <c r="K543" s="118" t="s">
        <v>609</v>
      </c>
      <c r="L543" s="118"/>
      <c r="M543" s="38">
        <v>0.4</v>
      </c>
      <c r="N543" s="118"/>
      <c r="O543" s="118"/>
      <c r="P543" s="118"/>
      <c r="Q543" s="118"/>
      <c r="R543" s="118"/>
    </row>
    <row r="544" ht="14.25" customHeight="1" spans="1:18">
      <c r="A544">
        <v>543</v>
      </c>
      <c r="B544" s="2"/>
      <c r="C544" s="2"/>
      <c r="D544" s="2"/>
      <c r="E544" s="2"/>
      <c r="F544" s="2"/>
      <c r="G544" s="2" t="s">
        <v>55</v>
      </c>
      <c r="H544" s="2" t="s">
        <v>751</v>
      </c>
      <c r="I544" s="2" t="s">
        <v>498</v>
      </c>
      <c r="J544" s="2" t="s">
        <v>766</v>
      </c>
      <c r="K544" s="2" t="s">
        <v>489</v>
      </c>
      <c r="L544" s="2"/>
      <c r="M544" s="22">
        <v>0.95</v>
      </c>
      <c r="N544" s="2"/>
      <c r="O544" s="2"/>
      <c r="P544" s="2"/>
      <c r="Q544" s="2"/>
      <c r="R544" s="2"/>
    </row>
    <row r="545" ht="14.25" customHeight="1" spans="1:18">
      <c r="A545" s="2">
        <v>544</v>
      </c>
      <c r="F545" s="118"/>
      <c r="G545" s="2" t="s">
        <v>55</v>
      </c>
      <c r="H545" s="2" t="s">
        <v>751</v>
      </c>
      <c r="I545" s="2" t="s">
        <v>498</v>
      </c>
      <c r="J545" s="2" t="s">
        <v>766</v>
      </c>
      <c r="K545" s="118" t="s">
        <v>760</v>
      </c>
      <c r="L545" s="118"/>
      <c r="M545" s="38">
        <v>0.05</v>
      </c>
      <c r="N545" s="118"/>
      <c r="O545" s="118"/>
      <c r="P545" s="118"/>
      <c r="Q545" s="118"/>
      <c r="R545" s="118"/>
    </row>
    <row r="546" ht="14.25" customHeight="1" spans="1:18">
      <c r="A546">
        <v>545</v>
      </c>
      <c r="B546" s="2"/>
      <c r="C546" s="2"/>
      <c r="D546" s="2"/>
      <c r="E546" s="2"/>
      <c r="F546" s="2"/>
      <c r="G546" s="2" t="s">
        <v>55</v>
      </c>
      <c r="H546" s="2" t="s">
        <v>751</v>
      </c>
      <c r="I546" s="2" t="s">
        <v>503</v>
      </c>
      <c r="J546" s="2" t="s">
        <v>494</v>
      </c>
      <c r="K546" s="22"/>
      <c r="L546" s="2"/>
      <c r="M546" s="22">
        <v>0.8</v>
      </c>
      <c r="N546" s="2"/>
      <c r="O546" s="2"/>
      <c r="P546" s="2"/>
      <c r="Q546" s="2"/>
      <c r="R546" s="2" t="s">
        <v>767</v>
      </c>
    </row>
    <row r="547" ht="14.25" customHeight="1" spans="1:18">
      <c r="A547" s="2">
        <v>546</v>
      </c>
      <c r="F547" s="118"/>
      <c r="G547" s="2" t="s">
        <v>55</v>
      </c>
      <c r="H547" s="2" t="s">
        <v>751</v>
      </c>
      <c r="I547" s="2" t="s">
        <v>503</v>
      </c>
      <c r="J547" s="118" t="s">
        <v>768</v>
      </c>
      <c r="K547" s="38"/>
      <c r="L547" s="118"/>
      <c r="M547" s="38">
        <v>0.2</v>
      </c>
      <c r="N547" s="118"/>
      <c r="O547" s="118"/>
      <c r="P547" s="118"/>
      <c r="Q547" s="118"/>
      <c r="R547" s="118"/>
    </row>
    <row r="548" ht="14.25" customHeight="1" spans="1:18">
      <c r="A548">
        <v>547</v>
      </c>
      <c r="B548" s="2"/>
      <c r="C548" s="2"/>
      <c r="D548" s="2"/>
      <c r="E548" s="2"/>
      <c r="F548" s="2"/>
      <c r="G548" s="2" t="s">
        <v>55</v>
      </c>
      <c r="H548" s="2" t="s">
        <v>751</v>
      </c>
      <c r="I548" s="2" t="s">
        <v>13</v>
      </c>
      <c r="J548" s="2" t="s">
        <v>769</v>
      </c>
      <c r="K548" s="2" t="s">
        <v>770</v>
      </c>
      <c r="L548" s="2"/>
      <c r="M548" s="31">
        <v>242.6</v>
      </c>
      <c r="N548" s="2" t="s">
        <v>604</v>
      </c>
      <c r="O548" s="2" t="s">
        <v>771</v>
      </c>
      <c r="P548" s="2"/>
      <c r="Q548" s="2"/>
      <c r="R548" s="2"/>
    </row>
    <row r="549" ht="14.25" customHeight="1" spans="1:18">
      <c r="A549" s="2">
        <v>548</v>
      </c>
      <c r="F549" s="118"/>
      <c r="G549" s="2" t="s">
        <v>55</v>
      </c>
      <c r="H549" s="2" t="s">
        <v>751</v>
      </c>
      <c r="I549" s="2" t="s">
        <v>13</v>
      </c>
      <c r="J549" s="2" t="s">
        <v>769</v>
      </c>
      <c r="K549" s="118" t="s">
        <v>772</v>
      </c>
      <c r="L549" s="118"/>
      <c r="M549" s="141">
        <v>13.1</v>
      </c>
      <c r="N549" s="118" t="s">
        <v>604</v>
      </c>
      <c r="O549" s="118"/>
      <c r="P549" s="118"/>
      <c r="Q549" s="118"/>
      <c r="R549" s="118"/>
    </row>
    <row r="550" ht="14.25" customHeight="1" spans="1:18">
      <c r="A550">
        <v>549</v>
      </c>
      <c r="F550" s="118"/>
      <c r="G550" s="2" t="s">
        <v>55</v>
      </c>
      <c r="H550" s="2" t="s">
        <v>751</v>
      </c>
      <c r="I550" s="2" t="s">
        <v>13</v>
      </c>
      <c r="J550" s="2" t="s">
        <v>769</v>
      </c>
      <c r="K550" s="118" t="s">
        <v>773</v>
      </c>
      <c r="L550" s="118"/>
      <c r="M550" s="141">
        <v>249.2</v>
      </c>
      <c r="N550" s="118" t="s">
        <v>604</v>
      </c>
      <c r="O550" s="118"/>
      <c r="P550" s="118"/>
      <c r="Q550" s="118"/>
      <c r="R550" s="118"/>
    </row>
    <row r="551" ht="14.25" customHeight="1" spans="1:18">
      <c r="A551" s="2">
        <v>550</v>
      </c>
      <c r="F551" s="118"/>
      <c r="G551" s="2" t="s">
        <v>55</v>
      </c>
      <c r="H551" s="2" t="s">
        <v>751</v>
      </c>
      <c r="I551" s="2" t="s">
        <v>13</v>
      </c>
      <c r="J551" s="2" t="s">
        <v>769</v>
      </c>
      <c r="K551" s="118" t="s">
        <v>774</v>
      </c>
      <c r="L551" s="118"/>
      <c r="M551" s="141">
        <v>143.6</v>
      </c>
      <c r="N551" s="118" t="s">
        <v>604</v>
      </c>
      <c r="O551" s="118"/>
      <c r="P551" s="118"/>
      <c r="Q551" s="118"/>
      <c r="R551" s="118"/>
    </row>
    <row r="552" ht="14.25" customHeight="1" spans="1:18">
      <c r="A552">
        <v>551</v>
      </c>
      <c r="B552" s="2"/>
      <c r="C552" s="2"/>
      <c r="D552" s="2"/>
      <c r="E552" s="2"/>
      <c r="F552" s="2"/>
      <c r="G552" s="2" t="s">
        <v>55</v>
      </c>
      <c r="H552" s="2" t="s">
        <v>751</v>
      </c>
      <c r="I552" s="2" t="s">
        <v>13</v>
      </c>
      <c r="J552" s="2" t="s">
        <v>775</v>
      </c>
      <c r="K552" s="2" t="s">
        <v>776</v>
      </c>
      <c r="L552" s="2" t="s">
        <v>130</v>
      </c>
      <c r="M552" s="22">
        <v>1</v>
      </c>
      <c r="N552" s="2"/>
      <c r="O552" s="2" t="s">
        <v>777</v>
      </c>
      <c r="P552" s="2"/>
      <c r="Q552" s="2"/>
      <c r="R552" s="2"/>
    </row>
    <row r="553" ht="14.25" customHeight="1" spans="1:18">
      <c r="A553" s="2">
        <v>552</v>
      </c>
      <c r="F553" s="118"/>
      <c r="G553" s="2" t="s">
        <v>55</v>
      </c>
      <c r="H553" s="2" t="s">
        <v>751</v>
      </c>
      <c r="I553" s="2" t="s">
        <v>13</v>
      </c>
      <c r="J553" s="2" t="s">
        <v>775</v>
      </c>
      <c r="K553" s="2" t="s">
        <v>776</v>
      </c>
      <c r="L553" s="118" t="s">
        <v>778</v>
      </c>
      <c r="M553" s="125">
        <v>0</v>
      </c>
      <c r="N553" s="118"/>
      <c r="O553" s="118"/>
      <c r="P553" s="118"/>
      <c r="Q553" s="118"/>
      <c r="R553" s="118"/>
    </row>
    <row r="554" ht="14.25" customHeight="1" spans="1:18">
      <c r="A554">
        <v>553</v>
      </c>
      <c r="F554" s="118"/>
      <c r="G554" s="2" t="s">
        <v>55</v>
      </c>
      <c r="H554" s="2" t="s">
        <v>751</v>
      </c>
      <c r="I554" s="2" t="s">
        <v>13</v>
      </c>
      <c r="J554" s="2" t="s">
        <v>775</v>
      </c>
      <c r="K554" s="2" t="s">
        <v>776</v>
      </c>
      <c r="L554" s="118" t="s">
        <v>779</v>
      </c>
      <c r="M554" s="125">
        <v>0</v>
      </c>
      <c r="N554" s="118"/>
      <c r="O554" s="118"/>
      <c r="P554" s="118"/>
      <c r="Q554" s="118"/>
      <c r="R554" s="118"/>
    </row>
    <row r="555" ht="14.25" customHeight="1" spans="1:18">
      <c r="A555" s="2">
        <v>554</v>
      </c>
      <c r="B555" s="2"/>
      <c r="C555" s="2"/>
      <c r="D555" s="2"/>
      <c r="E555" s="2"/>
      <c r="F555" s="2"/>
      <c r="G555" s="2" t="s">
        <v>55</v>
      </c>
      <c r="H555" s="2" t="s">
        <v>751</v>
      </c>
      <c r="I555" s="2" t="s">
        <v>13</v>
      </c>
      <c r="J555" s="2" t="s">
        <v>775</v>
      </c>
      <c r="K555" s="2" t="s">
        <v>780</v>
      </c>
      <c r="L555" s="2" t="s">
        <v>130</v>
      </c>
      <c r="M555" s="22">
        <v>0.7</v>
      </c>
      <c r="N555" s="2"/>
      <c r="O555" s="2"/>
      <c r="P555" s="2"/>
      <c r="Q555" s="2"/>
      <c r="R555" s="2"/>
    </row>
    <row r="556" ht="14.25" customHeight="1" spans="1:18">
      <c r="A556">
        <v>555</v>
      </c>
      <c r="F556" s="118"/>
      <c r="G556" s="2" t="s">
        <v>55</v>
      </c>
      <c r="H556" s="2" t="s">
        <v>751</v>
      </c>
      <c r="I556" s="2" t="s">
        <v>13</v>
      </c>
      <c r="J556" s="2" t="s">
        <v>775</v>
      </c>
      <c r="K556" s="2" t="s">
        <v>780</v>
      </c>
      <c r="L556" s="118" t="s">
        <v>781</v>
      </c>
      <c r="M556" s="38">
        <v>0.3</v>
      </c>
      <c r="N556" s="118"/>
      <c r="O556" s="118" t="s">
        <v>782</v>
      </c>
      <c r="P556" s="118"/>
      <c r="Q556" s="118"/>
      <c r="R556" s="118"/>
    </row>
    <row r="557" ht="14.25" customHeight="1" spans="1:18">
      <c r="A557" s="2">
        <v>556</v>
      </c>
      <c r="B557" s="2"/>
      <c r="C557" s="2"/>
      <c r="D557" s="2"/>
      <c r="E557" s="2"/>
      <c r="F557" s="2"/>
      <c r="G557" s="2" t="s">
        <v>55</v>
      </c>
      <c r="H557" s="2" t="s">
        <v>751</v>
      </c>
      <c r="I557" s="2" t="s">
        <v>13</v>
      </c>
      <c r="J557" s="2" t="s">
        <v>783</v>
      </c>
      <c r="K557" s="2" t="s">
        <v>784</v>
      </c>
      <c r="L557" s="2"/>
      <c r="M557" s="12">
        <v>0.333</v>
      </c>
      <c r="N557" s="2"/>
      <c r="O557" s="2"/>
      <c r="P557" s="2"/>
      <c r="Q557" s="2"/>
      <c r="R557" s="2"/>
    </row>
    <row r="558" ht="14.25" customHeight="1" spans="1:18">
      <c r="A558">
        <v>557</v>
      </c>
      <c r="F558" s="118"/>
      <c r="G558" s="2" t="s">
        <v>55</v>
      </c>
      <c r="H558" s="2" t="s">
        <v>751</v>
      </c>
      <c r="I558" s="2" t="s">
        <v>13</v>
      </c>
      <c r="J558" s="2" t="s">
        <v>783</v>
      </c>
      <c r="K558" s="118" t="s">
        <v>785</v>
      </c>
      <c r="L558" s="118"/>
      <c r="M558" s="138">
        <v>0.334</v>
      </c>
      <c r="N558" s="118"/>
      <c r="O558" s="118"/>
      <c r="P558" s="118"/>
      <c r="Q558" s="118"/>
      <c r="R558" s="118"/>
    </row>
    <row r="559" ht="14.25" customHeight="1" spans="1:18">
      <c r="A559" s="2">
        <v>558</v>
      </c>
      <c r="F559" s="118"/>
      <c r="G559" s="2" t="s">
        <v>55</v>
      </c>
      <c r="H559" s="2" t="s">
        <v>751</v>
      </c>
      <c r="I559" s="2" t="s">
        <v>13</v>
      </c>
      <c r="J559" s="2" t="s">
        <v>783</v>
      </c>
      <c r="K559" s="118" t="s">
        <v>786</v>
      </c>
      <c r="L559" s="118"/>
      <c r="M559" s="138">
        <v>0.333</v>
      </c>
      <c r="N559" s="118"/>
      <c r="O559" s="118"/>
      <c r="P559" s="118"/>
      <c r="Q559" s="118"/>
      <c r="R559" s="118"/>
    </row>
    <row r="560" ht="14.25" customHeight="1" spans="1:18">
      <c r="A560">
        <v>559</v>
      </c>
      <c r="B560" s="2"/>
      <c r="C560" s="2"/>
      <c r="D560" s="2"/>
      <c r="E560" s="2"/>
      <c r="F560" s="2"/>
      <c r="G560" s="2" t="s">
        <v>55</v>
      </c>
      <c r="H560" s="2" t="s">
        <v>751</v>
      </c>
      <c r="I560" s="2" t="s">
        <v>13</v>
      </c>
      <c r="J560" s="2" t="s">
        <v>787</v>
      </c>
      <c r="K560" s="2" t="s">
        <v>788</v>
      </c>
      <c r="L560" s="2"/>
      <c r="M560" s="22">
        <v>0</v>
      </c>
      <c r="N560" s="2"/>
      <c r="O560" s="2"/>
      <c r="P560" s="2"/>
      <c r="Q560" s="2"/>
      <c r="R560" s="2"/>
    </row>
    <row r="561" ht="14.25" customHeight="1" spans="1:18">
      <c r="A561" s="2">
        <v>560</v>
      </c>
      <c r="B561" s="2"/>
      <c r="C561" s="2"/>
      <c r="D561" s="2"/>
      <c r="E561" s="2"/>
      <c r="F561" s="2"/>
      <c r="G561" s="2" t="s">
        <v>55</v>
      </c>
      <c r="H561" s="2" t="s">
        <v>751</v>
      </c>
      <c r="I561" s="2" t="s">
        <v>13</v>
      </c>
      <c r="J561" s="2" t="s">
        <v>789</v>
      </c>
      <c r="K561" s="2" t="s">
        <v>790</v>
      </c>
      <c r="L561" s="2" t="s">
        <v>485</v>
      </c>
      <c r="M561" s="22">
        <v>1</v>
      </c>
      <c r="N561" s="2"/>
      <c r="O561" s="2"/>
      <c r="P561" s="2"/>
      <c r="Q561" s="2"/>
      <c r="R561" s="2"/>
    </row>
    <row r="562" ht="14.25" customHeight="1" spans="1:18">
      <c r="A562">
        <v>561</v>
      </c>
      <c r="F562" s="118"/>
      <c r="G562" s="2" t="s">
        <v>55</v>
      </c>
      <c r="H562" s="2" t="s">
        <v>751</v>
      </c>
      <c r="I562" s="2" t="s">
        <v>13</v>
      </c>
      <c r="J562" s="2" t="s">
        <v>789</v>
      </c>
      <c r="K562" s="2" t="s">
        <v>790</v>
      </c>
      <c r="L562" s="118" t="s">
        <v>791</v>
      </c>
      <c r="M562" s="38">
        <v>0</v>
      </c>
      <c r="N562" s="118"/>
      <c r="O562" s="118"/>
      <c r="P562" s="118"/>
      <c r="Q562" s="118"/>
      <c r="R562" s="118"/>
    </row>
    <row r="563" ht="14.25" customHeight="1" spans="1:18">
      <c r="A563" s="2">
        <v>562</v>
      </c>
      <c r="B563" s="2"/>
      <c r="C563" s="2"/>
      <c r="D563" s="2"/>
      <c r="E563" s="2"/>
      <c r="F563" s="2"/>
      <c r="G563" s="2" t="s">
        <v>55</v>
      </c>
      <c r="H563" s="2" t="s">
        <v>751</v>
      </c>
      <c r="I563" s="2" t="s">
        <v>13</v>
      </c>
      <c r="J563" s="2" t="s">
        <v>789</v>
      </c>
      <c r="K563" s="2" t="s">
        <v>792</v>
      </c>
      <c r="L563" s="2" t="s">
        <v>793</v>
      </c>
      <c r="M563" s="22">
        <v>1</v>
      </c>
      <c r="N563" s="2"/>
      <c r="O563" s="2"/>
      <c r="P563" s="2"/>
      <c r="Q563" s="2"/>
      <c r="R563" s="2"/>
    </row>
    <row r="564" ht="14.25" customHeight="1" spans="1:18">
      <c r="A564">
        <v>563</v>
      </c>
      <c r="F564" s="118"/>
      <c r="G564" s="2" t="s">
        <v>55</v>
      </c>
      <c r="H564" s="2" t="s">
        <v>751</v>
      </c>
      <c r="I564" s="2" t="s">
        <v>13</v>
      </c>
      <c r="J564" s="2" t="s">
        <v>789</v>
      </c>
      <c r="K564" s="2" t="s">
        <v>792</v>
      </c>
      <c r="L564" s="118" t="s">
        <v>794</v>
      </c>
      <c r="M564" s="38">
        <v>0</v>
      </c>
      <c r="N564" s="118"/>
      <c r="O564" s="118"/>
      <c r="P564" s="118"/>
      <c r="Q564" s="118"/>
      <c r="R564" s="118"/>
    </row>
    <row r="565" ht="14.25" customHeight="1" spans="1:18">
      <c r="A565" s="2">
        <v>564</v>
      </c>
      <c r="F565" s="118"/>
      <c r="G565" s="2" t="s">
        <v>55</v>
      </c>
      <c r="H565" s="2" t="s">
        <v>751</v>
      </c>
      <c r="I565" s="2" t="s">
        <v>13</v>
      </c>
      <c r="J565" s="2" t="s">
        <v>789</v>
      </c>
      <c r="K565" s="2" t="s">
        <v>792</v>
      </c>
      <c r="L565" s="118" t="s">
        <v>131</v>
      </c>
      <c r="M565" s="38">
        <v>0</v>
      </c>
      <c r="N565" s="118"/>
      <c r="O565" s="118"/>
      <c r="P565" s="118"/>
      <c r="Q565" s="118"/>
      <c r="R565" s="118"/>
    </row>
    <row r="566" ht="14.25" customHeight="1" spans="1:18">
      <c r="A566">
        <v>565</v>
      </c>
      <c r="B566" s="2"/>
      <c r="C566" s="2"/>
      <c r="D566" s="2"/>
      <c r="E566" s="2"/>
      <c r="F566" s="2"/>
      <c r="G566" s="2" t="s">
        <v>55</v>
      </c>
      <c r="H566" s="2" t="s">
        <v>751</v>
      </c>
      <c r="I566" s="2" t="s">
        <v>13</v>
      </c>
      <c r="J566" s="2" t="s">
        <v>795</v>
      </c>
      <c r="K566" s="2" t="s">
        <v>796</v>
      </c>
      <c r="L566" s="2" t="s">
        <v>100</v>
      </c>
      <c r="M566" s="11">
        <v>0</v>
      </c>
      <c r="N566" s="2"/>
      <c r="O566" s="2"/>
      <c r="P566" s="2"/>
      <c r="Q566" s="2"/>
      <c r="R566" s="2"/>
    </row>
    <row r="567" ht="14.25" customHeight="1" spans="1:18">
      <c r="A567" s="2">
        <v>566</v>
      </c>
      <c r="F567" s="118"/>
      <c r="G567" s="2" t="s">
        <v>55</v>
      </c>
      <c r="H567" s="2" t="s">
        <v>751</v>
      </c>
      <c r="I567" s="2" t="s">
        <v>13</v>
      </c>
      <c r="J567" s="2" t="s">
        <v>795</v>
      </c>
      <c r="K567" s="2" t="s">
        <v>796</v>
      </c>
      <c r="L567" s="118" t="s">
        <v>797</v>
      </c>
      <c r="M567" s="125">
        <v>0</v>
      </c>
      <c r="N567" s="118"/>
      <c r="O567" s="118"/>
      <c r="P567" s="118"/>
      <c r="Q567" s="118"/>
      <c r="R567" s="118"/>
    </row>
    <row r="568" ht="14.25" customHeight="1" spans="1:18">
      <c r="A568">
        <v>567</v>
      </c>
      <c r="F568" s="118"/>
      <c r="G568" s="2" t="s">
        <v>55</v>
      </c>
      <c r="H568" s="2" t="s">
        <v>751</v>
      </c>
      <c r="I568" s="2" t="s">
        <v>13</v>
      </c>
      <c r="J568" s="2" t="s">
        <v>795</v>
      </c>
      <c r="K568" s="2" t="s">
        <v>796</v>
      </c>
      <c r="L568" s="118" t="s">
        <v>798</v>
      </c>
      <c r="M568" s="125">
        <v>0</v>
      </c>
      <c r="N568" s="118"/>
      <c r="O568" s="118"/>
      <c r="P568" s="118"/>
      <c r="Q568" s="118"/>
      <c r="R568" s="118"/>
    </row>
    <row r="569" ht="14.25" customHeight="1" spans="1:18">
      <c r="A569" s="2">
        <v>568</v>
      </c>
      <c r="B569" s="2"/>
      <c r="C569" s="2"/>
      <c r="D569" s="2"/>
      <c r="E569" s="2"/>
      <c r="F569" s="2"/>
      <c r="G569" s="2" t="s">
        <v>55</v>
      </c>
      <c r="H569" s="2" t="s">
        <v>751</v>
      </c>
      <c r="I569" s="2" t="s">
        <v>13</v>
      </c>
      <c r="J569" s="2" t="s">
        <v>795</v>
      </c>
      <c r="K569" s="2" t="s">
        <v>799</v>
      </c>
      <c r="L569" s="2" t="s">
        <v>100</v>
      </c>
      <c r="M569" s="11">
        <v>0</v>
      </c>
      <c r="N569" s="2"/>
      <c r="O569" s="2"/>
      <c r="P569" s="2"/>
      <c r="Q569" s="2"/>
      <c r="R569" s="2"/>
    </row>
    <row r="570" ht="14.25" customHeight="1" spans="1:18">
      <c r="A570">
        <v>569</v>
      </c>
      <c r="F570" s="118"/>
      <c r="G570" s="2" t="s">
        <v>55</v>
      </c>
      <c r="H570" s="2" t="s">
        <v>751</v>
      </c>
      <c r="I570" s="2" t="s">
        <v>13</v>
      </c>
      <c r="J570" s="2" t="s">
        <v>795</v>
      </c>
      <c r="K570" s="2" t="s">
        <v>799</v>
      </c>
      <c r="L570" s="118" t="s">
        <v>797</v>
      </c>
      <c r="M570" s="125">
        <v>0</v>
      </c>
      <c r="N570" s="118"/>
      <c r="O570" s="118"/>
      <c r="P570" s="118"/>
      <c r="Q570" s="118"/>
      <c r="R570" s="118"/>
    </row>
    <row r="571" ht="14.25" customHeight="1" spans="1:18">
      <c r="A571" s="2">
        <v>570</v>
      </c>
      <c r="F571" s="118"/>
      <c r="G571" s="2" t="s">
        <v>55</v>
      </c>
      <c r="H571" s="2" t="s">
        <v>751</v>
      </c>
      <c r="I571" s="2" t="s">
        <v>13</v>
      </c>
      <c r="J571" s="2" t="s">
        <v>795</v>
      </c>
      <c r="K571" s="2" t="s">
        <v>799</v>
      </c>
      <c r="L571" s="118" t="s">
        <v>798</v>
      </c>
      <c r="M571" s="125">
        <v>0</v>
      </c>
      <c r="N571" s="118"/>
      <c r="O571" s="118"/>
      <c r="P571" s="118"/>
      <c r="Q571" s="118"/>
      <c r="R571" s="118"/>
    </row>
    <row r="572" ht="14.25" customHeight="1" spans="1:18">
      <c r="A572">
        <v>571</v>
      </c>
      <c r="B572" s="2"/>
      <c r="C572" s="2"/>
      <c r="D572" s="2"/>
      <c r="E572" s="2"/>
      <c r="F572" s="2"/>
      <c r="G572" s="2" t="s">
        <v>55</v>
      </c>
      <c r="H572" s="2" t="s">
        <v>751</v>
      </c>
      <c r="I572" s="2" t="s">
        <v>13</v>
      </c>
      <c r="J572" s="2" t="s">
        <v>800</v>
      </c>
      <c r="K572" s="2" t="s">
        <v>801</v>
      </c>
      <c r="L572" s="2" t="s">
        <v>479</v>
      </c>
      <c r="M572" s="22">
        <v>0.9</v>
      </c>
      <c r="N572" s="2"/>
      <c r="O572" s="2" t="s">
        <v>802</v>
      </c>
      <c r="P572" s="2"/>
      <c r="Q572" s="2"/>
      <c r="R572" s="2"/>
    </row>
    <row r="573" ht="14.25" customHeight="1" spans="1:18">
      <c r="A573" s="2">
        <v>572</v>
      </c>
      <c r="F573" s="118"/>
      <c r="G573" s="2" t="s">
        <v>55</v>
      </c>
      <c r="H573" s="2" t="s">
        <v>751</v>
      </c>
      <c r="I573" s="2" t="s">
        <v>13</v>
      </c>
      <c r="J573" s="2" t="s">
        <v>800</v>
      </c>
      <c r="K573" s="2" t="s">
        <v>801</v>
      </c>
      <c r="L573" s="118" t="s">
        <v>755</v>
      </c>
      <c r="M573" s="38">
        <v>0.1</v>
      </c>
      <c r="N573" s="118"/>
      <c r="O573" s="118"/>
      <c r="P573" s="118"/>
      <c r="Q573" s="118"/>
      <c r="R573" s="118"/>
    </row>
    <row r="574" ht="14.25" customHeight="1" spans="1:18">
      <c r="A574">
        <v>573</v>
      </c>
      <c r="F574" s="118"/>
      <c r="G574" s="2" t="s">
        <v>55</v>
      </c>
      <c r="H574" s="2" t="s">
        <v>751</v>
      </c>
      <c r="I574" s="2" t="s">
        <v>13</v>
      </c>
      <c r="J574" s="2" t="s">
        <v>800</v>
      </c>
      <c r="K574" s="2" t="s">
        <v>801</v>
      </c>
      <c r="L574" s="118" t="s">
        <v>494</v>
      </c>
      <c r="M574" s="38">
        <v>0</v>
      </c>
      <c r="N574" s="118"/>
      <c r="O574" s="118"/>
      <c r="P574" s="118"/>
      <c r="Q574" s="118"/>
      <c r="R574" s="118"/>
    </row>
    <row r="575" ht="14.25" customHeight="1" spans="1:18">
      <c r="A575" s="2">
        <v>574</v>
      </c>
      <c r="F575" s="118"/>
      <c r="G575" s="2" t="s">
        <v>55</v>
      </c>
      <c r="H575" s="2" t="s">
        <v>751</v>
      </c>
      <c r="I575" s="2" t="s">
        <v>13</v>
      </c>
      <c r="J575" s="2" t="s">
        <v>800</v>
      </c>
      <c r="K575" s="2" t="s">
        <v>801</v>
      </c>
      <c r="L575" s="118" t="s">
        <v>803</v>
      </c>
      <c r="M575" s="125">
        <v>0</v>
      </c>
      <c r="N575" s="118"/>
      <c r="O575" s="118"/>
      <c r="P575" s="118"/>
      <c r="Q575" s="118"/>
      <c r="R575" s="118"/>
    </row>
    <row r="576" ht="14.25" customHeight="1" spans="1:18">
      <c r="A576">
        <v>575</v>
      </c>
      <c r="F576" s="118"/>
      <c r="G576" s="2" t="s">
        <v>55</v>
      </c>
      <c r="H576" s="2" t="s">
        <v>751</v>
      </c>
      <c r="I576" s="2" t="s">
        <v>13</v>
      </c>
      <c r="J576" s="2" t="s">
        <v>800</v>
      </c>
      <c r="K576" s="2" t="s">
        <v>801</v>
      </c>
      <c r="L576" s="118" t="s">
        <v>481</v>
      </c>
      <c r="M576" s="125">
        <v>0</v>
      </c>
      <c r="N576" s="118"/>
      <c r="O576" s="118"/>
      <c r="P576" s="118"/>
      <c r="Q576" s="118"/>
      <c r="R576" s="118"/>
    </row>
    <row r="577" ht="14.25" customHeight="1" spans="1:18">
      <c r="A577" s="2">
        <v>576</v>
      </c>
      <c r="F577" s="118"/>
      <c r="G577" s="2" t="s">
        <v>55</v>
      </c>
      <c r="H577" s="2" t="s">
        <v>751</v>
      </c>
      <c r="I577" s="2" t="s">
        <v>13</v>
      </c>
      <c r="J577" s="2" t="s">
        <v>800</v>
      </c>
      <c r="K577" s="2" t="s">
        <v>801</v>
      </c>
      <c r="L577" s="118" t="s">
        <v>804</v>
      </c>
      <c r="M577" s="125">
        <v>0</v>
      </c>
      <c r="N577" s="118"/>
      <c r="O577" s="118"/>
      <c r="P577" s="118"/>
      <c r="Q577" s="118"/>
      <c r="R577" s="118"/>
    </row>
    <row r="578" ht="14.25" customHeight="1" spans="1:18">
      <c r="A578">
        <v>577</v>
      </c>
      <c r="F578" s="118"/>
      <c r="G578" s="2" t="s">
        <v>55</v>
      </c>
      <c r="H578" s="2" t="s">
        <v>751</v>
      </c>
      <c r="I578" s="2" t="s">
        <v>13</v>
      </c>
      <c r="J578" s="2" t="s">
        <v>800</v>
      </c>
      <c r="K578" s="2" t="s">
        <v>801</v>
      </c>
      <c r="L578" s="118" t="s">
        <v>805</v>
      </c>
      <c r="M578" s="125">
        <v>0</v>
      </c>
      <c r="N578" s="118"/>
      <c r="O578" s="118"/>
      <c r="P578" s="118"/>
      <c r="Q578" s="118"/>
      <c r="R578" s="118"/>
    </row>
    <row r="579" ht="14.25" customHeight="1" spans="1:18">
      <c r="A579" s="2">
        <v>578</v>
      </c>
      <c r="B579" s="2"/>
      <c r="C579" s="2"/>
      <c r="D579" s="2"/>
      <c r="E579" s="2"/>
      <c r="F579" s="2"/>
      <c r="G579" s="2" t="s">
        <v>55</v>
      </c>
      <c r="H579" s="2" t="s">
        <v>751</v>
      </c>
      <c r="I579" s="2" t="s">
        <v>13</v>
      </c>
      <c r="J579" s="2" t="s">
        <v>800</v>
      </c>
      <c r="K579" s="2" t="s">
        <v>806</v>
      </c>
      <c r="L579" s="2" t="s">
        <v>479</v>
      </c>
      <c r="M579" s="22">
        <v>0.9</v>
      </c>
      <c r="N579" s="2"/>
      <c r="O579" s="2" t="s">
        <v>802</v>
      </c>
      <c r="P579" s="2"/>
      <c r="Q579" s="2"/>
      <c r="R579" s="2"/>
    </row>
    <row r="580" ht="14.25" customHeight="1" spans="1:18">
      <c r="A580">
        <v>579</v>
      </c>
      <c r="F580" s="118"/>
      <c r="G580" s="2" t="s">
        <v>55</v>
      </c>
      <c r="H580" s="2" t="s">
        <v>751</v>
      </c>
      <c r="I580" s="2" t="s">
        <v>13</v>
      </c>
      <c r="J580" s="2" t="s">
        <v>800</v>
      </c>
      <c r="K580" s="2" t="s">
        <v>806</v>
      </c>
      <c r="L580" s="118" t="s">
        <v>755</v>
      </c>
      <c r="M580" s="38">
        <v>0.1</v>
      </c>
      <c r="N580" s="118"/>
      <c r="O580" s="118"/>
      <c r="P580" s="118"/>
      <c r="Q580" s="118"/>
      <c r="R580" s="118"/>
    </row>
    <row r="581" ht="14.25" customHeight="1" spans="1:18">
      <c r="A581" s="2">
        <v>580</v>
      </c>
      <c r="F581" s="118"/>
      <c r="G581" s="2" t="s">
        <v>55</v>
      </c>
      <c r="H581" s="2" t="s">
        <v>751</v>
      </c>
      <c r="I581" s="2" t="s">
        <v>13</v>
      </c>
      <c r="J581" s="2" t="s">
        <v>800</v>
      </c>
      <c r="K581" s="2" t="s">
        <v>806</v>
      </c>
      <c r="L581" s="118" t="s">
        <v>494</v>
      </c>
      <c r="M581" s="38">
        <v>0</v>
      </c>
      <c r="N581" s="118"/>
      <c r="O581" s="118"/>
      <c r="P581" s="118"/>
      <c r="Q581" s="118"/>
      <c r="R581" s="118"/>
    </row>
    <row r="582" ht="14.25" customHeight="1" spans="1:18">
      <c r="A582">
        <v>581</v>
      </c>
      <c r="F582" s="118"/>
      <c r="G582" s="2" t="s">
        <v>55</v>
      </c>
      <c r="H582" s="2" t="s">
        <v>751</v>
      </c>
      <c r="I582" s="2" t="s">
        <v>13</v>
      </c>
      <c r="J582" s="2" t="s">
        <v>800</v>
      </c>
      <c r="K582" s="2" t="s">
        <v>806</v>
      </c>
      <c r="L582" s="118" t="s">
        <v>803</v>
      </c>
      <c r="M582" s="125">
        <v>0</v>
      </c>
      <c r="N582" s="118"/>
      <c r="O582" s="118"/>
      <c r="P582" s="118"/>
      <c r="Q582" s="118"/>
      <c r="R582" s="118"/>
    </row>
    <row r="583" ht="14.25" customHeight="1" spans="1:18">
      <c r="A583" s="2">
        <v>582</v>
      </c>
      <c r="F583" s="118"/>
      <c r="G583" s="2" t="s">
        <v>55</v>
      </c>
      <c r="H583" s="2" t="s">
        <v>751</v>
      </c>
      <c r="I583" s="2" t="s">
        <v>13</v>
      </c>
      <c r="J583" s="2" t="s">
        <v>800</v>
      </c>
      <c r="K583" s="2" t="s">
        <v>806</v>
      </c>
      <c r="L583" s="118" t="s">
        <v>481</v>
      </c>
      <c r="M583" s="125">
        <v>0</v>
      </c>
      <c r="N583" s="118"/>
      <c r="O583" s="118"/>
      <c r="P583" s="118"/>
      <c r="Q583" s="118"/>
      <c r="R583" s="118"/>
    </row>
    <row r="584" ht="14.25" customHeight="1" spans="1:18">
      <c r="A584">
        <v>583</v>
      </c>
      <c r="F584" s="118"/>
      <c r="G584" s="2" t="s">
        <v>55</v>
      </c>
      <c r="H584" s="2" t="s">
        <v>751</v>
      </c>
      <c r="I584" s="2" t="s">
        <v>13</v>
      </c>
      <c r="J584" s="2" t="s">
        <v>800</v>
      </c>
      <c r="K584" s="2" t="s">
        <v>806</v>
      </c>
      <c r="L584" s="118" t="s">
        <v>804</v>
      </c>
      <c r="M584" s="125">
        <v>0</v>
      </c>
      <c r="N584" s="118"/>
      <c r="O584" s="118"/>
      <c r="P584" s="118"/>
      <c r="Q584" s="118"/>
      <c r="R584" s="118"/>
    </row>
    <row r="585" ht="14.25" customHeight="1" spans="1:18">
      <c r="A585" s="2">
        <v>584</v>
      </c>
      <c r="F585" s="118"/>
      <c r="G585" s="2" t="s">
        <v>55</v>
      </c>
      <c r="H585" s="2" t="s">
        <v>751</v>
      </c>
      <c r="I585" s="2" t="s">
        <v>13</v>
      </c>
      <c r="J585" s="2" t="s">
        <v>800</v>
      </c>
      <c r="K585" s="2" t="s">
        <v>806</v>
      </c>
      <c r="L585" s="118" t="s">
        <v>805</v>
      </c>
      <c r="M585" s="125">
        <v>0</v>
      </c>
      <c r="N585" s="118"/>
      <c r="O585" s="118"/>
      <c r="P585" s="118"/>
      <c r="Q585" s="118"/>
      <c r="R585" s="118"/>
    </row>
    <row r="586" ht="14.25" customHeight="1" spans="1:18">
      <c r="A586">
        <v>585</v>
      </c>
      <c r="B586" s="2"/>
      <c r="C586" s="2"/>
      <c r="D586" s="2"/>
      <c r="E586" s="2"/>
      <c r="F586" s="2"/>
      <c r="G586" s="2" t="s">
        <v>55</v>
      </c>
      <c r="H586" s="2" t="s">
        <v>751</v>
      </c>
      <c r="I586" s="2" t="s">
        <v>13</v>
      </c>
      <c r="J586" s="2" t="s">
        <v>800</v>
      </c>
      <c r="K586" s="2" t="s">
        <v>807</v>
      </c>
      <c r="L586" s="2" t="s">
        <v>479</v>
      </c>
      <c r="M586" s="22">
        <v>0.63</v>
      </c>
      <c r="N586" s="2"/>
      <c r="O586" s="2"/>
      <c r="P586" s="2"/>
      <c r="Q586" s="2"/>
      <c r="R586" s="2"/>
    </row>
    <row r="587" ht="14.25" customHeight="1" spans="1:18">
      <c r="A587" s="2">
        <v>586</v>
      </c>
      <c r="F587" s="118"/>
      <c r="G587" s="2" t="s">
        <v>55</v>
      </c>
      <c r="H587" s="2" t="s">
        <v>751</v>
      </c>
      <c r="I587" s="2" t="s">
        <v>13</v>
      </c>
      <c r="J587" s="2" t="s">
        <v>800</v>
      </c>
      <c r="K587" s="2" t="s">
        <v>807</v>
      </c>
      <c r="L587" s="118" t="s">
        <v>755</v>
      </c>
      <c r="M587" s="38">
        <v>0.07</v>
      </c>
      <c r="N587" s="118"/>
      <c r="O587" s="118" t="s">
        <v>808</v>
      </c>
      <c r="P587" s="118"/>
      <c r="Q587" s="118"/>
      <c r="R587" s="118"/>
    </row>
    <row r="588" ht="14.25" customHeight="1" spans="1:18">
      <c r="A588">
        <v>587</v>
      </c>
      <c r="F588" s="118"/>
      <c r="G588" s="2" t="s">
        <v>55</v>
      </c>
      <c r="H588" s="2" t="s">
        <v>751</v>
      </c>
      <c r="I588" s="2" t="s">
        <v>13</v>
      </c>
      <c r="J588" s="2" t="s">
        <v>800</v>
      </c>
      <c r="K588" s="2" t="s">
        <v>807</v>
      </c>
      <c r="L588" s="118" t="s">
        <v>494</v>
      </c>
      <c r="M588" s="38">
        <v>0</v>
      </c>
      <c r="N588" s="118"/>
      <c r="O588" s="118" t="s">
        <v>809</v>
      </c>
      <c r="P588" s="118"/>
      <c r="Q588" s="118"/>
      <c r="R588" s="118"/>
    </row>
    <row r="589" ht="14.25" customHeight="1" spans="1:18">
      <c r="A589" s="2">
        <v>588</v>
      </c>
      <c r="F589" s="118"/>
      <c r="G589" s="2" t="s">
        <v>55</v>
      </c>
      <c r="H589" s="2" t="s">
        <v>751</v>
      </c>
      <c r="I589" s="2" t="s">
        <v>13</v>
      </c>
      <c r="J589" s="2" t="s">
        <v>800</v>
      </c>
      <c r="K589" s="2" t="s">
        <v>807</v>
      </c>
      <c r="L589" s="118" t="s">
        <v>803</v>
      </c>
      <c r="M589" s="38">
        <v>0</v>
      </c>
      <c r="N589" s="118"/>
      <c r="O589" s="118"/>
      <c r="P589" s="118"/>
      <c r="Q589" s="118"/>
      <c r="R589" s="118"/>
    </row>
    <row r="590" ht="14.25" customHeight="1" spans="1:18">
      <c r="A590">
        <v>589</v>
      </c>
      <c r="F590" s="118"/>
      <c r="G590" s="2" t="s">
        <v>55</v>
      </c>
      <c r="H590" s="2" t="s">
        <v>751</v>
      </c>
      <c r="I590" s="2" t="s">
        <v>13</v>
      </c>
      <c r="J590" s="2" t="s">
        <v>800</v>
      </c>
      <c r="K590" s="2" t="s">
        <v>807</v>
      </c>
      <c r="L590" s="118" t="s">
        <v>481</v>
      </c>
      <c r="M590" s="38">
        <v>0</v>
      </c>
      <c r="N590" s="118"/>
      <c r="O590" s="118"/>
      <c r="P590" s="118"/>
      <c r="Q590" s="118"/>
      <c r="R590" s="118"/>
    </row>
    <row r="591" ht="14.25" customHeight="1" spans="1:18">
      <c r="A591" s="2">
        <v>590</v>
      </c>
      <c r="F591" s="118"/>
      <c r="G591" s="2" t="s">
        <v>55</v>
      </c>
      <c r="H591" s="2" t="s">
        <v>751</v>
      </c>
      <c r="I591" s="2" t="s">
        <v>13</v>
      </c>
      <c r="J591" s="2" t="s">
        <v>800</v>
      </c>
      <c r="K591" s="2" t="s">
        <v>807</v>
      </c>
      <c r="L591" s="118" t="s">
        <v>804</v>
      </c>
      <c r="M591" s="38">
        <v>0.3</v>
      </c>
      <c r="N591" s="118"/>
      <c r="O591" s="118" t="s">
        <v>810</v>
      </c>
      <c r="P591" s="118"/>
      <c r="Q591" s="118"/>
      <c r="R591" s="118"/>
    </row>
    <row r="592" ht="14.25" customHeight="1" spans="1:18">
      <c r="A592">
        <v>591</v>
      </c>
      <c r="F592" s="118"/>
      <c r="G592" s="2" t="s">
        <v>55</v>
      </c>
      <c r="H592" s="2" t="s">
        <v>751</v>
      </c>
      <c r="I592" s="2" t="s">
        <v>13</v>
      </c>
      <c r="J592" s="2" t="s">
        <v>800</v>
      </c>
      <c r="K592" s="2" t="s">
        <v>807</v>
      </c>
      <c r="L592" s="118" t="s">
        <v>805</v>
      </c>
      <c r="M592" s="38">
        <v>0</v>
      </c>
      <c r="N592" s="118"/>
      <c r="O592" s="118"/>
      <c r="P592" s="118"/>
      <c r="Q592" s="118"/>
      <c r="R592" s="118"/>
    </row>
    <row r="593" ht="14.25" customHeight="1" spans="1:18">
      <c r="A593" s="2">
        <v>592</v>
      </c>
      <c r="B593" s="2"/>
      <c r="C593" s="2"/>
      <c r="D593" s="2"/>
      <c r="E593" s="2"/>
      <c r="F593" s="2"/>
      <c r="G593" s="2" t="s">
        <v>55</v>
      </c>
      <c r="H593" s="2" t="s">
        <v>751</v>
      </c>
      <c r="I593" s="2" t="s">
        <v>13</v>
      </c>
      <c r="J593" s="2" t="s">
        <v>800</v>
      </c>
      <c r="K593" s="2" t="s">
        <v>811</v>
      </c>
      <c r="L593" s="2" t="s">
        <v>479</v>
      </c>
      <c r="M593" s="22">
        <v>0.63</v>
      </c>
      <c r="N593" s="2"/>
      <c r="O593" s="2"/>
      <c r="P593" s="2"/>
      <c r="Q593" s="2"/>
      <c r="R593" s="2"/>
    </row>
    <row r="594" ht="14.25" customHeight="1" spans="1:18">
      <c r="A594">
        <v>593</v>
      </c>
      <c r="F594" s="118"/>
      <c r="G594" s="2" t="s">
        <v>55</v>
      </c>
      <c r="H594" s="2" t="s">
        <v>751</v>
      </c>
      <c r="I594" s="2" t="s">
        <v>13</v>
      </c>
      <c r="J594" s="2" t="s">
        <v>800</v>
      </c>
      <c r="K594" s="2" t="s">
        <v>811</v>
      </c>
      <c r="L594" s="118" t="s">
        <v>755</v>
      </c>
      <c r="M594" s="38">
        <v>0.07</v>
      </c>
      <c r="N594" s="118"/>
      <c r="O594" s="118" t="s">
        <v>808</v>
      </c>
      <c r="P594" s="118"/>
      <c r="Q594" s="118"/>
      <c r="R594" s="118"/>
    </row>
    <row r="595" ht="14.25" customHeight="1" spans="1:18">
      <c r="A595" s="2">
        <v>594</v>
      </c>
      <c r="F595" s="118"/>
      <c r="G595" s="2" t="s">
        <v>55</v>
      </c>
      <c r="H595" s="2" t="s">
        <v>751</v>
      </c>
      <c r="I595" s="2" t="s">
        <v>13</v>
      </c>
      <c r="J595" s="2" t="s">
        <v>800</v>
      </c>
      <c r="K595" s="2" t="s">
        <v>811</v>
      </c>
      <c r="L595" s="118" t="s">
        <v>494</v>
      </c>
      <c r="M595" s="38">
        <v>0</v>
      </c>
      <c r="N595" s="118"/>
      <c r="O595" s="118" t="s">
        <v>809</v>
      </c>
      <c r="P595" s="118"/>
      <c r="Q595" s="118"/>
      <c r="R595" s="118"/>
    </row>
    <row r="596" ht="14.25" customHeight="1" spans="1:18">
      <c r="A596">
        <v>595</v>
      </c>
      <c r="F596" s="118"/>
      <c r="G596" s="2" t="s">
        <v>55</v>
      </c>
      <c r="H596" s="2" t="s">
        <v>751</v>
      </c>
      <c r="I596" s="2" t="s">
        <v>13</v>
      </c>
      <c r="J596" s="2" t="s">
        <v>800</v>
      </c>
      <c r="K596" s="2" t="s">
        <v>811</v>
      </c>
      <c r="L596" s="118" t="s">
        <v>803</v>
      </c>
      <c r="M596" s="38">
        <v>0</v>
      </c>
      <c r="N596" s="118"/>
      <c r="O596" s="118"/>
      <c r="P596" s="118"/>
      <c r="Q596" s="118"/>
      <c r="R596" s="118"/>
    </row>
    <row r="597" ht="14.25" customHeight="1" spans="1:18">
      <c r="A597" s="2">
        <v>596</v>
      </c>
      <c r="F597" s="118"/>
      <c r="G597" s="2" t="s">
        <v>55</v>
      </c>
      <c r="H597" s="2" t="s">
        <v>751</v>
      </c>
      <c r="I597" s="2" t="s">
        <v>13</v>
      </c>
      <c r="J597" s="2" t="s">
        <v>800</v>
      </c>
      <c r="K597" s="2" t="s">
        <v>811</v>
      </c>
      <c r="L597" s="118" t="s">
        <v>481</v>
      </c>
      <c r="M597" s="38">
        <v>0</v>
      </c>
      <c r="N597" s="118"/>
      <c r="O597" s="118"/>
      <c r="P597" s="118"/>
      <c r="Q597" s="118"/>
      <c r="R597" s="118"/>
    </row>
    <row r="598" ht="14.25" customHeight="1" spans="1:18">
      <c r="A598">
        <v>597</v>
      </c>
      <c r="F598" s="118"/>
      <c r="G598" s="2" t="s">
        <v>55</v>
      </c>
      <c r="H598" s="2" t="s">
        <v>751</v>
      </c>
      <c r="I598" s="2" t="s">
        <v>13</v>
      </c>
      <c r="J598" s="2" t="s">
        <v>800</v>
      </c>
      <c r="K598" s="2" t="s">
        <v>811</v>
      </c>
      <c r="L598" s="118" t="s">
        <v>804</v>
      </c>
      <c r="M598" s="38">
        <v>0.3</v>
      </c>
      <c r="N598" s="118"/>
      <c r="O598" s="118" t="s">
        <v>810</v>
      </c>
      <c r="P598" s="118"/>
      <c r="Q598" s="118"/>
      <c r="R598" s="118"/>
    </row>
    <row r="599" ht="14.25" customHeight="1" spans="1:18">
      <c r="A599" s="2">
        <v>598</v>
      </c>
      <c r="F599" s="118"/>
      <c r="G599" s="2" t="s">
        <v>55</v>
      </c>
      <c r="H599" s="2" t="s">
        <v>751</v>
      </c>
      <c r="I599" s="2" t="s">
        <v>13</v>
      </c>
      <c r="J599" s="2" t="s">
        <v>800</v>
      </c>
      <c r="K599" s="2" t="s">
        <v>811</v>
      </c>
      <c r="L599" s="118" t="s">
        <v>805</v>
      </c>
      <c r="M599" s="38">
        <v>0</v>
      </c>
      <c r="N599" s="118"/>
      <c r="O599" s="118"/>
      <c r="P599" s="118"/>
      <c r="Q599" s="118"/>
      <c r="R599" s="118"/>
    </row>
    <row r="600" ht="14.25" customHeight="1" spans="1:18">
      <c r="A600">
        <v>599</v>
      </c>
      <c r="B600" s="2"/>
      <c r="C600" s="2"/>
      <c r="D600" s="2"/>
      <c r="E600" s="2"/>
      <c r="F600" s="2"/>
      <c r="G600" s="2" t="s">
        <v>55</v>
      </c>
      <c r="H600" s="2" t="s">
        <v>751</v>
      </c>
      <c r="I600" s="2" t="s">
        <v>812</v>
      </c>
      <c r="J600" s="2" t="s">
        <v>485</v>
      </c>
      <c r="K600" s="2"/>
      <c r="L600" s="2"/>
      <c r="M600" s="11">
        <v>0</v>
      </c>
      <c r="N600" s="2" t="s">
        <v>604</v>
      </c>
      <c r="O600" s="2"/>
      <c r="P600" s="2"/>
      <c r="Q600" s="2"/>
      <c r="R600" s="2"/>
    </row>
    <row r="601" ht="14.25" customHeight="1" spans="1:18">
      <c r="A601" s="2">
        <v>600</v>
      </c>
      <c r="F601" s="118"/>
      <c r="G601" s="2" t="s">
        <v>55</v>
      </c>
      <c r="H601" s="2" t="s">
        <v>751</v>
      </c>
      <c r="I601" s="2" t="s">
        <v>812</v>
      </c>
      <c r="J601" s="118" t="s">
        <v>131</v>
      </c>
      <c r="K601" s="118"/>
      <c r="L601" s="118"/>
      <c r="M601" s="139">
        <v>563.25</v>
      </c>
      <c r="N601" s="118" t="s">
        <v>604</v>
      </c>
      <c r="O601" s="118"/>
      <c r="P601" s="118"/>
      <c r="Q601" s="118"/>
      <c r="R601" s="118" t="s">
        <v>813</v>
      </c>
    </row>
    <row r="602" ht="14.25" customHeight="1" spans="1:18">
      <c r="A602">
        <v>601</v>
      </c>
      <c r="F602" s="118"/>
      <c r="G602" s="2" t="s">
        <v>55</v>
      </c>
      <c r="H602" s="2" t="s">
        <v>751</v>
      </c>
      <c r="I602" s="2" t="s">
        <v>812</v>
      </c>
      <c r="J602" s="118" t="s">
        <v>130</v>
      </c>
      <c r="K602" s="118"/>
      <c r="L602" s="118"/>
      <c r="M602" s="125">
        <v>355.5</v>
      </c>
      <c r="N602" s="118" t="s">
        <v>604</v>
      </c>
      <c r="O602" s="118"/>
      <c r="P602" s="118"/>
      <c r="Q602" s="118"/>
      <c r="R602" s="118" t="s">
        <v>813</v>
      </c>
    </row>
    <row r="603" ht="14.25" customHeight="1" spans="1:18">
      <c r="A603" s="2">
        <v>602</v>
      </c>
      <c r="F603" s="118"/>
      <c r="G603" s="2" t="s">
        <v>55</v>
      </c>
      <c r="H603" s="2" t="s">
        <v>751</v>
      </c>
      <c r="I603" s="2" t="s">
        <v>812</v>
      </c>
      <c r="J603" s="118" t="s">
        <v>814</v>
      </c>
      <c r="K603" s="118"/>
      <c r="L603" s="118"/>
      <c r="M603" s="125">
        <v>0</v>
      </c>
      <c r="N603" s="118" t="s">
        <v>604</v>
      </c>
      <c r="O603" s="118"/>
      <c r="P603" s="118"/>
      <c r="Q603" s="118"/>
      <c r="R603" s="118"/>
    </row>
    <row r="604" ht="14.25" customHeight="1" spans="1:18">
      <c r="A604">
        <v>603</v>
      </c>
      <c r="B604" s="13"/>
      <c r="C604" s="13"/>
      <c r="D604" s="13"/>
      <c r="E604" s="13"/>
      <c r="F604" s="2">
        <v>42</v>
      </c>
      <c r="G604" s="2" t="s">
        <v>56</v>
      </c>
      <c r="H604" s="2" t="s">
        <v>62</v>
      </c>
      <c r="I604" s="2" t="s">
        <v>85</v>
      </c>
      <c r="J604" s="2" t="s">
        <v>86</v>
      </c>
      <c r="K604" s="2" t="s">
        <v>144</v>
      </c>
      <c r="L604" s="2"/>
      <c r="M604" s="145" t="s">
        <v>21</v>
      </c>
      <c r="N604" s="2"/>
      <c r="O604" s="22"/>
      <c r="P604" s="22">
        <v>0</v>
      </c>
      <c r="Q604" s="22">
        <v>0.9</v>
      </c>
      <c r="R604" s="2"/>
    </row>
    <row r="605" ht="14.25" customHeight="1" spans="1:18">
      <c r="A605" s="2">
        <v>604</v>
      </c>
      <c r="B605" s="16"/>
      <c r="C605" s="16"/>
      <c r="D605" s="16"/>
      <c r="E605" s="16"/>
      <c r="F605" s="118">
        <v>43</v>
      </c>
      <c r="G605" s="2" t="s">
        <v>56</v>
      </c>
      <c r="H605" s="2" t="s">
        <v>62</v>
      </c>
      <c r="I605" s="2" t="s">
        <v>85</v>
      </c>
      <c r="J605" s="2" t="s">
        <v>86</v>
      </c>
      <c r="K605" s="118" t="s">
        <v>117</v>
      </c>
      <c r="L605" s="118"/>
      <c r="M605" s="146" t="s">
        <v>21</v>
      </c>
      <c r="N605" s="118" t="s">
        <v>815</v>
      </c>
      <c r="O605" s="118"/>
      <c r="P605" s="118">
        <v>2</v>
      </c>
      <c r="Q605" s="118">
        <v>30</v>
      </c>
      <c r="R605" s="118" t="s">
        <v>816</v>
      </c>
    </row>
    <row r="606" ht="14.25" customHeight="1" spans="1:18">
      <c r="A606">
        <v>605</v>
      </c>
      <c r="B606" s="2"/>
      <c r="C606" s="2"/>
      <c r="D606" s="2"/>
      <c r="E606" s="2"/>
      <c r="F606" s="2"/>
      <c r="G606" s="2" t="s">
        <v>56</v>
      </c>
      <c r="H606" s="2" t="s">
        <v>62</v>
      </c>
      <c r="I606" s="2" t="s">
        <v>85</v>
      </c>
      <c r="J606" s="2" t="s">
        <v>817</v>
      </c>
      <c r="K606" s="2" t="s">
        <v>818</v>
      </c>
      <c r="L606" s="2"/>
      <c r="M606" s="125" t="s">
        <v>819</v>
      </c>
      <c r="N606" s="2"/>
      <c r="O606" s="2"/>
      <c r="P606" s="2"/>
      <c r="Q606" s="2"/>
      <c r="R606" s="2"/>
    </row>
    <row r="607" ht="14.25" customHeight="1" spans="1:18">
      <c r="A607" s="2">
        <v>606</v>
      </c>
      <c r="F607" s="118"/>
      <c r="G607" s="2" t="s">
        <v>56</v>
      </c>
      <c r="H607" s="2" t="s">
        <v>62</v>
      </c>
      <c r="I607" s="2" t="s">
        <v>85</v>
      </c>
      <c r="J607" s="2" t="s">
        <v>817</v>
      </c>
      <c r="K607" s="118" t="s">
        <v>147</v>
      </c>
      <c r="L607" s="118"/>
      <c r="M607" s="125" t="s">
        <v>819</v>
      </c>
      <c r="N607" s="118"/>
      <c r="O607" s="118"/>
      <c r="P607" s="118"/>
      <c r="Q607" s="118"/>
      <c r="R607" s="118"/>
    </row>
    <row r="608" ht="14.25" customHeight="1" spans="1:18">
      <c r="A608">
        <v>607</v>
      </c>
      <c r="B608" s="29"/>
      <c r="C608" s="29"/>
      <c r="D608" s="29"/>
      <c r="E608" s="29"/>
      <c r="F608" s="29"/>
      <c r="G608" s="2" t="s">
        <v>56</v>
      </c>
      <c r="H608" s="2" t="s">
        <v>62</v>
      </c>
      <c r="I608" s="2" t="s">
        <v>85</v>
      </c>
      <c r="J608" s="29" t="s">
        <v>820</v>
      </c>
      <c r="K608" s="29"/>
      <c r="L608" s="29"/>
      <c r="M608" s="40" t="s">
        <v>821</v>
      </c>
      <c r="N608" s="29"/>
      <c r="O608" s="29"/>
      <c r="P608" s="29"/>
      <c r="Q608" s="29"/>
      <c r="R608" s="29"/>
    </row>
    <row r="609" ht="14.25" customHeight="1" spans="1:18">
      <c r="A609" s="2">
        <v>608</v>
      </c>
      <c r="B609" s="2"/>
      <c r="C609" s="2"/>
      <c r="D609" s="2"/>
      <c r="E609" s="2"/>
      <c r="F609" s="2"/>
      <c r="G609" s="2" t="s">
        <v>56</v>
      </c>
      <c r="H609" s="2" t="s">
        <v>62</v>
      </c>
      <c r="I609" s="2" t="s">
        <v>822</v>
      </c>
      <c r="J609" s="2" t="s">
        <v>823</v>
      </c>
      <c r="K609" s="2" t="s">
        <v>824</v>
      </c>
      <c r="L609" s="2"/>
      <c r="M609" s="22">
        <v>0.21</v>
      </c>
      <c r="N609" s="2"/>
      <c r="O609" s="2"/>
      <c r="P609" s="2"/>
      <c r="Q609" s="2"/>
      <c r="R609" s="2"/>
    </row>
    <row r="610" ht="14.25" customHeight="1" spans="1:18">
      <c r="A610">
        <v>609</v>
      </c>
      <c r="F610" s="118"/>
      <c r="G610" s="2" t="s">
        <v>56</v>
      </c>
      <c r="H610" s="2" t="s">
        <v>62</v>
      </c>
      <c r="I610" s="2" t="s">
        <v>822</v>
      </c>
      <c r="J610" s="2" t="s">
        <v>823</v>
      </c>
      <c r="K610" s="118" t="s">
        <v>117</v>
      </c>
      <c r="L610" s="118"/>
      <c r="M610" s="125">
        <v>3</v>
      </c>
      <c r="N610" s="118" t="s">
        <v>815</v>
      </c>
      <c r="O610" s="118"/>
      <c r="P610" s="118"/>
      <c r="Q610" s="118"/>
      <c r="R610" s="118"/>
    </row>
    <row r="611" ht="14.25" customHeight="1" spans="1:18">
      <c r="A611" s="2">
        <v>610</v>
      </c>
      <c r="B611" s="2"/>
      <c r="C611" s="2"/>
      <c r="D611" s="2"/>
      <c r="E611" s="2"/>
      <c r="F611" s="2"/>
      <c r="G611" s="2" t="s">
        <v>56</v>
      </c>
      <c r="H611" s="2" t="s">
        <v>62</v>
      </c>
      <c r="I611" s="2" t="s">
        <v>822</v>
      </c>
      <c r="J611" s="2" t="s">
        <v>825</v>
      </c>
      <c r="K611" s="2" t="s">
        <v>824</v>
      </c>
      <c r="L611" s="2"/>
      <c r="M611" s="22">
        <v>0.21</v>
      </c>
      <c r="N611" s="2"/>
      <c r="O611" s="2"/>
      <c r="P611" s="2"/>
      <c r="Q611" s="2"/>
      <c r="R611" s="2"/>
    </row>
    <row r="612" ht="14.25" customHeight="1" spans="1:18">
      <c r="A612">
        <v>611</v>
      </c>
      <c r="F612" s="118"/>
      <c r="G612" s="2" t="s">
        <v>56</v>
      </c>
      <c r="H612" s="2" t="s">
        <v>62</v>
      </c>
      <c r="I612" s="2" t="s">
        <v>822</v>
      </c>
      <c r="J612" s="2" t="s">
        <v>825</v>
      </c>
      <c r="K612" s="118" t="s">
        <v>117</v>
      </c>
      <c r="L612" s="118"/>
      <c r="M612" s="125">
        <v>4</v>
      </c>
      <c r="N612" s="118" t="s">
        <v>815</v>
      </c>
      <c r="O612" s="118"/>
      <c r="P612" s="118"/>
      <c r="Q612" s="118"/>
      <c r="R612" s="118"/>
    </row>
    <row r="613" ht="14.25" customHeight="1" spans="1:18">
      <c r="A613" s="2">
        <v>612</v>
      </c>
      <c r="B613" s="2"/>
      <c r="C613" s="2"/>
      <c r="D613" s="2"/>
      <c r="E613" s="2"/>
      <c r="F613" s="2"/>
      <c r="G613" s="2" t="s">
        <v>56</v>
      </c>
      <c r="H613" s="2" t="s">
        <v>62</v>
      </c>
      <c r="I613" s="2" t="s">
        <v>822</v>
      </c>
      <c r="J613" s="2" t="s">
        <v>826</v>
      </c>
      <c r="K613" s="2" t="s">
        <v>824</v>
      </c>
      <c r="L613" s="2"/>
      <c r="M613" s="22">
        <v>0.21</v>
      </c>
      <c r="N613" s="2"/>
      <c r="O613" s="2"/>
      <c r="P613" s="2"/>
      <c r="Q613" s="2"/>
      <c r="R613" s="2"/>
    </row>
    <row r="614" ht="14.25" customHeight="1" spans="1:18">
      <c r="A614">
        <v>613</v>
      </c>
      <c r="F614" s="118"/>
      <c r="G614" s="2" t="s">
        <v>56</v>
      </c>
      <c r="H614" s="2" t="s">
        <v>62</v>
      </c>
      <c r="I614" s="2" t="s">
        <v>822</v>
      </c>
      <c r="J614" s="2" t="s">
        <v>826</v>
      </c>
      <c r="K614" s="118" t="s">
        <v>117</v>
      </c>
      <c r="L614" s="118"/>
      <c r="M614" s="125">
        <v>4</v>
      </c>
      <c r="N614" s="118" t="s">
        <v>815</v>
      </c>
      <c r="O614" s="118"/>
      <c r="P614" s="118"/>
      <c r="Q614" s="118"/>
      <c r="R614" s="118"/>
    </row>
    <row r="615" ht="14.25" customHeight="1" spans="1:18">
      <c r="A615" s="2">
        <v>614</v>
      </c>
      <c r="B615" s="2"/>
      <c r="C615" s="2"/>
      <c r="D615" s="2"/>
      <c r="E615" s="2"/>
      <c r="F615" s="2"/>
      <c r="G615" s="2" t="s">
        <v>56</v>
      </c>
      <c r="H615" s="2" t="s">
        <v>62</v>
      </c>
      <c r="I615" s="2" t="s">
        <v>822</v>
      </c>
      <c r="J615" s="2" t="s">
        <v>827</v>
      </c>
      <c r="K615" s="2" t="s">
        <v>824</v>
      </c>
      <c r="L615" s="2"/>
      <c r="M615" s="22">
        <v>0.21</v>
      </c>
      <c r="N615" s="2"/>
      <c r="O615" s="2"/>
      <c r="P615" s="2"/>
      <c r="Q615" s="2"/>
      <c r="R615" s="2"/>
    </row>
    <row r="616" ht="14.25" customHeight="1" spans="1:18">
      <c r="A616">
        <v>615</v>
      </c>
      <c r="F616" s="118"/>
      <c r="G616" s="2" t="s">
        <v>56</v>
      </c>
      <c r="H616" s="2" t="s">
        <v>62</v>
      </c>
      <c r="I616" s="2" t="s">
        <v>822</v>
      </c>
      <c r="J616" s="2" t="s">
        <v>827</v>
      </c>
      <c r="K616" s="118" t="s">
        <v>117</v>
      </c>
      <c r="L616" s="118"/>
      <c r="M616" s="125">
        <v>3</v>
      </c>
      <c r="N616" s="118" t="s">
        <v>815</v>
      </c>
      <c r="O616" s="118"/>
      <c r="P616" s="118"/>
      <c r="Q616" s="118"/>
      <c r="R616" s="118"/>
    </row>
    <row r="617" ht="14.25" customHeight="1" spans="1:18">
      <c r="A617" s="2">
        <v>616</v>
      </c>
      <c r="B617" s="2"/>
      <c r="C617" s="2"/>
      <c r="D617" s="2"/>
      <c r="E617" s="2"/>
      <c r="F617" s="2"/>
      <c r="G617" s="2" t="s">
        <v>56</v>
      </c>
      <c r="H617" s="2" t="s">
        <v>62</v>
      </c>
      <c r="I617" s="2" t="s">
        <v>822</v>
      </c>
      <c r="J617" s="2" t="s">
        <v>817</v>
      </c>
      <c r="K617" s="2" t="s">
        <v>818</v>
      </c>
      <c r="L617" s="2"/>
      <c r="M617" s="11" t="s">
        <v>819</v>
      </c>
      <c r="N617" s="2"/>
      <c r="O617" s="2"/>
      <c r="P617" s="2"/>
      <c r="Q617" s="2"/>
      <c r="R617" s="2"/>
    </row>
    <row r="618" ht="14.25" customHeight="1" spans="1:18">
      <c r="A618">
        <v>617</v>
      </c>
      <c r="F618" s="118"/>
      <c r="G618" s="2" t="s">
        <v>56</v>
      </c>
      <c r="H618" s="2" t="s">
        <v>62</v>
      </c>
      <c r="I618" s="2" t="s">
        <v>822</v>
      </c>
      <c r="J618" s="2" t="s">
        <v>817</v>
      </c>
      <c r="K618" s="118" t="s">
        <v>147</v>
      </c>
      <c r="L618" s="118"/>
      <c r="M618" s="125" t="s">
        <v>819</v>
      </c>
      <c r="N618" s="118"/>
      <c r="O618" s="118"/>
      <c r="P618" s="118"/>
      <c r="Q618" s="118"/>
      <c r="R618" s="118"/>
    </row>
    <row r="619" ht="14.25" customHeight="1" spans="1:18">
      <c r="A619" s="2">
        <v>618</v>
      </c>
      <c r="B619" s="29"/>
      <c r="C619" s="29"/>
      <c r="D619" s="29"/>
      <c r="E619" s="29"/>
      <c r="F619" s="29"/>
      <c r="G619" s="2" t="s">
        <v>56</v>
      </c>
      <c r="H619" s="2" t="s">
        <v>62</v>
      </c>
      <c r="I619" s="2" t="s">
        <v>822</v>
      </c>
      <c r="J619" s="29" t="s">
        <v>820</v>
      </c>
      <c r="K619" s="29"/>
      <c r="L619" s="29"/>
      <c r="M619" s="40" t="s">
        <v>636</v>
      </c>
      <c r="N619" s="29" t="s">
        <v>688</v>
      </c>
      <c r="O619" s="29"/>
      <c r="P619" s="29"/>
      <c r="Q619" s="29"/>
      <c r="R619" s="29"/>
    </row>
    <row r="620" ht="14.25" customHeight="1" spans="1:18">
      <c r="A620">
        <v>619</v>
      </c>
      <c r="B620" s="13"/>
      <c r="C620" s="13"/>
      <c r="D620" s="13"/>
      <c r="E620" s="13"/>
      <c r="F620" s="2">
        <v>44</v>
      </c>
      <c r="G620" s="2" t="s">
        <v>56</v>
      </c>
      <c r="H620" s="2" t="s">
        <v>64</v>
      </c>
      <c r="I620" s="2" t="s">
        <v>86</v>
      </c>
      <c r="J620" s="2" t="s">
        <v>116</v>
      </c>
      <c r="K620" s="2"/>
      <c r="L620" s="2"/>
      <c r="M620" s="145" t="s">
        <v>21</v>
      </c>
      <c r="N620" s="2" t="s">
        <v>549</v>
      </c>
      <c r="O620" s="2"/>
      <c r="P620" s="2">
        <v>0</v>
      </c>
      <c r="Q620" s="143">
        <v>127404</v>
      </c>
      <c r="R620" s="2" t="s">
        <v>828</v>
      </c>
    </row>
    <row r="621" ht="14.25" customHeight="1" spans="1:18">
      <c r="A621" s="2">
        <v>620</v>
      </c>
      <c r="F621" s="118"/>
      <c r="G621" s="2" t="s">
        <v>56</v>
      </c>
      <c r="H621" s="2" t="s">
        <v>64</v>
      </c>
      <c r="I621" s="2" t="s">
        <v>86</v>
      </c>
      <c r="J621" s="118" t="s">
        <v>117</v>
      </c>
      <c r="K621" s="118"/>
      <c r="L621" s="118"/>
      <c r="M621" s="125">
        <v>4</v>
      </c>
      <c r="N621" s="118" t="s">
        <v>815</v>
      </c>
      <c r="O621" s="118"/>
      <c r="P621" s="118"/>
      <c r="Q621" s="118"/>
      <c r="R621" s="118" t="s">
        <v>829</v>
      </c>
    </row>
    <row r="622" ht="14.25" customHeight="1" spans="1:18">
      <c r="A622">
        <v>621</v>
      </c>
      <c r="B622" s="2"/>
      <c r="C622" s="2"/>
      <c r="D622" s="2"/>
      <c r="E622" s="2"/>
      <c r="F622" s="2"/>
      <c r="G622" s="2" t="s">
        <v>56</v>
      </c>
      <c r="H622" s="2" t="s">
        <v>64</v>
      </c>
      <c r="I622" s="2" t="s">
        <v>817</v>
      </c>
      <c r="J622" s="2" t="s">
        <v>818</v>
      </c>
      <c r="K622" s="2"/>
      <c r="L622" s="2"/>
      <c r="M622" s="11" t="s">
        <v>819</v>
      </c>
      <c r="N622" s="2"/>
      <c r="O622" s="2"/>
      <c r="P622" s="2"/>
      <c r="Q622" s="2"/>
      <c r="R622" s="2"/>
    </row>
    <row r="623" ht="14.25" customHeight="1" spans="1:18">
      <c r="A623" s="2">
        <v>622</v>
      </c>
      <c r="F623" s="118"/>
      <c r="G623" s="2" t="s">
        <v>56</v>
      </c>
      <c r="H623" s="2" t="s">
        <v>64</v>
      </c>
      <c r="I623" s="2" t="s">
        <v>817</v>
      </c>
      <c r="J623" s="118" t="s">
        <v>147</v>
      </c>
      <c r="K623" s="118"/>
      <c r="L623" s="118"/>
      <c r="M623" s="125" t="s">
        <v>819</v>
      </c>
      <c r="N623" s="118"/>
      <c r="O623" s="118"/>
      <c r="P623" s="118"/>
      <c r="Q623" s="118"/>
      <c r="R623" s="118"/>
    </row>
    <row r="624" ht="14.25" customHeight="1" spans="1:18">
      <c r="A624">
        <v>623</v>
      </c>
      <c r="B624" s="29"/>
      <c r="C624" s="29"/>
      <c r="D624" s="29"/>
      <c r="E624" s="29"/>
      <c r="F624" s="29"/>
      <c r="G624" s="2" t="s">
        <v>56</v>
      </c>
      <c r="H624" s="2" t="s">
        <v>64</v>
      </c>
      <c r="I624" s="29" t="s">
        <v>820</v>
      </c>
      <c r="J624" s="29"/>
      <c r="K624" s="29"/>
      <c r="L624" s="29"/>
      <c r="M624" s="40" t="s">
        <v>636</v>
      </c>
      <c r="N624" s="29" t="s">
        <v>688</v>
      </c>
      <c r="O624" s="29"/>
      <c r="P624" s="29"/>
      <c r="Q624" s="29"/>
      <c r="R624" s="29"/>
    </row>
    <row r="625" ht="14.25" customHeight="1" spans="1:18">
      <c r="A625" s="2">
        <v>624</v>
      </c>
      <c r="F625" s="118"/>
      <c r="G625" s="2" t="s">
        <v>56</v>
      </c>
      <c r="H625" s="118" t="s">
        <v>830</v>
      </c>
      <c r="I625" s="118" t="s">
        <v>86</v>
      </c>
      <c r="J625" s="118" t="s">
        <v>116</v>
      </c>
      <c r="K625" s="118"/>
      <c r="L625" s="118"/>
      <c r="M625" s="125">
        <v>9.7</v>
      </c>
      <c r="N625" s="118" t="s">
        <v>831</v>
      </c>
      <c r="O625" s="118"/>
      <c r="P625" s="118"/>
      <c r="Q625" s="118"/>
      <c r="R625" s="118"/>
    </row>
    <row r="626" ht="14.25" customHeight="1" spans="1:18">
      <c r="A626">
        <v>625</v>
      </c>
      <c r="F626" s="118"/>
      <c r="G626" s="2" t="s">
        <v>56</v>
      </c>
      <c r="H626" s="118" t="s">
        <v>830</v>
      </c>
      <c r="I626" s="118" t="s">
        <v>86</v>
      </c>
      <c r="J626" s="118" t="s">
        <v>117</v>
      </c>
      <c r="K626" s="118"/>
      <c r="L626" s="118"/>
      <c r="M626" s="125">
        <v>19.6</v>
      </c>
      <c r="N626" s="118" t="s">
        <v>815</v>
      </c>
      <c r="O626" s="118"/>
      <c r="P626" s="118"/>
      <c r="Q626" s="118"/>
      <c r="R626" s="118"/>
    </row>
    <row r="627" ht="14.25" customHeight="1" spans="1:18">
      <c r="A627" s="2">
        <v>626</v>
      </c>
      <c r="B627" s="2"/>
      <c r="C627" s="2"/>
      <c r="D627" s="2"/>
      <c r="E627" s="2"/>
      <c r="F627" s="2"/>
      <c r="G627" s="2" t="s">
        <v>56</v>
      </c>
      <c r="H627" s="118" t="s">
        <v>830</v>
      </c>
      <c r="I627" s="2" t="s">
        <v>817</v>
      </c>
      <c r="J627" s="2" t="s">
        <v>818</v>
      </c>
      <c r="K627" s="2"/>
      <c r="L627" s="2"/>
      <c r="M627" s="11" t="s">
        <v>819</v>
      </c>
      <c r="N627" s="2"/>
      <c r="O627" s="2"/>
      <c r="P627" s="2"/>
      <c r="Q627" s="2"/>
      <c r="R627" s="2"/>
    </row>
    <row r="628" ht="14.25" customHeight="1" spans="1:18">
      <c r="A628">
        <v>627</v>
      </c>
      <c r="F628" s="118"/>
      <c r="G628" s="2" t="s">
        <v>56</v>
      </c>
      <c r="H628" s="118" t="s">
        <v>830</v>
      </c>
      <c r="I628" s="2" t="s">
        <v>817</v>
      </c>
      <c r="J628" s="118" t="s">
        <v>147</v>
      </c>
      <c r="K628" s="118"/>
      <c r="L628" s="118"/>
      <c r="M628" s="125" t="s">
        <v>819</v>
      </c>
      <c r="N628" s="118"/>
      <c r="O628" s="118"/>
      <c r="P628" s="118"/>
      <c r="Q628" s="118"/>
      <c r="R628" s="118"/>
    </row>
    <row r="629" ht="14.25" customHeight="1" spans="1:18">
      <c r="A629" s="2">
        <v>628</v>
      </c>
      <c r="B629" s="2"/>
      <c r="C629" s="2"/>
      <c r="D629" s="2"/>
      <c r="E629" s="2"/>
      <c r="F629" s="2"/>
      <c r="G629" s="2" t="s">
        <v>56</v>
      </c>
      <c r="H629" s="118" t="s">
        <v>830</v>
      </c>
      <c r="I629" s="2" t="s">
        <v>820</v>
      </c>
      <c r="J629" s="2"/>
      <c r="K629" s="2"/>
      <c r="L629" s="2"/>
      <c r="M629" s="11" t="s">
        <v>636</v>
      </c>
      <c r="N629" s="2" t="s">
        <v>688</v>
      </c>
      <c r="O629" s="2"/>
      <c r="P629" s="2"/>
      <c r="Q629" s="2"/>
      <c r="R629" s="2"/>
    </row>
    <row r="630" ht="14.25" customHeight="1" spans="1:18">
      <c r="A630">
        <v>629</v>
      </c>
      <c r="B630" s="2"/>
      <c r="C630" s="2"/>
      <c r="D630" s="2"/>
      <c r="E630" s="2"/>
      <c r="F630" s="2"/>
      <c r="G630" s="2" t="s">
        <v>56</v>
      </c>
      <c r="H630" s="2" t="s">
        <v>832</v>
      </c>
      <c r="I630" s="2" t="s">
        <v>86</v>
      </c>
      <c r="J630" s="2" t="s">
        <v>116</v>
      </c>
      <c r="K630" s="2"/>
      <c r="L630" s="2"/>
      <c r="M630" s="11">
        <v>0</v>
      </c>
      <c r="N630" s="2"/>
      <c r="O630" s="2"/>
      <c r="P630" s="2"/>
      <c r="Q630" s="2"/>
      <c r="R630" s="2"/>
    </row>
    <row r="631" ht="14.25" customHeight="1" spans="1:18">
      <c r="A631" s="2">
        <v>630</v>
      </c>
      <c r="F631" s="118"/>
      <c r="G631" s="2" t="s">
        <v>56</v>
      </c>
      <c r="H631" s="2" t="s">
        <v>832</v>
      </c>
      <c r="I631" s="2" t="s">
        <v>86</v>
      </c>
      <c r="J631" s="118" t="s">
        <v>117</v>
      </c>
      <c r="K631" s="118"/>
      <c r="L631" s="118"/>
      <c r="M631" s="125">
        <v>19.6</v>
      </c>
      <c r="N631" s="118" t="s">
        <v>815</v>
      </c>
      <c r="O631" s="118"/>
      <c r="P631" s="118"/>
      <c r="Q631" s="118"/>
      <c r="R631" s="118"/>
    </row>
    <row r="632" ht="14.25" customHeight="1" spans="1:18">
      <c r="A632">
        <v>631</v>
      </c>
      <c r="B632" s="2"/>
      <c r="C632" s="2"/>
      <c r="D632" s="2"/>
      <c r="E632" s="2"/>
      <c r="F632" s="2"/>
      <c r="G632" s="2" t="s">
        <v>56</v>
      </c>
      <c r="H632" s="2" t="s">
        <v>832</v>
      </c>
      <c r="I632" s="2" t="s">
        <v>817</v>
      </c>
      <c r="J632" s="2" t="s">
        <v>818</v>
      </c>
      <c r="K632" s="2"/>
      <c r="L632" s="2"/>
      <c r="M632" s="11" t="s">
        <v>819</v>
      </c>
      <c r="N632" s="2"/>
      <c r="O632" s="2"/>
      <c r="P632" s="2"/>
      <c r="Q632" s="2"/>
      <c r="R632" s="2"/>
    </row>
    <row r="633" ht="14.25" customHeight="1" spans="1:18">
      <c r="A633" s="2">
        <v>632</v>
      </c>
      <c r="F633" s="118"/>
      <c r="G633" s="2" t="s">
        <v>56</v>
      </c>
      <c r="H633" s="2" t="s">
        <v>832</v>
      </c>
      <c r="I633" s="2" t="s">
        <v>817</v>
      </c>
      <c r="J633" s="118" t="s">
        <v>147</v>
      </c>
      <c r="K633" s="118"/>
      <c r="L633" s="118"/>
      <c r="M633" s="125" t="s">
        <v>819</v>
      </c>
      <c r="N633" s="118"/>
      <c r="O633" s="118"/>
      <c r="P633" s="118"/>
      <c r="Q633" s="118"/>
      <c r="R633" s="118"/>
    </row>
    <row r="634" ht="14.25" customHeight="1" spans="1:18">
      <c r="A634">
        <v>633</v>
      </c>
      <c r="B634" s="2"/>
      <c r="C634" s="2"/>
      <c r="D634" s="2"/>
      <c r="E634" s="2"/>
      <c r="F634" s="2"/>
      <c r="G634" s="2" t="s">
        <v>56</v>
      </c>
      <c r="H634" s="2" t="s">
        <v>832</v>
      </c>
      <c r="I634" s="2" t="s">
        <v>820</v>
      </c>
      <c r="J634" s="2"/>
      <c r="K634" s="2"/>
      <c r="L634" s="2"/>
      <c r="M634" s="11" t="s">
        <v>636</v>
      </c>
      <c r="N634" s="2" t="s">
        <v>688</v>
      </c>
      <c r="O634" s="2"/>
      <c r="P634" s="2"/>
      <c r="Q634" s="2"/>
      <c r="R634" s="2"/>
    </row>
    <row r="635" ht="14.25" customHeight="1" spans="1:18">
      <c r="A635" s="2">
        <v>634</v>
      </c>
      <c r="B635" s="13"/>
      <c r="C635" s="13"/>
      <c r="D635" s="13"/>
      <c r="E635" s="13"/>
      <c r="F635" s="2">
        <v>45</v>
      </c>
      <c r="G635" s="2" t="s">
        <v>56</v>
      </c>
      <c r="H635" s="2" t="s">
        <v>66</v>
      </c>
      <c r="I635" s="2" t="s">
        <v>86</v>
      </c>
      <c r="J635" s="2" t="s">
        <v>116</v>
      </c>
      <c r="K635" s="2"/>
      <c r="L635" s="2"/>
      <c r="M635" s="145" t="s">
        <v>21</v>
      </c>
      <c r="N635" s="2"/>
      <c r="O635" s="2"/>
      <c r="P635" s="2">
        <v>0</v>
      </c>
      <c r="Q635" s="143">
        <v>127404</v>
      </c>
      <c r="R635" s="2" t="s">
        <v>833</v>
      </c>
    </row>
    <row r="636" ht="14.25" customHeight="1" spans="1:18">
      <c r="A636">
        <v>635</v>
      </c>
      <c r="B636" s="16"/>
      <c r="C636" s="16"/>
      <c r="D636" s="16"/>
      <c r="E636" s="16"/>
      <c r="F636" s="118">
        <v>46</v>
      </c>
      <c r="G636" s="2" t="s">
        <v>56</v>
      </c>
      <c r="H636" s="2" t="s">
        <v>66</v>
      </c>
      <c r="I636" s="2" t="s">
        <v>86</v>
      </c>
      <c r="J636" s="118" t="s">
        <v>117</v>
      </c>
      <c r="K636" s="118"/>
      <c r="L636" s="118"/>
      <c r="M636" s="146" t="s">
        <v>21</v>
      </c>
      <c r="N636" s="118" t="s">
        <v>815</v>
      </c>
      <c r="O636" s="118"/>
      <c r="P636" s="118">
        <v>48</v>
      </c>
      <c r="Q636" s="118"/>
      <c r="R636" s="118" t="s">
        <v>834</v>
      </c>
    </row>
    <row r="637" ht="14.25" customHeight="1" spans="1:18">
      <c r="A637" s="2">
        <v>636</v>
      </c>
      <c r="B637" s="2"/>
      <c r="C637" s="2"/>
      <c r="D637" s="2"/>
      <c r="E637" s="2"/>
      <c r="F637" s="2"/>
      <c r="G637" s="2" t="s">
        <v>56</v>
      </c>
      <c r="H637" s="2" t="s">
        <v>66</v>
      </c>
      <c r="I637" s="2" t="s">
        <v>817</v>
      </c>
      <c r="J637" s="2" t="s">
        <v>818</v>
      </c>
      <c r="K637" s="2"/>
      <c r="L637" s="2"/>
      <c r="M637" s="125" t="s">
        <v>819</v>
      </c>
      <c r="N637" s="2"/>
      <c r="O637" s="2"/>
      <c r="P637" s="2"/>
      <c r="Q637" s="2"/>
      <c r="R637" s="2"/>
    </row>
    <row r="638" ht="14.25" customHeight="1" spans="1:18">
      <c r="A638">
        <v>637</v>
      </c>
      <c r="F638" s="118"/>
      <c r="G638" s="2" t="s">
        <v>56</v>
      </c>
      <c r="H638" s="2" t="s">
        <v>66</v>
      </c>
      <c r="I638" s="2" t="s">
        <v>817</v>
      </c>
      <c r="J638" s="118" t="s">
        <v>147</v>
      </c>
      <c r="K638" s="118"/>
      <c r="L638" s="118"/>
      <c r="M638" s="125" t="s">
        <v>819</v>
      </c>
      <c r="N638" s="118"/>
      <c r="O638" s="118"/>
      <c r="P638" s="118"/>
      <c r="Q638" s="118"/>
      <c r="R638" s="118"/>
    </row>
    <row r="639" ht="14.25" customHeight="1" spans="1:18">
      <c r="A639" s="2">
        <v>638</v>
      </c>
      <c r="B639" s="2"/>
      <c r="C639" s="2"/>
      <c r="D639" s="2"/>
      <c r="E639" s="2"/>
      <c r="F639" s="2"/>
      <c r="G639" s="2" t="s">
        <v>56</v>
      </c>
      <c r="H639" s="2" t="s">
        <v>66</v>
      </c>
      <c r="I639" s="2" t="s">
        <v>820</v>
      </c>
      <c r="J639" s="2"/>
      <c r="K639" s="2"/>
      <c r="L639" s="2"/>
      <c r="M639" s="11" t="s">
        <v>636</v>
      </c>
      <c r="N639" s="2" t="s">
        <v>688</v>
      </c>
      <c r="O639" s="2"/>
      <c r="P639" s="2"/>
      <c r="Q639" s="2"/>
      <c r="R639" s="2"/>
    </row>
    <row r="640" ht="14.25" customHeight="1" spans="1:18">
      <c r="A640">
        <v>639</v>
      </c>
      <c r="B640" s="13"/>
      <c r="C640" s="13"/>
      <c r="D640" s="13"/>
      <c r="E640" s="13"/>
      <c r="F640" s="2">
        <v>47</v>
      </c>
      <c r="G640" s="2" t="s">
        <v>56</v>
      </c>
      <c r="H640" s="2" t="s">
        <v>67</v>
      </c>
      <c r="I640" s="2" t="s">
        <v>88</v>
      </c>
      <c r="J640" s="2" t="s">
        <v>118</v>
      </c>
      <c r="K640" s="2"/>
      <c r="L640" s="2"/>
      <c r="M640" s="145" t="s">
        <v>21</v>
      </c>
      <c r="N640" s="2"/>
      <c r="O640" s="2"/>
      <c r="P640" s="2">
        <v>0</v>
      </c>
      <c r="Q640" s="22">
        <v>0.9</v>
      </c>
      <c r="R640" s="2"/>
    </row>
    <row r="641" ht="14.25" customHeight="1" spans="1:18">
      <c r="A641" s="2">
        <v>640</v>
      </c>
      <c r="B641" s="16"/>
      <c r="C641" s="16"/>
      <c r="D641" s="16"/>
      <c r="E641" s="16"/>
      <c r="F641" s="118">
        <v>48</v>
      </c>
      <c r="G641" s="2" t="s">
        <v>56</v>
      </c>
      <c r="H641" s="2" t="s">
        <v>67</v>
      </c>
      <c r="I641" s="2" t="s">
        <v>88</v>
      </c>
      <c r="J641" s="118" t="s">
        <v>119</v>
      </c>
      <c r="K641" s="118"/>
      <c r="L641" s="118"/>
      <c r="M641" s="142" t="s">
        <v>21</v>
      </c>
      <c r="N641" s="118"/>
      <c r="O641" s="118"/>
      <c r="P641" s="38">
        <v>0</v>
      </c>
      <c r="Q641" s="38">
        <v>5</v>
      </c>
      <c r="R641" s="118" t="s">
        <v>835</v>
      </c>
    </row>
    <row r="642" ht="14.25" customHeight="1" spans="1:18">
      <c r="A642">
        <v>641</v>
      </c>
      <c r="B642" s="16"/>
      <c r="C642" s="16"/>
      <c r="D642" s="16"/>
      <c r="E642" s="16"/>
      <c r="F642" s="118">
        <v>49</v>
      </c>
      <c r="G642" s="2" t="s">
        <v>56</v>
      </c>
      <c r="H642" s="2" t="s">
        <v>67</v>
      </c>
      <c r="I642" s="2" t="s">
        <v>88</v>
      </c>
      <c r="J642" s="118" t="s">
        <v>117</v>
      </c>
      <c r="K642" s="118"/>
      <c r="L642" s="118"/>
      <c r="M642" s="142" t="s">
        <v>21</v>
      </c>
      <c r="N642" s="118" t="s">
        <v>815</v>
      </c>
      <c r="O642" s="118"/>
      <c r="P642" s="118">
        <v>1.6</v>
      </c>
      <c r="Q642" s="118">
        <v>30</v>
      </c>
      <c r="R642" s="118"/>
    </row>
    <row r="643" ht="14.25" customHeight="1" spans="1:18">
      <c r="A643" s="2">
        <v>642</v>
      </c>
      <c r="B643" s="13"/>
      <c r="C643" s="13"/>
      <c r="D643" s="13"/>
      <c r="E643" s="13"/>
      <c r="F643" s="2">
        <v>50</v>
      </c>
      <c r="G643" s="2" t="s">
        <v>56</v>
      </c>
      <c r="H643" s="2" t="s">
        <v>68</v>
      </c>
      <c r="I643" s="2" t="s">
        <v>89</v>
      </c>
      <c r="J643" s="2" t="s">
        <v>118</v>
      </c>
      <c r="K643" s="2"/>
      <c r="L643" s="2"/>
      <c r="M643" s="145" t="s">
        <v>21</v>
      </c>
      <c r="N643" s="2"/>
      <c r="O643" s="2"/>
      <c r="P643" s="2">
        <v>0</v>
      </c>
      <c r="Q643" s="22">
        <v>0.9</v>
      </c>
      <c r="R643" s="2"/>
    </row>
    <row r="644" ht="14.25" customHeight="1" spans="1:18">
      <c r="A644">
        <v>643</v>
      </c>
      <c r="B644" s="16"/>
      <c r="C644" s="16"/>
      <c r="D644" s="16"/>
      <c r="E644" s="16"/>
      <c r="F644" s="118">
        <v>51</v>
      </c>
      <c r="G644" s="2" t="s">
        <v>56</v>
      </c>
      <c r="H644" s="2" t="s">
        <v>68</v>
      </c>
      <c r="I644" s="2" t="s">
        <v>89</v>
      </c>
      <c r="J644" s="118" t="s">
        <v>119</v>
      </c>
      <c r="K644" s="118"/>
      <c r="L644" s="118"/>
      <c r="M644" s="142" t="s">
        <v>21</v>
      </c>
      <c r="N644" s="118"/>
      <c r="O644" s="118"/>
      <c r="P644" s="38">
        <v>0</v>
      </c>
      <c r="Q644" s="38">
        <v>5</v>
      </c>
      <c r="R644" s="118" t="s">
        <v>835</v>
      </c>
    </row>
    <row r="645" ht="14.25" customHeight="1" spans="1:18">
      <c r="A645" s="2">
        <v>644</v>
      </c>
      <c r="B645" s="16"/>
      <c r="C645" s="16"/>
      <c r="D645" s="16"/>
      <c r="E645" s="16"/>
      <c r="F645" s="118">
        <v>52</v>
      </c>
      <c r="G645" s="2" t="s">
        <v>56</v>
      </c>
      <c r="H645" s="2" t="s">
        <v>68</v>
      </c>
      <c r="I645" s="2" t="s">
        <v>89</v>
      </c>
      <c r="J645" s="118" t="s">
        <v>117</v>
      </c>
      <c r="K645" s="118"/>
      <c r="L645" s="118"/>
      <c r="M645" s="142" t="s">
        <v>21</v>
      </c>
      <c r="N645" s="118"/>
      <c r="O645" s="118"/>
      <c r="P645" s="118">
        <v>1.6</v>
      </c>
      <c r="Q645" s="118">
        <v>30</v>
      </c>
      <c r="R645" s="118"/>
    </row>
    <row r="646" ht="14.25" customHeight="1" spans="1:18">
      <c r="A646">
        <v>645</v>
      </c>
      <c r="B646" s="2"/>
      <c r="C646" s="2"/>
      <c r="D646" s="2"/>
      <c r="E646" s="2"/>
      <c r="F646" s="2"/>
      <c r="G646" s="2" t="s">
        <v>56</v>
      </c>
      <c r="H646" s="2" t="s">
        <v>421</v>
      </c>
      <c r="I646" s="2" t="s">
        <v>89</v>
      </c>
      <c r="J646" s="2"/>
      <c r="K646" s="2"/>
      <c r="L646" s="2"/>
      <c r="M646" s="11" t="s">
        <v>836</v>
      </c>
      <c r="N646" s="2"/>
      <c r="O646" s="2"/>
      <c r="P646" s="2"/>
      <c r="Q646" s="2"/>
      <c r="R646" s="2"/>
    </row>
    <row r="647" ht="14.25" customHeight="1" spans="1:18">
      <c r="A647" s="2">
        <v>646</v>
      </c>
      <c r="F647" s="118"/>
      <c r="G647" s="2" t="s">
        <v>56</v>
      </c>
      <c r="H647" s="2" t="s">
        <v>421</v>
      </c>
      <c r="I647" s="2" t="s">
        <v>89</v>
      </c>
      <c r="J647" s="118"/>
      <c r="K647" s="118"/>
      <c r="L647" s="118"/>
      <c r="M647" s="125" t="s">
        <v>837</v>
      </c>
      <c r="N647" s="118"/>
      <c r="O647" s="118"/>
      <c r="P647" s="118"/>
      <c r="Q647" s="118"/>
      <c r="R647" s="118"/>
    </row>
    <row r="648" ht="14.25" customHeight="1" spans="1:18">
      <c r="A648">
        <v>647</v>
      </c>
      <c r="F648" s="118"/>
      <c r="G648" s="2" t="s">
        <v>56</v>
      </c>
      <c r="H648" s="2" t="s">
        <v>421</v>
      </c>
      <c r="I648" s="2" t="s">
        <v>89</v>
      </c>
      <c r="J648" s="118"/>
      <c r="K648" s="118"/>
      <c r="L648" s="118"/>
      <c r="M648" s="125" t="s">
        <v>838</v>
      </c>
      <c r="N648" s="118"/>
      <c r="O648" s="118"/>
      <c r="P648" s="118"/>
      <c r="Q648" s="118"/>
      <c r="R648" s="118"/>
    </row>
    <row r="649" ht="14.25" customHeight="1" spans="1:18">
      <c r="A649" s="2">
        <v>648</v>
      </c>
      <c r="F649" s="118"/>
      <c r="G649" s="2" t="s">
        <v>56</v>
      </c>
      <c r="H649" s="2" t="s">
        <v>421</v>
      </c>
      <c r="I649" s="2" t="s">
        <v>89</v>
      </c>
      <c r="J649" s="118"/>
      <c r="K649" s="118"/>
      <c r="L649" s="118"/>
      <c r="M649" s="125" t="s">
        <v>839</v>
      </c>
      <c r="N649" s="118"/>
      <c r="O649" s="118"/>
      <c r="P649" s="118"/>
      <c r="Q649" s="118"/>
      <c r="R649" s="118"/>
    </row>
    <row r="650" ht="14.25" customHeight="1" spans="1:18">
      <c r="A650">
        <v>649</v>
      </c>
      <c r="F650" s="118"/>
      <c r="G650" s="2" t="s">
        <v>56</v>
      </c>
      <c r="H650" s="2" t="s">
        <v>421</v>
      </c>
      <c r="I650" s="2" t="s">
        <v>89</v>
      </c>
      <c r="J650" s="118"/>
      <c r="K650" s="118"/>
      <c r="L650" s="118"/>
      <c r="M650" s="125" t="s">
        <v>85</v>
      </c>
      <c r="N650" s="118"/>
      <c r="O650" s="118"/>
      <c r="P650" s="118"/>
      <c r="Q650" s="118"/>
      <c r="R650" s="118"/>
    </row>
    <row r="651" ht="14.25" customHeight="1" spans="1:18">
      <c r="A651" s="2">
        <v>650</v>
      </c>
      <c r="F651" s="118"/>
      <c r="G651" s="2" t="s">
        <v>56</v>
      </c>
      <c r="H651" s="2" t="s">
        <v>421</v>
      </c>
      <c r="I651" s="2" t="s">
        <v>89</v>
      </c>
      <c r="J651" s="118"/>
      <c r="K651" s="118"/>
      <c r="L651" s="118"/>
      <c r="M651" s="125" t="s">
        <v>64</v>
      </c>
      <c r="N651" s="118"/>
      <c r="O651" s="118"/>
      <c r="P651" s="118"/>
      <c r="Q651" s="118"/>
      <c r="R651" s="118"/>
    </row>
    <row r="652" ht="14.25" customHeight="1" spans="1:18">
      <c r="A652">
        <v>651</v>
      </c>
      <c r="F652" s="118"/>
      <c r="G652" s="2" t="s">
        <v>56</v>
      </c>
      <c r="H652" s="2" t="s">
        <v>421</v>
      </c>
      <c r="I652" s="2" t="s">
        <v>89</v>
      </c>
      <c r="J652" s="118"/>
      <c r="K652" s="118"/>
      <c r="L652" s="118"/>
      <c r="M652" s="125" t="s">
        <v>66</v>
      </c>
      <c r="N652" s="118"/>
      <c r="O652" s="118"/>
      <c r="P652" s="118"/>
      <c r="Q652" s="118"/>
      <c r="R652" s="118"/>
    </row>
    <row r="653" ht="14.25" customHeight="1" spans="1:18">
      <c r="A653" s="2">
        <v>652</v>
      </c>
      <c r="F653" s="118"/>
      <c r="G653" s="2" t="s">
        <v>56</v>
      </c>
      <c r="H653" s="2" t="s">
        <v>421</v>
      </c>
      <c r="I653" s="2" t="s">
        <v>89</v>
      </c>
      <c r="J653" s="118"/>
      <c r="K653" s="118"/>
      <c r="L653" s="118"/>
      <c r="M653" s="125" t="s">
        <v>832</v>
      </c>
      <c r="N653" s="118"/>
      <c r="O653" s="118"/>
      <c r="P653" s="118"/>
      <c r="Q653" s="118"/>
      <c r="R653" s="118"/>
    </row>
    <row r="654" ht="14.25" customHeight="1" spans="1:18">
      <c r="A654">
        <v>653</v>
      </c>
      <c r="F654" s="118"/>
      <c r="G654" s="2" t="s">
        <v>56</v>
      </c>
      <c r="H654" s="2" t="s">
        <v>421</v>
      </c>
      <c r="I654" s="2" t="s">
        <v>89</v>
      </c>
      <c r="J654" s="118"/>
      <c r="K654" s="118"/>
      <c r="L654" s="118"/>
      <c r="M654" s="125" t="s">
        <v>830</v>
      </c>
      <c r="N654" s="118"/>
      <c r="O654" s="118"/>
      <c r="P654" s="118"/>
      <c r="Q654" s="118"/>
      <c r="R654" s="118"/>
    </row>
    <row r="655" ht="14.25" customHeight="1" spans="1:18">
      <c r="A655" s="2">
        <v>654</v>
      </c>
      <c r="B655" s="2"/>
      <c r="C655" s="2"/>
      <c r="D655" s="2"/>
      <c r="E655" s="2"/>
      <c r="F655" s="2"/>
      <c r="G655" s="2" t="s">
        <v>56</v>
      </c>
      <c r="H655" s="2" t="s">
        <v>840</v>
      </c>
      <c r="I655" s="2" t="s">
        <v>841</v>
      </c>
      <c r="J655" s="2" t="s">
        <v>842</v>
      </c>
      <c r="K655" s="2" t="s">
        <v>843</v>
      </c>
      <c r="L655" s="2"/>
      <c r="M655" s="11">
        <v>1000</v>
      </c>
      <c r="N655" s="2"/>
      <c r="O655" s="2" t="s">
        <v>844</v>
      </c>
      <c r="P655" s="2"/>
      <c r="Q655" s="2"/>
      <c r="R655" s="2"/>
    </row>
    <row r="656" ht="14.25" customHeight="1" spans="1:18">
      <c r="A656">
        <v>655</v>
      </c>
      <c r="F656" s="118"/>
      <c r="G656" s="2" t="s">
        <v>56</v>
      </c>
      <c r="H656" s="2" t="s">
        <v>840</v>
      </c>
      <c r="I656" s="2" t="s">
        <v>841</v>
      </c>
      <c r="J656" s="118" t="s">
        <v>845</v>
      </c>
      <c r="K656" s="118" t="s">
        <v>843</v>
      </c>
      <c r="L656" s="118"/>
      <c r="M656" s="125">
        <v>30</v>
      </c>
      <c r="N656" s="118" t="s">
        <v>846</v>
      </c>
      <c r="O656" s="118" t="s">
        <v>847</v>
      </c>
      <c r="P656" s="118"/>
      <c r="Q656" s="118"/>
      <c r="R656" s="118"/>
    </row>
    <row r="657" ht="14.25" customHeight="1" spans="1:18">
      <c r="A657" s="2">
        <v>656</v>
      </c>
      <c r="B657" s="2"/>
      <c r="C657" s="2"/>
      <c r="D657" s="2"/>
      <c r="E657" s="2"/>
      <c r="F657" s="2"/>
      <c r="G657" s="2" t="s">
        <v>56</v>
      </c>
      <c r="H657" s="2" t="s">
        <v>840</v>
      </c>
      <c r="I657" s="2" t="s">
        <v>848</v>
      </c>
      <c r="J657" s="2" t="s">
        <v>842</v>
      </c>
      <c r="K657" s="2" t="s">
        <v>674</v>
      </c>
      <c r="L657" s="2"/>
      <c r="M657" s="11">
        <v>0</v>
      </c>
      <c r="N657" s="2" t="s">
        <v>549</v>
      </c>
      <c r="O657" s="2" t="s">
        <v>849</v>
      </c>
      <c r="P657" s="2"/>
      <c r="Q657" s="2"/>
      <c r="R657" s="2"/>
    </row>
    <row r="658" ht="14.25" customHeight="1" spans="1:18">
      <c r="A658">
        <v>657</v>
      </c>
      <c r="F658" s="118"/>
      <c r="G658" s="2" t="s">
        <v>56</v>
      </c>
      <c r="H658" s="2" t="s">
        <v>840</v>
      </c>
      <c r="I658" s="2" t="s">
        <v>848</v>
      </c>
      <c r="J658" s="2" t="s">
        <v>842</v>
      </c>
      <c r="K658" s="118" t="s">
        <v>850</v>
      </c>
      <c r="L658" s="118"/>
      <c r="M658" s="125">
        <v>0</v>
      </c>
      <c r="N658" s="118" t="s">
        <v>549</v>
      </c>
      <c r="O658" s="118"/>
      <c r="P658" s="118"/>
      <c r="Q658" s="118"/>
      <c r="R658" s="118"/>
    </row>
    <row r="659" ht="14.25" customHeight="1" spans="1:18">
      <c r="A659" s="2">
        <v>658</v>
      </c>
      <c r="B659" s="2"/>
      <c r="C659" s="2"/>
      <c r="D659" s="2"/>
      <c r="E659" s="2"/>
      <c r="F659" s="2"/>
      <c r="G659" s="2" t="s">
        <v>56</v>
      </c>
      <c r="H659" s="2" t="s">
        <v>840</v>
      </c>
      <c r="I659" s="2" t="s">
        <v>848</v>
      </c>
      <c r="J659" s="2" t="s">
        <v>845</v>
      </c>
      <c r="K659" s="2" t="s">
        <v>674</v>
      </c>
      <c r="L659" s="2"/>
      <c r="M659" s="11">
        <v>19</v>
      </c>
      <c r="N659" s="2" t="s">
        <v>846</v>
      </c>
      <c r="O659" s="2"/>
      <c r="P659" s="2"/>
      <c r="Q659" s="2"/>
      <c r="R659" s="2"/>
    </row>
    <row r="660" ht="14.25" customHeight="1" spans="1:18">
      <c r="A660">
        <v>659</v>
      </c>
      <c r="F660" s="118"/>
      <c r="G660" s="2" t="s">
        <v>56</v>
      </c>
      <c r="H660" s="2" t="s">
        <v>840</v>
      </c>
      <c r="I660" s="2" t="s">
        <v>848</v>
      </c>
      <c r="J660" s="2" t="s">
        <v>845</v>
      </c>
      <c r="K660" s="118" t="s">
        <v>850</v>
      </c>
      <c r="L660" s="118"/>
      <c r="M660" s="125">
        <v>20</v>
      </c>
      <c r="N660" s="118" t="s">
        <v>846</v>
      </c>
      <c r="O660" s="118"/>
      <c r="P660" s="118"/>
      <c r="Q660" s="118"/>
      <c r="R660" s="118"/>
    </row>
    <row r="661" ht="14.25" customHeight="1" spans="1:18">
      <c r="A661" s="2">
        <v>660</v>
      </c>
      <c r="B661" s="2"/>
      <c r="C661" s="2"/>
      <c r="D661" s="2"/>
      <c r="E661" s="2"/>
      <c r="F661" s="2"/>
      <c r="G661" s="2" t="s">
        <v>56</v>
      </c>
      <c r="H661" s="2" t="s">
        <v>840</v>
      </c>
      <c r="I661" s="2" t="s">
        <v>851</v>
      </c>
      <c r="J661" s="2" t="s">
        <v>818</v>
      </c>
      <c r="K661" s="2" t="s">
        <v>852</v>
      </c>
      <c r="L661" s="2"/>
      <c r="M661" s="11">
        <v>22</v>
      </c>
      <c r="N661" s="2" t="s">
        <v>846</v>
      </c>
      <c r="O661" s="2" t="s">
        <v>847</v>
      </c>
      <c r="P661" s="2"/>
      <c r="Q661" s="2"/>
      <c r="R661" s="2"/>
    </row>
    <row r="662" ht="14.25" customHeight="1" spans="1:18">
      <c r="A662">
        <v>661</v>
      </c>
      <c r="F662" s="118"/>
      <c r="G662" s="2" t="s">
        <v>56</v>
      </c>
      <c r="H662" s="2" t="s">
        <v>840</v>
      </c>
      <c r="I662" s="2" t="s">
        <v>851</v>
      </c>
      <c r="J662" s="2" t="s">
        <v>818</v>
      </c>
      <c r="K662" s="118" t="s">
        <v>853</v>
      </c>
      <c r="L662" s="118"/>
      <c r="M662" s="125">
        <v>22</v>
      </c>
      <c r="N662" s="118" t="s">
        <v>846</v>
      </c>
      <c r="O662" s="118"/>
      <c r="P662" s="118"/>
      <c r="Q662" s="118"/>
      <c r="R662" s="118"/>
    </row>
    <row r="663" ht="14.25" customHeight="1" spans="1:18">
      <c r="A663" s="2">
        <v>662</v>
      </c>
      <c r="F663" s="118"/>
      <c r="G663" s="2" t="s">
        <v>56</v>
      </c>
      <c r="H663" s="2" t="s">
        <v>840</v>
      </c>
      <c r="I663" s="2" t="s">
        <v>851</v>
      </c>
      <c r="J663" s="2" t="s">
        <v>818</v>
      </c>
      <c r="K663" s="118" t="s">
        <v>854</v>
      </c>
      <c r="L663" s="118"/>
      <c r="M663" s="125">
        <v>22</v>
      </c>
      <c r="N663" s="118" t="s">
        <v>846</v>
      </c>
      <c r="O663" s="118"/>
      <c r="P663" s="118"/>
      <c r="Q663" s="118"/>
      <c r="R663" s="118"/>
    </row>
    <row r="664" ht="14.25" customHeight="1" spans="1:18">
      <c r="A664">
        <v>663</v>
      </c>
      <c r="F664" s="118"/>
      <c r="G664" s="2" t="s">
        <v>56</v>
      </c>
      <c r="H664" s="2" t="s">
        <v>840</v>
      </c>
      <c r="I664" s="2" t="s">
        <v>851</v>
      </c>
      <c r="J664" s="2" t="s">
        <v>818</v>
      </c>
      <c r="K664" s="118" t="s">
        <v>855</v>
      </c>
      <c r="L664" s="118"/>
      <c r="M664" s="125">
        <v>22</v>
      </c>
      <c r="N664" s="118" t="s">
        <v>846</v>
      </c>
      <c r="O664" s="118"/>
      <c r="P664" s="118"/>
      <c r="Q664" s="118"/>
      <c r="R664" s="118"/>
    </row>
    <row r="665" ht="14.25" customHeight="1" spans="1:18">
      <c r="A665" s="2">
        <v>664</v>
      </c>
      <c r="F665" s="118"/>
      <c r="G665" s="2" t="s">
        <v>56</v>
      </c>
      <c r="H665" s="2" t="s">
        <v>840</v>
      </c>
      <c r="I665" s="2" t="s">
        <v>851</v>
      </c>
      <c r="J665" s="2" t="s">
        <v>818</v>
      </c>
      <c r="K665" s="118" t="s">
        <v>856</v>
      </c>
      <c r="L665" s="118"/>
      <c r="M665" s="125">
        <v>22</v>
      </c>
      <c r="N665" s="118" t="s">
        <v>846</v>
      </c>
      <c r="O665" s="118"/>
      <c r="P665" s="118"/>
      <c r="Q665" s="118"/>
      <c r="R665" s="118"/>
    </row>
    <row r="666" ht="14.25" customHeight="1" spans="1:18">
      <c r="A666">
        <v>665</v>
      </c>
      <c r="B666" s="2"/>
      <c r="C666" s="2"/>
      <c r="D666" s="2"/>
      <c r="E666" s="2"/>
      <c r="F666" s="2"/>
      <c r="G666" s="2" t="s">
        <v>56</v>
      </c>
      <c r="H666" s="2" t="s">
        <v>840</v>
      </c>
      <c r="I666" s="2" t="s">
        <v>857</v>
      </c>
      <c r="J666" s="2" t="s">
        <v>845</v>
      </c>
      <c r="K666" s="2" t="s">
        <v>858</v>
      </c>
      <c r="L666" s="2"/>
      <c r="M666" s="11">
        <v>22</v>
      </c>
      <c r="N666" s="2" t="s">
        <v>846</v>
      </c>
      <c r="O666" s="2" t="s">
        <v>847</v>
      </c>
      <c r="P666" s="2"/>
      <c r="Q666" s="2"/>
      <c r="R666" s="2"/>
    </row>
    <row r="667" ht="14.25" customHeight="1" spans="1:18">
      <c r="A667" s="2">
        <v>666</v>
      </c>
      <c r="B667" s="29"/>
      <c r="C667" s="29"/>
      <c r="D667" s="29"/>
      <c r="E667" s="29"/>
      <c r="F667" s="29"/>
      <c r="G667" s="2" t="s">
        <v>56</v>
      </c>
      <c r="H667" s="2" t="s">
        <v>840</v>
      </c>
      <c r="I667" s="29" t="s">
        <v>859</v>
      </c>
      <c r="J667" s="29" t="s">
        <v>818</v>
      </c>
      <c r="K667" s="29" t="s">
        <v>860</v>
      </c>
      <c r="L667" s="29"/>
      <c r="M667" s="40">
        <v>22</v>
      </c>
      <c r="N667" s="29" t="s">
        <v>846</v>
      </c>
      <c r="O667" s="29"/>
      <c r="P667" s="29"/>
      <c r="Q667" s="29"/>
      <c r="R667" s="29"/>
    </row>
    <row r="668" ht="14.25" customHeight="1" spans="1:18">
      <c r="A668">
        <v>667</v>
      </c>
      <c r="B668" s="2"/>
      <c r="C668" s="2"/>
      <c r="D668" s="2"/>
      <c r="E668" s="2"/>
      <c r="F668" s="2"/>
      <c r="G668" s="2" t="s">
        <v>56</v>
      </c>
      <c r="H668" s="2" t="s">
        <v>69</v>
      </c>
      <c r="I668" s="2" t="s">
        <v>861</v>
      </c>
      <c r="J668" s="2" t="s">
        <v>862</v>
      </c>
      <c r="K668" s="2" t="s">
        <v>111</v>
      </c>
      <c r="L668" s="2"/>
      <c r="M668" s="22">
        <v>0.05</v>
      </c>
      <c r="N668" s="2"/>
      <c r="O668" s="2" t="s">
        <v>863</v>
      </c>
      <c r="P668" s="2"/>
      <c r="Q668" s="2"/>
      <c r="R668" s="2"/>
    </row>
    <row r="669" ht="14.25" customHeight="1" spans="1:18">
      <c r="A669" s="2">
        <v>668</v>
      </c>
      <c r="F669" s="118"/>
      <c r="G669" s="2" t="s">
        <v>56</v>
      </c>
      <c r="H669" s="2" t="s">
        <v>69</v>
      </c>
      <c r="I669" s="2" t="s">
        <v>861</v>
      </c>
      <c r="J669" s="2" t="s">
        <v>862</v>
      </c>
      <c r="K669" s="118" t="s">
        <v>651</v>
      </c>
      <c r="L669" s="118"/>
      <c r="M669" s="38">
        <v>0.05</v>
      </c>
      <c r="N669" s="118"/>
      <c r="O669" s="118"/>
      <c r="P669" s="118"/>
      <c r="Q669" s="118"/>
      <c r="R669" s="118"/>
    </row>
    <row r="670" ht="14.25" customHeight="1" spans="1:18">
      <c r="A670">
        <v>669</v>
      </c>
      <c r="F670" s="118"/>
      <c r="G670" s="2" t="s">
        <v>56</v>
      </c>
      <c r="H670" s="2" t="s">
        <v>69</v>
      </c>
      <c r="I670" s="2" t="s">
        <v>861</v>
      </c>
      <c r="J670" s="2" t="s">
        <v>862</v>
      </c>
      <c r="K670" s="118" t="s">
        <v>89</v>
      </c>
      <c r="L670" s="118"/>
      <c r="M670" s="38">
        <v>0.05</v>
      </c>
      <c r="N670" s="118"/>
      <c r="O670" s="118"/>
      <c r="P670" s="118"/>
      <c r="Q670" s="118"/>
      <c r="R670" s="118"/>
    </row>
    <row r="671" ht="14.25" customHeight="1" spans="1:18">
      <c r="A671" s="2">
        <v>670</v>
      </c>
      <c r="F671" s="118"/>
      <c r="G671" s="2" t="s">
        <v>56</v>
      </c>
      <c r="H671" s="2" t="s">
        <v>69</v>
      </c>
      <c r="I671" s="2" t="s">
        <v>861</v>
      </c>
      <c r="J671" s="2" t="s">
        <v>862</v>
      </c>
      <c r="K671" s="118" t="s">
        <v>864</v>
      </c>
      <c r="L671" s="118"/>
      <c r="M671" s="38">
        <v>0.05</v>
      </c>
      <c r="N671" s="118"/>
      <c r="O671" s="118"/>
      <c r="P671" s="118"/>
      <c r="Q671" s="118"/>
      <c r="R671" s="118"/>
    </row>
    <row r="672" ht="14.25" customHeight="1" spans="1:18">
      <c r="A672">
        <v>671</v>
      </c>
      <c r="B672" s="2"/>
      <c r="C672" s="2"/>
      <c r="D672" s="2"/>
      <c r="E672" s="2"/>
      <c r="F672" s="2"/>
      <c r="G672" s="2" t="s">
        <v>56</v>
      </c>
      <c r="H672" s="2" t="s">
        <v>69</v>
      </c>
      <c r="I672" s="2" t="s">
        <v>865</v>
      </c>
      <c r="J672" s="2" t="s">
        <v>866</v>
      </c>
      <c r="K672" s="2" t="s">
        <v>867</v>
      </c>
      <c r="L672" s="2"/>
      <c r="M672" s="22">
        <v>0.5</v>
      </c>
      <c r="N672" s="2"/>
      <c r="O672" s="2" t="s">
        <v>868</v>
      </c>
      <c r="P672" s="2"/>
      <c r="Q672" s="2"/>
      <c r="R672" s="2"/>
    </row>
    <row r="673" ht="14.25" customHeight="1" spans="1:18">
      <c r="A673" s="2">
        <v>672</v>
      </c>
      <c r="F673" s="118"/>
      <c r="G673" s="2" t="s">
        <v>56</v>
      </c>
      <c r="H673" s="2" t="s">
        <v>69</v>
      </c>
      <c r="I673" s="2" t="s">
        <v>865</v>
      </c>
      <c r="J673" s="2" t="s">
        <v>866</v>
      </c>
      <c r="K673" s="118" t="s">
        <v>869</v>
      </c>
      <c r="L673" s="118"/>
      <c r="M673" s="38">
        <v>0.5</v>
      </c>
      <c r="N673" s="118"/>
      <c r="O673" s="118"/>
      <c r="P673" s="118"/>
      <c r="Q673" s="118"/>
      <c r="R673" s="118"/>
    </row>
    <row r="674" ht="14.25" customHeight="1" spans="1:18">
      <c r="A674">
        <v>673</v>
      </c>
      <c r="B674" s="2"/>
      <c r="C674" s="2"/>
      <c r="D674" s="2"/>
      <c r="E674" s="2"/>
      <c r="F674" s="2"/>
      <c r="G674" s="2" t="s">
        <v>56</v>
      </c>
      <c r="H674" s="2" t="s">
        <v>69</v>
      </c>
      <c r="I674" s="2" t="s">
        <v>865</v>
      </c>
      <c r="J674" s="2" t="s">
        <v>845</v>
      </c>
      <c r="K674" s="2" t="s">
        <v>867</v>
      </c>
      <c r="L674" s="2"/>
      <c r="M674" s="11">
        <v>30</v>
      </c>
      <c r="N674" s="2" t="s">
        <v>846</v>
      </c>
      <c r="O674" s="2" t="s">
        <v>868</v>
      </c>
      <c r="P674" s="2"/>
      <c r="Q674" s="2"/>
      <c r="R674" s="2"/>
    </row>
    <row r="675" ht="14.25" customHeight="1" spans="1:18">
      <c r="A675" s="2">
        <v>674</v>
      </c>
      <c r="B675" s="13"/>
      <c r="C675" s="13"/>
      <c r="D675" s="13"/>
      <c r="E675" s="13"/>
      <c r="F675" s="2">
        <v>53</v>
      </c>
      <c r="G675" s="2" t="s">
        <v>56</v>
      </c>
      <c r="H675" s="2" t="s">
        <v>69</v>
      </c>
      <c r="I675" s="2" t="s">
        <v>90</v>
      </c>
      <c r="J675" s="2" t="s">
        <v>120</v>
      </c>
      <c r="K675" s="2" t="s">
        <v>145</v>
      </c>
      <c r="L675" s="2"/>
      <c r="M675" s="145" t="s">
        <v>21</v>
      </c>
      <c r="N675" s="2"/>
      <c r="O675" s="2"/>
      <c r="P675" s="22">
        <v>0</v>
      </c>
      <c r="Q675" s="22">
        <v>0.25</v>
      </c>
      <c r="R675" s="2"/>
    </row>
    <row r="676" ht="14.25" customHeight="1" spans="1:18">
      <c r="A676">
        <v>675</v>
      </c>
      <c r="B676" s="16"/>
      <c r="C676" s="16"/>
      <c r="D676" s="16"/>
      <c r="E676" s="16"/>
      <c r="F676" s="118">
        <v>54</v>
      </c>
      <c r="G676" s="2" t="s">
        <v>56</v>
      </c>
      <c r="H676" s="2" t="s">
        <v>69</v>
      </c>
      <c r="I676" s="2" t="s">
        <v>90</v>
      </c>
      <c r="J676" s="118"/>
      <c r="K676" s="118" t="s">
        <v>146</v>
      </c>
      <c r="L676" s="118"/>
      <c r="M676" s="142" t="s">
        <v>21</v>
      </c>
      <c r="N676" s="118"/>
      <c r="O676" s="118"/>
      <c r="P676" s="38">
        <v>0</v>
      </c>
      <c r="Q676" s="38">
        <v>0.25</v>
      </c>
      <c r="R676" s="118"/>
    </row>
    <row r="677" ht="14.25" customHeight="1" spans="1:18">
      <c r="A677" s="2">
        <v>676</v>
      </c>
      <c r="B677" s="16"/>
      <c r="C677" s="16"/>
      <c r="D677" s="16"/>
      <c r="E677" s="16"/>
      <c r="F677" s="118">
        <v>55</v>
      </c>
      <c r="G677" s="2" t="s">
        <v>56</v>
      </c>
      <c r="H677" s="2" t="s">
        <v>69</v>
      </c>
      <c r="I677" s="2" t="s">
        <v>90</v>
      </c>
      <c r="J677" s="118"/>
      <c r="K677" s="118" t="s">
        <v>147</v>
      </c>
      <c r="L677" s="118"/>
      <c r="M677" s="142" t="s">
        <v>21</v>
      </c>
      <c r="N677" s="118" t="s">
        <v>846</v>
      </c>
      <c r="O677" s="118"/>
      <c r="P677" s="118">
        <v>1</v>
      </c>
      <c r="Q677" s="118">
        <v>3000</v>
      </c>
      <c r="R677" s="118" t="s">
        <v>870</v>
      </c>
    </row>
    <row r="678" ht="14.25" customHeight="1" spans="1:18">
      <c r="A678">
        <v>677</v>
      </c>
      <c r="B678" s="16"/>
      <c r="C678" s="16"/>
      <c r="D678" s="16"/>
      <c r="E678" s="16"/>
      <c r="F678" s="118">
        <v>56</v>
      </c>
      <c r="G678" s="2" t="s">
        <v>56</v>
      </c>
      <c r="H678" s="2" t="s">
        <v>69</v>
      </c>
      <c r="I678" s="2" t="s">
        <v>90</v>
      </c>
      <c r="J678" s="118"/>
      <c r="K678" s="118" t="s">
        <v>148</v>
      </c>
      <c r="L678" s="118"/>
      <c r="M678" s="146" t="s">
        <v>21</v>
      </c>
      <c r="N678" s="118" t="s">
        <v>815</v>
      </c>
      <c r="O678" s="118"/>
      <c r="P678" s="118">
        <v>1</v>
      </c>
      <c r="Q678" s="118">
        <v>500</v>
      </c>
      <c r="R678" s="118" t="s">
        <v>870</v>
      </c>
    </row>
    <row r="679" ht="14.25" customHeight="1" spans="1:18">
      <c r="A679" s="2">
        <v>678</v>
      </c>
      <c r="B679" s="18"/>
      <c r="C679" s="18"/>
      <c r="D679" s="18"/>
      <c r="E679" s="18"/>
      <c r="F679" s="2">
        <v>57</v>
      </c>
      <c r="G679" s="2" t="s">
        <v>56</v>
      </c>
      <c r="H679" s="2" t="s">
        <v>69</v>
      </c>
      <c r="I679" s="2" t="s">
        <v>90</v>
      </c>
      <c r="J679" s="2" t="s">
        <v>121</v>
      </c>
      <c r="K679" s="2" t="s">
        <v>145</v>
      </c>
      <c r="L679" s="2"/>
      <c r="M679" s="22" t="s">
        <v>385</v>
      </c>
      <c r="N679" s="2"/>
      <c r="O679" s="2" t="s">
        <v>871</v>
      </c>
      <c r="P679" s="2"/>
      <c r="Q679" s="2"/>
      <c r="R679" s="2"/>
    </row>
    <row r="680" ht="14.25" customHeight="1" spans="1:18">
      <c r="A680">
        <v>679</v>
      </c>
      <c r="B680" s="20"/>
      <c r="C680" s="20"/>
      <c r="D680" s="20"/>
      <c r="E680" s="20"/>
      <c r="F680" s="118">
        <v>58</v>
      </c>
      <c r="G680" s="2" t="s">
        <v>56</v>
      </c>
      <c r="H680" s="2" t="s">
        <v>69</v>
      </c>
      <c r="I680" s="2" t="s">
        <v>90</v>
      </c>
      <c r="J680" s="118"/>
      <c r="K680" s="118" t="s">
        <v>146</v>
      </c>
      <c r="L680" s="118"/>
      <c r="M680" s="38" t="s">
        <v>385</v>
      </c>
      <c r="N680" s="118"/>
      <c r="O680" s="118"/>
      <c r="P680" s="118"/>
      <c r="Q680" s="118"/>
      <c r="R680" s="118"/>
    </row>
    <row r="681" ht="14.25" customHeight="1" spans="1:18">
      <c r="A681" s="2">
        <v>680</v>
      </c>
      <c r="B681" s="20"/>
      <c r="C681" s="20"/>
      <c r="D681" s="20"/>
      <c r="E681" s="20"/>
      <c r="F681" s="118">
        <v>59</v>
      </c>
      <c r="G681" s="2" t="s">
        <v>56</v>
      </c>
      <c r="H681" s="2" t="s">
        <v>69</v>
      </c>
      <c r="I681" s="2" t="s">
        <v>90</v>
      </c>
      <c r="J681" s="118"/>
      <c r="K681" s="118" t="s">
        <v>147</v>
      </c>
      <c r="L681" s="118"/>
      <c r="M681" s="38" t="s">
        <v>385</v>
      </c>
      <c r="N681" s="118"/>
      <c r="O681" s="118"/>
      <c r="P681" s="118"/>
      <c r="Q681" s="118"/>
      <c r="R681" s="118"/>
    </row>
    <row r="682" ht="14.25" customHeight="1" spans="1:18">
      <c r="A682">
        <v>681</v>
      </c>
      <c r="B682" s="20"/>
      <c r="C682" s="20"/>
      <c r="D682" s="20"/>
      <c r="E682" s="20"/>
      <c r="F682" s="118">
        <v>60</v>
      </c>
      <c r="G682" s="2" t="s">
        <v>56</v>
      </c>
      <c r="H682" s="2" t="s">
        <v>69</v>
      </c>
      <c r="I682" s="2" t="s">
        <v>90</v>
      </c>
      <c r="J682" s="118"/>
      <c r="K682" s="118" t="s">
        <v>148</v>
      </c>
      <c r="L682" s="118"/>
      <c r="M682" s="38" t="s">
        <v>385</v>
      </c>
      <c r="N682" s="118"/>
      <c r="O682" s="118"/>
      <c r="P682" s="118"/>
      <c r="Q682" s="118"/>
      <c r="R682" s="118"/>
    </row>
    <row r="683" ht="14.25" customHeight="1" spans="1:18">
      <c r="A683" s="2">
        <v>682</v>
      </c>
      <c r="B683" s="18"/>
      <c r="C683" s="18"/>
      <c r="D683" s="18"/>
      <c r="E683" s="18"/>
      <c r="F683" s="2">
        <v>61</v>
      </c>
      <c r="G683" s="2" t="s">
        <v>56</v>
      </c>
      <c r="H683" s="2" t="s">
        <v>69</v>
      </c>
      <c r="I683" s="2" t="s">
        <v>90</v>
      </c>
      <c r="J683" s="2" t="s">
        <v>122</v>
      </c>
      <c r="K683" s="2" t="s">
        <v>145</v>
      </c>
      <c r="L683" s="2"/>
      <c r="M683" s="22" t="s">
        <v>385</v>
      </c>
      <c r="N683" s="2"/>
      <c r="O683" s="2" t="s">
        <v>871</v>
      </c>
      <c r="P683" s="2"/>
      <c r="Q683" s="2"/>
      <c r="R683" s="2"/>
    </row>
    <row r="684" ht="14.25" customHeight="1" spans="1:18">
      <c r="A684">
        <v>683</v>
      </c>
      <c r="B684" s="20"/>
      <c r="C684" s="20"/>
      <c r="D684" s="20"/>
      <c r="E684" s="20"/>
      <c r="F684" s="118">
        <v>62</v>
      </c>
      <c r="G684" s="2" t="s">
        <v>56</v>
      </c>
      <c r="H684" s="2" t="s">
        <v>69</v>
      </c>
      <c r="I684" s="2" t="s">
        <v>90</v>
      </c>
      <c r="J684" s="118"/>
      <c r="K684" s="118" t="s">
        <v>146</v>
      </c>
      <c r="L684" s="118"/>
      <c r="M684" s="38" t="s">
        <v>385</v>
      </c>
      <c r="N684" s="118"/>
      <c r="O684" s="118"/>
      <c r="P684" s="118"/>
      <c r="Q684" s="118"/>
      <c r="R684" s="118"/>
    </row>
    <row r="685" ht="14.25" customHeight="1" spans="1:18">
      <c r="A685" s="2">
        <v>684</v>
      </c>
      <c r="B685" s="20"/>
      <c r="C685" s="20"/>
      <c r="D685" s="20"/>
      <c r="E685" s="20"/>
      <c r="F685" s="118">
        <v>63</v>
      </c>
      <c r="G685" s="2" t="s">
        <v>56</v>
      </c>
      <c r="H685" s="2" t="s">
        <v>69</v>
      </c>
      <c r="I685" s="2" t="s">
        <v>90</v>
      </c>
      <c r="J685" s="118"/>
      <c r="K685" s="118" t="s">
        <v>147</v>
      </c>
      <c r="L685" s="118"/>
      <c r="M685" s="38" t="s">
        <v>385</v>
      </c>
      <c r="N685" s="118"/>
      <c r="O685" s="118"/>
      <c r="P685" s="118"/>
      <c r="Q685" s="118"/>
      <c r="R685" s="118"/>
    </row>
    <row r="686" ht="14.25" customHeight="1" spans="1:18">
      <c r="A686">
        <v>685</v>
      </c>
      <c r="B686" s="20"/>
      <c r="C686" s="20"/>
      <c r="D686" s="20"/>
      <c r="E686" s="20"/>
      <c r="F686" s="118">
        <v>64</v>
      </c>
      <c r="G686" s="2" t="s">
        <v>56</v>
      </c>
      <c r="H686" s="2" t="s">
        <v>69</v>
      </c>
      <c r="I686" s="2" t="s">
        <v>90</v>
      </c>
      <c r="J686" s="118"/>
      <c r="K686" s="118" t="s">
        <v>148</v>
      </c>
      <c r="L686" s="118"/>
      <c r="M686" s="38" t="s">
        <v>385</v>
      </c>
      <c r="N686" s="118"/>
      <c r="O686" s="118"/>
      <c r="P686" s="118"/>
      <c r="Q686" s="118"/>
      <c r="R686" s="118"/>
    </row>
    <row r="687" ht="14.25" customHeight="1" spans="1:18">
      <c r="A687" s="2">
        <v>686</v>
      </c>
      <c r="B687" s="18"/>
      <c r="C687" s="18"/>
      <c r="D687" s="18"/>
      <c r="E687" s="18"/>
      <c r="F687" s="2">
        <v>65</v>
      </c>
      <c r="G687" s="2" t="s">
        <v>56</v>
      </c>
      <c r="H687" s="2" t="s">
        <v>69</v>
      </c>
      <c r="I687" s="2" t="s">
        <v>90</v>
      </c>
      <c r="J687" s="2" t="s">
        <v>123</v>
      </c>
      <c r="K687" s="2" t="s">
        <v>145</v>
      </c>
      <c r="L687" s="2"/>
      <c r="M687" s="22" t="s">
        <v>385</v>
      </c>
      <c r="N687" s="2"/>
      <c r="O687" s="2" t="s">
        <v>871</v>
      </c>
      <c r="P687" s="2"/>
      <c r="Q687" s="2"/>
      <c r="R687" s="2"/>
    </row>
    <row r="688" ht="14.25" customHeight="1" spans="1:18">
      <c r="A688">
        <v>687</v>
      </c>
      <c r="B688" s="20"/>
      <c r="C688" s="20"/>
      <c r="D688" s="20"/>
      <c r="E688" s="20"/>
      <c r="F688" s="118">
        <v>66</v>
      </c>
      <c r="G688" s="2" t="s">
        <v>56</v>
      </c>
      <c r="H688" s="2" t="s">
        <v>69</v>
      </c>
      <c r="I688" s="2" t="s">
        <v>90</v>
      </c>
      <c r="J688" s="118"/>
      <c r="K688" s="118" t="s">
        <v>146</v>
      </c>
      <c r="L688" s="118"/>
      <c r="M688" s="38" t="s">
        <v>385</v>
      </c>
      <c r="N688" s="118"/>
      <c r="O688" s="118"/>
      <c r="P688" s="118"/>
      <c r="Q688" s="118"/>
      <c r="R688" s="118"/>
    </row>
    <row r="689" ht="14.25" customHeight="1" spans="1:18">
      <c r="A689" s="2">
        <v>688</v>
      </c>
      <c r="B689" s="20"/>
      <c r="C689" s="20"/>
      <c r="D689" s="20"/>
      <c r="E689" s="20"/>
      <c r="F689" s="118">
        <v>67</v>
      </c>
      <c r="G689" s="2" t="s">
        <v>56</v>
      </c>
      <c r="H689" s="2" t="s">
        <v>69</v>
      </c>
      <c r="I689" s="2" t="s">
        <v>90</v>
      </c>
      <c r="J689" s="118"/>
      <c r="K689" s="118" t="s">
        <v>147</v>
      </c>
      <c r="L689" s="118"/>
      <c r="M689" s="38" t="s">
        <v>385</v>
      </c>
      <c r="N689" s="118"/>
      <c r="O689" s="118"/>
      <c r="P689" s="118"/>
      <c r="Q689" s="118"/>
      <c r="R689" s="118"/>
    </row>
    <row r="690" ht="14.25" customHeight="1" spans="1:18">
      <c r="A690">
        <v>689</v>
      </c>
      <c r="B690" s="20"/>
      <c r="C690" s="20"/>
      <c r="D690" s="20"/>
      <c r="E690" s="20"/>
      <c r="F690" s="118">
        <v>68</v>
      </c>
      <c r="G690" s="2" t="s">
        <v>56</v>
      </c>
      <c r="H690" s="2" t="s">
        <v>69</v>
      </c>
      <c r="I690" s="2" t="s">
        <v>90</v>
      </c>
      <c r="J690" s="118"/>
      <c r="K690" s="118" t="s">
        <v>148</v>
      </c>
      <c r="L690" s="118"/>
      <c r="M690" s="38" t="s">
        <v>385</v>
      </c>
      <c r="N690" s="118"/>
      <c r="O690" s="118"/>
      <c r="P690" s="118"/>
      <c r="Q690" s="118"/>
      <c r="R690" s="118"/>
    </row>
    <row r="691" ht="14.25" customHeight="1" spans="1:18">
      <c r="A691" s="2">
        <v>690</v>
      </c>
      <c r="B691" s="13"/>
      <c r="C691" s="13"/>
      <c r="D691" s="13"/>
      <c r="E691" s="13"/>
      <c r="F691" s="2">
        <v>69</v>
      </c>
      <c r="G691" s="2" t="s">
        <v>56</v>
      </c>
      <c r="H691" s="2" t="s">
        <v>69</v>
      </c>
      <c r="I691" s="2" t="s">
        <v>91</v>
      </c>
      <c r="J691" s="2" t="s">
        <v>124</v>
      </c>
      <c r="K691" s="2" t="s">
        <v>160</v>
      </c>
      <c r="L691" s="2"/>
      <c r="M691" s="145" t="s">
        <v>21</v>
      </c>
      <c r="N691" s="2" t="s">
        <v>316</v>
      </c>
      <c r="O691" s="2" t="s">
        <v>872</v>
      </c>
      <c r="P691" s="22">
        <v>0</v>
      </c>
      <c r="Q691" s="22">
        <v>1</v>
      </c>
      <c r="R691" s="2" t="s">
        <v>873</v>
      </c>
    </row>
    <row r="692" ht="14.25" customHeight="1" spans="1:18">
      <c r="A692">
        <v>691</v>
      </c>
      <c r="B692" s="16"/>
      <c r="C692" s="16"/>
      <c r="D692" s="16"/>
      <c r="E692" s="16"/>
      <c r="F692" s="118">
        <v>70</v>
      </c>
      <c r="G692" s="2" t="s">
        <v>56</v>
      </c>
      <c r="H692" s="2" t="s">
        <v>69</v>
      </c>
      <c r="I692" s="2" t="s">
        <v>91</v>
      </c>
      <c r="J692" s="2" t="s">
        <v>124</v>
      </c>
      <c r="K692" s="118" t="s">
        <v>874</v>
      </c>
      <c r="L692" s="118"/>
      <c r="M692" s="142" t="s">
        <v>21</v>
      </c>
      <c r="N692" s="118" t="s">
        <v>316</v>
      </c>
      <c r="O692" s="118"/>
      <c r="P692" s="38">
        <v>0</v>
      </c>
      <c r="Q692" s="38">
        <v>1</v>
      </c>
      <c r="R692" s="118"/>
    </row>
    <row r="693" ht="14.25" customHeight="1" spans="1:18">
      <c r="A693" s="2">
        <v>692</v>
      </c>
      <c r="B693" s="16"/>
      <c r="C693" s="16"/>
      <c r="D693" s="16"/>
      <c r="E693" s="16"/>
      <c r="F693" s="118">
        <v>71</v>
      </c>
      <c r="G693" s="2" t="s">
        <v>56</v>
      </c>
      <c r="H693" s="2" t="s">
        <v>69</v>
      </c>
      <c r="I693" s="2" t="s">
        <v>91</v>
      </c>
      <c r="J693" s="2" t="s">
        <v>124</v>
      </c>
      <c r="K693" s="118" t="s">
        <v>149</v>
      </c>
      <c r="L693" s="118"/>
      <c r="M693" s="142" t="s">
        <v>21</v>
      </c>
      <c r="N693" s="118" t="s">
        <v>316</v>
      </c>
      <c r="O693" s="118"/>
      <c r="P693" s="38">
        <v>0</v>
      </c>
      <c r="Q693" s="38">
        <v>1</v>
      </c>
      <c r="R693" s="118"/>
    </row>
    <row r="694" ht="14.25" customHeight="1" spans="1:18">
      <c r="A694">
        <v>693</v>
      </c>
      <c r="B694" s="16"/>
      <c r="C694" s="16"/>
      <c r="D694" s="16"/>
      <c r="E694" s="16"/>
      <c r="F694" s="118">
        <v>72</v>
      </c>
      <c r="G694" s="2" t="s">
        <v>56</v>
      </c>
      <c r="H694" s="2" t="s">
        <v>69</v>
      </c>
      <c r="I694" s="2" t="s">
        <v>91</v>
      </c>
      <c r="J694" s="2" t="s">
        <v>124</v>
      </c>
      <c r="K694" s="118" t="s">
        <v>162</v>
      </c>
      <c r="L694" s="118"/>
      <c r="M694" s="142" t="s">
        <v>21</v>
      </c>
      <c r="N694" s="118" t="s">
        <v>316</v>
      </c>
      <c r="O694" s="118"/>
      <c r="P694" s="38">
        <v>0</v>
      </c>
      <c r="Q694" s="38">
        <v>1</v>
      </c>
      <c r="R694" s="118"/>
    </row>
    <row r="695" ht="14.25" customHeight="1" spans="1:18">
      <c r="A695" s="2">
        <v>694</v>
      </c>
      <c r="F695" s="118"/>
      <c r="G695" s="2" t="s">
        <v>56</v>
      </c>
      <c r="H695" s="2" t="s">
        <v>69</v>
      </c>
      <c r="I695" s="2" t="s">
        <v>91</v>
      </c>
      <c r="J695" s="2" t="s">
        <v>124</v>
      </c>
      <c r="K695" s="118" t="s">
        <v>875</v>
      </c>
      <c r="L695" s="118"/>
      <c r="M695" s="125">
        <v>0</v>
      </c>
      <c r="N695" s="118"/>
      <c r="O695" s="118"/>
      <c r="P695" s="118"/>
      <c r="Q695" s="118"/>
      <c r="R695" s="118"/>
    </row>
    <row r="696" ht="14.25" customHeight="1" spans="1:18">
      <c r="A696">
        <v>695</v>
      </c>
      <c r="B696" s="2"/>
      <c r="C696" s="2"/>
      <c r="D696" s="2"/>
      <c r="E696" s="2"/>
      <c r="F696" s="2"/>
      <c r="G696" s="2" t="s">
        <v>56</v>
      </c>
      <c r="H696" s="2" t="s">
        <v>69</v>
      </c>
      <c r="I696" s="2" t="s">
        <v>92</v>
      </c>
      <c r="J696" s="2" t="s">
        <v>876</v>
      </c>
      <c r="K696" s="2" t="s">
        <v>877</v>
      </c>
      <c r="L696" s="2"/>
      <c r="M696" s="11">
        <v>2.6</v>
      </c>
      <c r="N696" s="2"/>
      <c r="O696" s="2" t="s">
        <v>847</v>
      </c>
      <c r="P696" s="2"/>
      <c r="Q696" s="2"/>
      <c r="R696" s="2"/>
    </row>
    <row r="697" ht="14.25" customHeight="1" spans="1:18">
      <c r="A697" s="2">
        <v>696</v>
      </c>
      <c r="F697" s="118"/>
      <c r="G697" s="2" t="s">
        <v>56</v>
      </c>
      <c r="H697" s="2" t="s">
        <v>69</v>
      </c>
      <c r="I697" s="2" t="s">
        <v>92</v>
      </c>
      <c r="J697" s="118"/>
      <c r="K697" s="118" t="s">
        <v>878</v>
      </c>
      <c r="L697" s="118"/>
      <c r="M697" s="125">
        <v>3.5</v>
      </c>
      <c r="N697" s="118"/>
      <c r="O697" s="118"/>
      <c r="P697" s="118"/>
      <c r="Q697" s="118"/>
      <c r="R697" s="118"/>
    </row>
    <row r="698" ht="14.25" customHeight="1" spans="1:18">
      <c r="A698">
        <v>697</v>
      </c>
      <c r="F698" s="118"/>
      <c r="G698" s="2" t="s">
        <v>56</v>
      </c>
      <c r="H698" s="2" t="s">
        <v>69</v>
      </c>
      <c r="I698" s="2" t="s">
        <v>92</v>
      </c>
      <c r="J698" s="118"/>
      <c r="K698" s="118" t="s">
        <v>361</v>
      </c>
      <c r="L698" s="118"/>
      <c r="M698" s="125">
        <v>6</v>
      </c>
      <c r="N698" s="118"/>
      <c r="O698" s="118"/>
      <c r="P698" s="118"/>
      <c r="Q698" s="118"/>
      <c r="R698" s="118"/>
    </row>
    <row r="699" ht="14.25" customHeight="1" spans="1:18">
      <c r="A699" s="2">
        <v>698</v>
      </c>
      <c r="B699" s="13"/>
      <c r="C699" s="13"/>
      <c r="D699" s="13"/>
      <c r="E699" s="13"/>
      <c r="F699" s="2">
        <v>73</v>
      </c>
      <c r="G699" s="2" t="s">
        <v>56</v>
      </c>
      <c r="H699" s="2" t="s">
        <v>69</v>
      </c>
      <c r="I699" s="2" t="s">
        <v>92</v>
      </c>
      <c r="J699" s="2" t="s">
        <v>125</v>
      </c>
      <c r="K699" s="2" t="s">
        <v>151</v>
      </c>
      <c r="L699" s="2"/>
      <c r="M699" s="145" t="s">
        <v>21</v>
      </c>
      <c r="N699" s="2" t="s">
        <v>879</v>
      </c>
      <c r="O699" s="2"/>
      <c r="P699" s="2">
        <v>70</v>
      </c>
      <c r="Q699" s="2">
        <v>200</v>
      </c>
      <c r="R699" s="2" t="s">
        <v>870</v>
      </c>
    </row>
    <row r="700" ht="14.25" customHeight="1" spans="1:18">
      <c r="A700">
        <v>699</v>
      </c>
      <c r="B700" s="16"/>
      <c r="C700" s="16"/>
      <c r="D700" s="16"/>
      <c r="E700" s="16"/>
      <c r="F700" s="118">
        <v>74</v>
      </c>
      <c r="G700" s="2" t="s">
        <v>56</v>
      </c>
      <c r="H700" s="2" t="s">
        <v>69</v>
      </c>
      <c r="I700" s="2" t="s">
        <v>92</v>
      </c>
      <c r="J700" s="118"/>
      <c r="K700" s="118" t="s">
        <v>152</v>
      </c>
      <c r="L700" s="118"/>
      <c r="M700" s="142" t="s">
        <v>21</v>
      </c>
      <c r="N700" s="118" t="s">
        <v>879</v>
      </c>
      <c r="O700" s="118"/>
      <c r="P700" s="118">
        <v>10</v>
      </c>
      <c r="Q700" s="118">
        <v>80</v>
      </c>
      <c r="R700" s="118" t="s">
        <v>870</v>
      </c>
    </row>
    <row r="701" ht="14.25" customHeight="1" spans="1:18">
      <c r="A701" s="2">
        <v>700</v>
      </c>
      <c r="B701" s="13"/>
      <c r="C701" s="13"/>
      <c r="D701" s="13"/>
      <c r="E701" s="13"/>
      <c r="F701" s="2">
        <v>75</v>
      </c>
      <c r="G701" s="2" t="s">
        <v>56</v>
      </c>
      <c r="H701" s="2" t="s">
        <v>880</v>
      </c>
      <c r="I701" s="2" t="s">
        <v>93</v>
      </c>
      <c r="J701" s="2" t="s">
        <v>126</v>
      </c>
      <c r="K701" s="2"/>
      <c r="L701" s="2"/>
      <c r="M701" s="145" t="s">
        <v>21</v>
      </c>
      <c r="N701" s="2"/>
      <c r="O701" s="2"/>
      <c r="P701" s="2">
        <v>9800</v>
      </c>
      <c r="Q701" s="2">
        <v>49000</v>
      </c>
      <c r="R701" s="2" t="s">
        <v>881</v>
      </c>
    </row>
    <row r="702" ht="14.25" customHeight="1" spans="1:18">
      <c r="A702">
        <v>701</v>
      </c>
      <c r="B702" s="16"/>
      <c r="C702" s="16"/>
      <c r="D702" s="16"/>
      <c r="E702" s="16"/>
      <c r="F702" s="118">
        <v>76</v>
      </c>
      <c r="G702" s="2" t="s">
        <v>56</v>
      </c>
      <c r="H702" s="2" t="s">
        <v>880</v>
      </c>
      <c r="I702" s="2" t="s">
        <v>93</v>
      </c>
      <c r="J702" s="118" t="s">
        <v>153</v>
      </c>
      <c r="K702" s="118"/>
      <c r="L702" s="118"/>
      <c r="M702" s="142" t="s">
        <v>21</v>
      </c>
      <c r="N702" s="118"/>
      <c r="O702" s="118"/>
      <c r="P702" s="38">
        <v>0.1</v>
      </c>
      <c r="Q702" s="38">
        <v>0.9</v>
      </c>
      <c r="R702" s="118"/>
    </row>
    <row r="703" ht="14.25" customHeight="1" spans="1:18">
      <c r="A703" s="2">
        <v>702</v>
      </c>
      <c r="B703" s="16"/>
      <c r="C703" s="16"/>
      <c r="D703" s="16"/>
      <c r="E703" s="16"/>
      <c r="F703" s="118">
        <v>77</v>
      </c>
      <c r="G703" s="2" t="s">
        <v>56</v>
      </c>
      <c r="H703" s="2" t="s">
        <v>880</v>
      </c>
      <c r="I703" s="2" t="s">
        <v>93</v>
      </c>
      <c r="J703" s="118" t="s">
        <v>154</v>
      </c>
      <c r="K703" s="118"/>
      <c r="L703" s="118"/>
      <c r="M703" s="142" t="s">
        <v>21</v>
      </c>
      <c r="N703" s="118"/>
      <c r="O703" s="118"/>
      <c r="P703" s="38">
        <v>0.1</v>
      </c>
      <c r="Q703" s="38">
        <v>0.9</v>
      </c>
      <c r="R703" s="118"/>
    </row>
    <row r="704" ht="14.25" customHeight="1" spans="1:18">
      <c r="A704">
        <v>703</v>
      </c>
      <c r="B704" s="2"/>
      <c r="C704" s="2"/>
      <c r="D704" s="2"/>
      <c r="E704" s="2"/>
      <c r="F704" s="2"/>
      <c r="G704" s="2" t="s">
        <v>56</v>
      </c>
      <c r="H704" s="2" t="s">
        <v>880</v>
      </c>
      <c r="I704" s="2" t="s">
        <v>93</v>
      </c>
      <c r="J704" s="2" t="s">
        <v>882</v>
      </c>
      <c r="K704" s="2" t="s">
        <v>883</v>
      </c>
      <c r="L704" s="2"/>
      <c r="M704" s="11">
        <v>275.9</v>
      </c>
      <c r="N704" s="2" t="s">
        <v>884</v>
      </c>
      <c r="O704" s="2" t="s">
        <v>885</v>
      </c>
      <c r="P704" s="2"/>
      <c r="Q704" s="2"/>
      <c r="R704" s="2"/>
    </row>
    <row r="705" ht="14.25" customHeight="1" spans="1:18">
      <c r="A705" s="2">
        <v>704</v>
      </c>
      <c r="F705" s="118"/>
      <c r="G705" s="2" t="s">
        <v>56</v>
      </c>
      <c r="H705" s="2" t="s">
        <v>880</v>
      </c>
      <c r="I705" s="2" t="s">
        <v>93</v>
      </c>
      <c r="J705" s="2" t="s">
        <v>882</v>
      </c>
      <c r="K705" s="118" t="s">
        <v>886</v>
      </c>
      <c r="L705" s="118"/>
      <c r="M705" s="125">
        <v>100</v>
      </c>
      <c r="N705" s="2" t="s">
        <v>884</v>
      </c>
      <c r="O705" s="118" t="s">
        <v>887</v>
      </c>
      <c r="P705" s="118"/>
      <c r="Q705" s="118"/>
      <c r="R705" s="118"/>
    </row>
    <row r="706" ht="14.25" customHeight="1" spans="1:18">
      <c r="A706">
        <v>705</v>
      </c>
      <c r="B706" s="41"/>
      <c r="C706" s="41"/>
      <c r="D706" s="41"/>
      <c r="E706" s="41"/>
      <c r="F706" s="29">
        <v>78</v>
      </c>
      <c r="G706" s="2" t="s">
        <v>56</v>
      </c>
      <c r="H706" s="2" t="s">
        <v>880</v>
      </c>
      <c r="I706" s="2" t="s">
        <v>93</v>
      </c>
      <c r="J706" s="29" t="s">
        <v>127</v>
      </c>
      <c r="K706" s="29" t="s">
        <v>155</v>
      </c>
      <c r="L706" s="29"/>
      <c r="M706" s="147" t="s">
        <v>21</v>
      </c>
      <c r="N706" s="29"/>
      <c r="O706" s="29"/>
      <c r="P706" s="29">
        <v>36.122</v>
      </c>
      <c r="Q706" s="29">
        <v>145.71</v>
      </c>
      <c r="R706" s="29" t="s">
        <v>888</v>
      </c>
    </row>
    <row r="707" ht="14.25" customHeight="1" spans="1:18">
      <c r="A707" s="2">
        <v>706</v>
      </c>
      <c r="B707" s="2"/>
      <c r="C707" s="2"/>
      <c r="D707" s="2"/>
      <c r="E707" s="2"/>
      <c r="F707" s="2"/>
      <c r="G707" s="2" t="s">
        <v>56</v>
      </c>
      <c r="H707" s="2" t="s">
        <v>880</v>
      </c>
      <c r="I707" s="2" t="s">
        <v>889</v>
      </c>
      <c r="J707" s="2" t="s">
        <v>126</v>
      </c>
      <c r="K707" s="2"/>
      <c r="L707" s="2"/>
      <c r="M707" s="2">
        <v>0</v>
      </c>
      <c r="N707" s="2"/>
      <c r="O707" s="2"/>
      <c r="P707" s="2"/>
      <c r="Q707" s="2"/>
      <c r="R707" s="2"/>
    </row>
    <row r="708" ht="14.25" customHeight="1" spans="1:18">
      <c r="A708">
        <v>707</v>
      </c>
      <c r="F708" s="118"/>
      <c r="G708" s="2" t="s">
        <v>56</v>
      </c>
      <c r="H708" s="2" t="s">
        <v>880</v>
      </c>
      <c r="I708" s="2" t="s">
        <v>889</v>
      </c>
      <c r="J708" s="118" t="s">
        <v>153</v>
      </c>
      <c r="K708" s="118"/>
      <c r="L708" s="118"/>
      <c r="M708" s="38">
        <v>1</v>
      </c>
      <c r="N708" s="118"/>
      <c r="O708" s="118"/>
      <c r="P708" s="118"/>
      <c r="Q708" s="118"/>
      <c r="R708" s="118"/>
    </row>
    <row r="709" ht="14.25" customHeight="1" spans="1:18">
      <c r="A709" s="2">
        <v>708</v>
      </c>
      <c r="F709" s="118"/>
      <c r="G709" s="2" t="s">
        <v>56</v>
      </c>
      <c r="H709" s="2" t="s">
        <v>880</v>
      </c>
      <c r="I709" s="2" t="s">
        <v>889</v>
      </c>
      <c r="J709" s="118" t="s">
        <v>154</v>
      </c>
      <c r="K709" s="118"/>
      <c r="L709" s="118"/>
      <c r="M709" s="38">
        <v>1</v>
      </c>
      <c r="N709" s="118"/>
      <c r="O709" s="118"/>
      <c r="P709" s="118"/>
      <c r="Q709" s="118"/>
      <c r="R709" s="118"/>
    </row>
    <row r="710" ht="14.25" customHeight="1" spans="1:18">
      <c r="A710">
        <v>709</v>
      </c>
      <c r="B710" s="2"/>
      <c r="C710" s="2"/>
      <c r="D710" s="2"/>
      <c r="E710" s="2"/>
      <c r="F710" s="2"/>
      <c r="G710" s="2" t="s">
        <v>56</v>
      </c>
      <c r="H710" s="2" t="s">
        <v>880</v>
      </c>
      <c r="I710" s="2" t="s">
        <v>889</v>
      </c>
      <c r="J710" s="2" t="s">
        <v>882</v>
      </c>
      <c r="K710" s="2" t="s">
        <v>883</v>
      </c>
      <c r="L710" s="2"/>
      <c r="M710" s="2">
        <v>370</v>
      </c>
      <c r="N710" s="2" t="s">
        <v>890</v>
      </c>
      <c r="O710" s="2"/>
      <c r="P710" s="2"/>
      <c r="Q710" s="2"/>
      <c r="R710" s="2"/>
    </row>
    <row r="711" ht="14.25" customHeight="1" spans="1:18">
      <c r="A711" s="2">
        <v>710</v>
      </c>
      <c r="F711" s="118"/>
      <c r="G711" s="2" t="s">
        <v>56</v>
      </c>
      <c r="H711" s="2" t="s">
        <v>880</v>
      </c>
      <c r="I711" s="2" t="s">
        <v>889</v>
      </c>
      <c r="J711" s="2" t="s">
        <v>882</v>
      </c>
      <c r="K711" s="118" t="s">
        <v>886</v>
      </c>
      <c r="L711" s="118"/>
      <c r="M711" s="118">
        <v>370</v>
      </c>
      <c r="N711" s="118" t="s">
        <v>890</v>
      </c>
      <c r="O711" s="118"/>
      <c r="P711" s="118"/>
      <c r="Q711" s="118"/>
      <c r="R711" s="118"/>
    </row>
    <row r="712" ht="14.25" customHeight="1" spans="1:18">
      <c r="A712">
        <v>711</v>
      </c>
      <c r="F712" s="118"/>
      <c r="G712" s="2" t="s">
        <v>56</v>
      </c>
      <c r="H712" s="2" t="s">
        <v>880</v>
      </c>
      <c r="I712" s="2" t="s">
        <v>889</v>
      </c>
      <c r="J712" s="118" t="s">
        <v>127</v>
      </c>
      <c r="K712" s="118" t="s">
        <v>155</v>
      </c>
      <c r="L712" s="118"/>
      <c r="M712" s="118">
        <v>37.6</v>
      </c>
      <c r="N712" s="118" t="s">
        <v>846</v>
      </c>
      <c r="O712" s="118"/>
      <c r="P712" s="118"/>
      <c r="Q712" s="118"/>
      <c r="R712" s="118"/>
    </row>
    <row r="713" ht="14.25" customHeight="1" spans="1:18">
      <c r="A713" s="2">
        <v>712</v>
      </c>
      <c r="B713" s="2"/>
      <c r="C713" s="2"/>
      <c r="D713" s="2"/>
      <c r="E713" s="2"/>
      <c r="F713" s="2"/>
      <c r="G713" s="2" t="s">
        <v>56</v>
      </c>
      <c r="H713" s="2" t="s">
        <v>71</v>
      </c>
      <c r="I713" s="2" t="s">
        <v>891</v>
      </c>
      <c r="J713" s="2" t="s">
        <v>892</v>
      </c>
      <c r="K713" s="2"/>
      <c r="L713" s="2"/>
      <c r="M713" s="2">
        <v>0</v>
      </c>
      <c r="N713" s="2" t="s">
        <v>893</v>
      </c>
      <c r="O713" s="2" t="s">
        <v>894</v>
      </c>
      <c r="P713" s="2"/>
      <c r="Q713" s="2"/>
      <c r="R713" s="2" t="s">
        <v>895</v>
      </c>
    </row>
    <row r="714" ht="14.25" customHeight="1" spans="1:18">
      <c r="A714">
        <v>713</v>
      </c>
      <c r="B714" s="13"/>
      <c r="C714" s="13"/>
      <c r="D714" s="13"/>
      <c r="E714" s="13"/>
      <c r="F714" s="2">
        <v>79</v>
      </c>
      <c r="G714" s="2" t="s">
        <v>56</v>
      </c>
      <c r="H714" s="2" t="s">
        <v>71</v>
      </c>
      <c r="I714" s="2" t="s">
        <v>94</v>
      </c>
      <c r="J714" s="2" t="s">
        <v>128</v>
      </c>
      <c r="K714" s="2"/>
      <c r="L714" s="2"/>
      <c r="M714" s="145" t="s">
        <v>21</v>
      </c>
      <c r="N714" s="2" t="s">
        <v>344</v>
      </c>
      <c r="O714" s="2" t="s">
        <v>896</v>
      </c>
      <c r="P714" s="2">
        <v>2482</v>
      </c>
      <c r="Q714" s="2">
        <v>3500</v>
      </c>
      <c r="R714" s="2" t="s">
        <v>897</v>
      </c>
    </row>
    <row r="715" ht="14.25" customHeight="1" spans="1:18">
      <c r="A715" s="2">
        <v>714</v>
      </c>
      <c r="F715" s="118"/>
      <c r="G715" s="2" t="s">
        <v>56</v>
      </c>
      <c r="H715" s="2" t="s">
        <v>71</v>
      </c>
      <c r="I715" s="2" t="s">
        <v>94</v>
      </c>
      <c r="J715" s="118" t="s">
        <v>898</v>
      </c>
      <c r="K715" s="118"/>
      <c r="L715" s="118"/>
      <c r="M715" s="148">
        <v>2644</v>
      </c>
      <c r="N715" s="118" t="s">
        <v>344</v>
      </c>
      <c r="O715" s="118" t="s">
        <v>896</v>
      </c>
      <c r="P715" s="118"/>
      <c r="Q715" s="118"/>
      <c r="R715" s="118"/>
    </row>
    <row r="716" ht="14.25" customHeight="1" spans="1:18">
      <c r="A716">
        <v>715</v>
      </c>
      <c r="F716" s="118"/>
      <c r="G716" s="2" t="s">
        <v>56</v>
      </c>
      <c r="H716" s="2" t="s">
        <v>71</v>
      </c>
      <c r="I716" s="2" t="s">
        <v>94</v>
      </c>
      <c r="J716" s="118" t="s">
        <v>648</v>
      </c>
      <c r="K716" s="118"/>
      <c r="L716" s="118"/>
      <c r="M716" s="148">
        <v>3734</v>
      </c>
      <c r="N716" s="118" t="s">
        <v>344</v>
      </c>
      <c r="O716" s="118" t="s">
        <v>896</v>
      </c>
      <c r="P716" s="118"/>
      <c r="Q716" s="118"/>
      <c r="R716" s="118"/>
    </row>
    <row r="717" ht="14.25" customHeight="1" spans="1:18">
      <c r="A717" s="2">
        <v>716</v>
      </c>
      <c r="F717" s="118"/>
      <c r="G717" s="2" t="s">
        <v>56</v>
      </c>
      <c r="H717" s="2" t="s">
        <v>71</v>
      </c>
      <c r="I717" s="2" t="s">
        <v>94</v>
      </c>
      <c r="J717" s="118" t="s">
        <v>712</v>
      </c>
      <c r="K717" s="118"/>
      <c r="L717" s="118"/>
      <c r="M717" s="148">
        <v>4000</v>
      </c>
      <c r="N717" s="118" t="s">
        <v>344</v>
      </c>
      <c r="O717" s="118" t="s">
        <v>896</v>
      </c>
      <c r="P717" s="118"/>
      <c r="Q717" s="118"/>
      <c r="R717" s="118"/>
    </row>
    <row r="718" ht="14.25" customHeight="1" spans="1:18">
      <c r="A718">
        <v>717</v>
      </c>
      <c r="B718" s="16"/>
      <c r="C718" s="16"/>
      <c r="D718" s="16"/>
      <c r="E718" s="16"/>
      <c r="F718" s="118">
        <v>80</v>
      </c>
      <c r="G718" s="2" t="s">
        <v>56</v>
      </c>
      <c r="H718" s="2" t="s">
        <v>71</v>
      </c>
      <c r="I718" s="2" t="s">
        <v>94</v>
      </c>
      <c r="J718" s="118" t="s">
        <v>129</v>
      </c>
      <c r="K718" s="118"/>
      <c r="L718" s="118"/>
      <c r="M718" s="142" t="s">
        <v>21</v>
      </c>
      <c r="N718" s="118" t="s">
        <v>344</v>
      </c>
      <c r="O718" s="118" t="s">
        <v>896</v>
      </c>
      <c r="P718" s="118">
        <v>755</v>
      </c>
      <c r="Q718" s="118">
        <v>1150</v>
      </c>
      <c r="R718" s="118" t="s">
        <v>899</v>
      </c>
    </row>
    <row r="719" ht="14.25" customHeight="1" spans="1:18">
      <c r="A719" s="2">
        <v>718</v>
      </c>
      <c r="B719" s="2"/>
      <c r="C719" s="2"/>
      <c r="D719" s="2"/>
      <c r="E719" s="2"/>
      <c r="F719" s="2"/>
      <c r="G719" s="2" t="s">
        <v>900</v>
      </c>
      <c r="H719" s="2" t="s">
        <v>901</v>
      </c>
      <c r="I719" s="2" t="s">
        <v>902</v>
      </c>
      <c r="J719" s="2" t="s">
        <v>903</v>
      </c>
      <c r="K719" s="2" t="s">
        <v>7</v>
      </c>
      <c r="L719" s="2"/>
      <c r="M719" s="22">
        <v>0.67</v>
      </c>
      <c r="N719" s="2" t="s">
        <v>904</v>
      </c>
      <c r="O719" s="2" t="s">
        <v>905</v>
      </c>
      <c r="P719" s="2"/>
      <c r="Q719" s="2"/>
      <c r="R719" s="2" t="s">
        <v>906</v>
      </c>
    </row>
    <row r="720" ht="14.25" customHeight="1" spans="1:18">
      <c r="A720">
        <v>719</v>
      </c>
      <c r="F720" s="118"/>
      <c r="G720" s="2" t="s">
        <v>900</v>
      </c>
      <c r="H720" s="2" t="s">
        <v>901</v>
      </c>
      <c r="I720" s="2" t="s">
        <v>902</v>
      </c>
      <c r="J720" s="2" t="s">
        <v>903</v>
      </c>
      <c r="K720" s="118" t="s">
        <v>9</v>
      </c>
      <c r="L720" s="118"/>
      <c r="M720" s="38">
        <v>0.67</v>
      </c>
      <c r="N720" s="118"/>
      <c r="O720" s="118"/>
      <c r="P720" s="118"/>
      <c r="Q720" s="118"/>
      <c r="R720" s="118"/>
    </row>
    <row r="721" ht="14.25" customHeight="1" spans="1:18">
      <c r="A721" s="2">
        <v>720</v>
      </c>
      <c r="B721" s="2"/>
      <c r="C721" s="2"/>
      <c r="D721" s="2"/>
      <c r="E721" s="2"/>
      <c r="F721" s="2"/>
      <c r="G721" s="2" t="s">
        <v>900</v>
      </c>
      <c r="H721" s="2" t="s">
        <v>901</v>
      </c>
      <c r="I721" s="2" t="s">
        <v>59</v>
      </c>
      <c r="J721" s="2" t="s">
        <v>903</v>
      </c>
      <c r="K721" s="2" t="s">
        <v>59</v>
      </c>
      <c r="L721" s="2"/>
      <c r="M721" s="22">
        <v>0.67</v>
      </c>
      <c r="N721" s="2"/>
      <c r="O721" s="2" t="s">
        <v>905</v>
      </c>
      <c r="P721" s="2"/>
      <c r="Q721" s="2"/>
      <c r="R721" s="2" t="s">
        <v>906</v>
      </c>
    </row>
    <row r="722" ht="14.25" customHeight="1" spans="1:18">
      <c r="A722">
        <v>721</v>
      </c>
      <c r="B722" s="2"/>
      <c r="C722" s="2"/>
      <c r="D722" s="2"/>
      <c r="E722" s="2"/>
      <c r="F722" s="2"/>
      <c r="G722" s="2" t="s">
        <v>900</v>
      </c>
      <c r="H722" s="2" t="s">
        <v>901</v>
      </c>
      <c r="I722" s="2" t="s">
        <v>907</v>
      </c>
      <c r="J722" s="2" t="s">
        <v>908</v>
      </c>
      <c r="K722" s="2" t="s">
        <v>909</v>
      </c>
      <c r="L722" s="2"/>
      <c r="M722" s="22">
        <v>0.67</v>
      </c>
      <c r="N722" s="2" t="s">
        <v>904</v>
      </c>
      <c r="O722" s="2" t="s">
        <v>905</v>
      </c>
      <c r="P722" s="2"/>
      <c r="Q722" s="2"/>
      <c r="R722" s="2" t="s">
        <v>906</v>
      </c>
    </row>
    <row r="723" ht="14.25" customHeight="1" spans="1:18">
      <c r="A723" s="2">
        <v>722</v>
      </c>
      <c r="F723" s="118"/>
      <c r="G723" s="2" t="s">
        <v>900</v>
      </c>
      <c r="H723" s="2" t="s">
        <v>901</v>
      </c>
      <c r="I723" s="2" t="s">
        <v>907</v>
      </c>
      <c r="J723" s="2" t="s">
        <v>908</v>
      </c>
      <c r="K723" s="118" t="s">
        <v>910</v>
      </c>
      <c r="L723" s="118"/>
      <c r="M723" s="38">
        <v>0.67</v>
      </c>
      <c r="N723" s="118"/>
      <c r="O723" s="118"/>
      <c r="P723" s="118"/>
      <c r="Q723" s="118"/>
      <c r="R723" s="118"/>
    </row>
    <row r="724" ht="14.25" customHeight="1" spans="1:18">
      <c r="A724">
        <v>723</v>
      </c>
      <c r="F724" s="118"/>
      <c r="G724" s="2" t="s">
        <v>900</v>
      </c>
      <c r="H724" s="2" t="s">
        <v>901</v>
      </c>
      <c r="I724" s="2" t="s">
        <v>907</v>
      </c>
      <c r="J724" s="2" t="s">
        <v>908</v>
      </c>
      <c r="K724" s="118" t="s">
        <v>911</v>
      </c>
      <c r="L724" s="118"/>
      <c r="M724" s="38">
        <v>0.67</v>
      </c>
      <c r="N724" s="118"/>
      <c r="O724" s="118"/>
      <c r="P724" s="118"/>
      <c r="Q724" s="118"/>
      <c r="R724" s="118"/>
    </row>
    <row r="725" ht="14.25" customHeight="1" spans="1:18">
      <c r="A725" s="2">
        <v>724</v>
      </c>
      <c r="B725" s="2"/>
      <c r="C725" s="2"/>
      <c r="D725" s="2"/>
      <c r="E725" s="2"/>
      <c r="F725" s="2"/>
      <c r="G725" s="2" t="s">
        <v>900</v>
      </c>
      <c r="H725" s="2" t="s">
        <v>901</v>
      </c>
      <c r="I725" s="2" t="s">
        <v>907</v>
      </c>
      <c r="J725" s="2" t="s">
        <v>903</v>
      </c>
      <c r="K725" s="2" t="s">
        <v>909</v>
      </c>
      <c r="L725" s="2"/>
      <c r="M725" s="22">
        <v>0.67</v>
      </c>
      <c r="N725" s="2" t="s">
        <v>904</v>
      </c>
      <c r="O725" s="2" t="s">
        <v>905</v>
      </c>
      <c r="P725" s="2"/>
      <c r="Q725" s="2"/>
      <c r="R725" s="2" t="s">
        <v>906</v>
      </c>
    </row>
    <row r="726" ht="14.25" customHeight="1" spans="1:18">
      <c r="A726">
        <v>725</v>
      </c>
      <c r="F726" s="118"/>
      <c r="G726" s="2" t="s">
        <v>900</v>
      </c>
      <c r="H726" s="2" t="s">
        <v>901</v>
      </c>
      <c r="I726" s="2" t="s">
        <v>907</v>
      </c>
      <c r="J726" s="2" t="s">
        <v>903</v>
      </c>
      <c r="K726" s="118" t="s">
        <v>910</v>
      </c>
      <c r="L726" s="118"/>
      <c r="M726" s="38">
        <v>0.67</v>
      </c>
      <c r="N726" s="118"/>
      <c r="O726" s="118"/>
      <c r="P726" s="118"/>
      <c r="Q726" s="118"/>
      <c r="R726" s="118"/>
    </row>
    <row r="727" ht="14.25" customHeight="1" spans="1:18">
      <c r="A727" s="2">
        <v>726</v>
      </c>
      <c r="F727" s="118"/>
      <c r="G727" s="2" t="s">
        <v>900</v>
      </c>
      <c r="H727" s="2" t="s">
        <v>901</v>
      </c>
      <c r="I727" s="2" t="s">
        <v>907</v>
      </c>
      <c r="J727" s="2" t="s">
        <v>903</v>
      </c>
      <c r="K727" s="118" t="s">
        <v>911</v>
      </c>
      <c r="L727" s="118"/>
      <c r="M727" s="38">
        <v>0.67</v>
      </c>
      <c r="N727" s="118"/>
      <c r="O727" s="118"/>
      <c r="P727" s="118"/>
      <c r="Q727" s="118"/>
      <c r="R727" s="118"/>
    </row>
    <row r="728" ht="14.25" customHeight="1" spans="1:18">
      <c r="A728">
        <v>727</v>
      </c>
      <c r="B728" s="2"/>
      <c r="C728" s="2"/>
      <c r="D728" s="2"/>
      <c r="E728" s="2"/>
      <c r="F728" s="2"/>
      <c r="G728" s="2" t="s">
        <v>900</v>
      </c>
      <c r="H728" s="2" t="s">
        <v>901</v>
      </c>
      <c r="I728" s="2" t="s">
        <v>907</v>
      </c>
      <c r="J728" s="2" t="s">
        <v>912</v>
      </c>
      <c r="K728" s="2" t="s">
        <v>512</v>
      </c>
      <c r="L728" s="2"/>
      <c r="M728" s="22">
        <v>0.67</v>
      </c>
      <c r="N728" s="2" t="s">
        <v>904</v>
      </c>
      <c r="O728" s="2" t="s">
        <v>905</v>
      </c>
      <c r="P728" s="2"/>
      <c r="Q728" s="2"/>
      <c r="R728" s="2" t="s">
        <v>906</v>
      </c>
    </row>
    <row r="729" ht="14.25" customHeight="1" spans="1:18">
      <c r="A729" s="2">
        <v>728</v>
      </c>
      <c r="F729" s="118"/>
      <c r="G729" s="2" t="s">
        <v>900</v>
      </c>
      <c r="H729" s="2" t="s">
        <v>901</v>
      </c>
      <c r="I729" s="2" t="s">
        <v>907</v>
      </c>
      <c r="J729" s="2" t="s">
        <v>912</v>
      </c>
      <c r="K729" s="118" t="s">
        <v>913</v>
      </c>
      <c r="L729" s="118"/>
      <c r="M729" s="38">
        <v>0.67</v>
      </c>
      <c r="N729" s="118"/>
      <c r="O729" s="118"/>
      <c r="P729" s="118"/>
      <c r="Q729" s="118"/>
      <c r="R729" s="118"/>
    </row>
    <row r="730" ht="14.25" customHeight="1" spans="1:18">
      <c r="A730">
        <v>729</v>
      </c>
      <c r="B730" s="2"/>
      <c r="C730" s="2"/>
      <c r="D730" s="2"/>
      <c r="E730" s="2"/>
      <c r="F730" s="2"/>
      <c r="G730" s="2" t="s">
        <v>900</v>
      </c>
      <c r="H730" s="2" t="s">
        <v>901</v>
      </c>
      <c r="I730" s="2" t="s">
        <v>590</v>
      </c>
      <c r="J730" s="2" t="s">
        <v>908</v>
      </c>
      <c r="K730" s="2" t="s">
        <v>914</v>
      </c>
      <c r="L730" s="2"/>
      <c r="M730" s="22">
        <v>0.67</v>
      </c>
      <c r="N730" s="2" t="s">
        <v>904</v>
      </c>
      <c r="O730" s="2" t="s">
        <v>905</v>
      </c>
      <c r="P730" s="2"/>
      <c r="Q730" s="2"/>
      <c r="R730" s="2" t="s">
        <v>906</v>
      </c>
    </row>
    <row r="731" ht="14.25" customHeight="1" spans="1:18">
      <c r="A731" s="2">
        <v>730</v>
      </c>
      <c r="F731" s="118"/>
      <c r="G731" s="2" t="s">
        <v>900</v>
      </c>
      <c r="H731" s="2" t="s">
        <v>901</v>
      </c>
      <c r="I731" s="2" t="s">
        <v>590</v>
      </c>
      <c r="J731" s="2" t="s">
        <v>908</v>
      </c>
      <c r="K731" s="118" t="s">
        <v>915</v>
      </c>
      <c r="L731" s="118"/>
      <c r="M731" s="38">
        <v>0.67</v>
      </c>
      <c r="N731" s="118"/>
      <c r="O731" s="118"/>
      <c r="P731" s="118"/>
      <c r="Q731" s="118"/>
      <c r="R731" s="118"/>
    </row>
    <row r="732" ht="14.25" customHeight="1" spans="1:18">
      <c r="A732">
        <v>731</v>
      </c>
      <c r="B732" s="2"/>
      <c r="C732" s="2"/>
      <c r="D732" s="2"/>
      <c r="E732" s="2"/>
      <c r="F732" s="2"/>
      <c r="G732" s="2" t="s">
        <v>900</v>
      </c>
      <c r="H732" s="2" t="s">
        <v>901</v>
      </c>
      <c r="I732" s="2" t="s">
        <v>590</v>
      </c>
      <c r="J732" s="2" t="s">
        <v>903</v>
      </c>
      <c r="K732" s="2" t="s">
        <v>914</v>
      </c>
      <c r="L732" s="2"/>
      <c r="M732" s="22">
        <v>0.67</v>
      </c>
      <c r="N732" s="2" t="s">
        <v>904</v>
      </c>
      <c r="O732" s="2" t="s">
        <v>905</v>
      </c>
      <c r="P732" s="2"/>
      <c r="Q732" s="2"/>
      <c r="R732" s="2" t="s">
        <v>906</v>
      </c>
    </row>
    <row r="733" ht="14.25" customHeight="1" spans="1:18">
      <c r="A733" s="2">
        <v>732</v>
      </c>
      <c r="F733" s="118"/>
      <c r="G733" s="2" t="s">
        <v>900</v>
      </c>
      <c r="H733" s="2" t="s">
        <v>901</v>
      </c>
      <c r="I733" s="2" t="s">
        <v>590</v>
      </c>
      <c r="J733" s="2" t="s">
        <v>903</v>
      </c>
      <c r="K733" s="118" t="s">
        <v>915</v>
      </c>
      <c r="L733" s="118"/>
      <c r="M733" s="38">
        <v>0.67</v>
      </c>
      <c r="N733" s="118"/>
      <c r="O733" s="118"/>
      <c r="P733" s="118"/>
      <c r="Q733" s="118"/>
      <c r="R733" s="118"/>
    </row>
    <row r="734" ht="14.25" customHeight="1" spans="1:18">
      <c r="A734">
        <v>733</v>
      </c>
      <c r="F734" s="118"/>
      <c r="G734" s="2" t="s">
        <v>900</v>
      </c>
      <c r="H734" s="2" t="s">
        <v>901</v>
      </c>
      <c r="I734" s="2" t="s">
        <v>590</v>
      </c>
      <c r="J734" s="2" t="s">
        <v>903</v>
      </c>
      <c r="K734" s="118" t="s">
        <v>916</v>
      </c>
      <c r="L734" s="118"/>
      <c r="M734" s="38">
        <v>0.67</v>
      </c>
      <c r="N734" s="118"/>
      <c r="O734" s="118"/>
      <c r="P734" s="118"/>
      <c r="Q734" s="118"/>
      <c r="R734" s="118"/>
    </row>
    <row r="735" ht="14.25" customHeight="1" spans="1:18">
      <c r="A735" s="2">
        <v>734</v>
      </c>
      <c r="F735" s="118"/>
      <c r="G735" s="2" t="s">
        <v>900</v>
      </c>
      <c r="H735" s="2" t="s">
        <v>901</v>
      </c>
      <c r="I735" s="2" t="s">
        <v>590</v>
      </c>
      <c r="J735" s="2" t="s">
        <v>903</v>
      </c>
      <c r="K735" s="118" t="s">
        <v>917</v>
      </c>
      <c r="L735" s="118"/>
      <c r="M735" s="38">
        <v>0.67</v>
      </c>
      <c r="N735" s="118"/>
      <c r="O735" s="118"/>
      <c r="P735" s="118"/>
      <c r="Q735" s="118"/>
      <c r="R735" s="118"/>
    </row>
    <row r="736" ht="14.25" customHeight="1" spans="1:18">
      <c r="A736">
        <v>735</v>
      </c>
      <c r="B736" s="2"/>
      <c r="C736" s="2"/>
      <c r="D736" s="2"/>
      <c r="E736" s="2"/>
      <c r="F736" s="2"/>
      <c r="G736" s="2" t="s">
        <v>900</v>
      </c>
      <c r="H736" s="2" t="s">
        <v>901</v>
      </c>
      <c r="I736" s="2" t="s">
        <v>590</v>
      </c>
      <c r="J736" s="2" t="s">
        <v>912</v>
      </c>
      <c r="K736" s="2" t="s">
        <v>590</v>
      </c>
      <c r="L736" s="2"/>
      <c r="M736" s="22">
        <v>0.67</v>
      </c>
      <c r="N736" s="2" t="s">
        <v>904</v>
      </c>
      <c r="O736" s="2" t="s">
        <v>905</v>
      </c>
      <c r="P736" s="2"/>
      <c r="Q736" s="2"/>
      <c r="R736" s="2" t="s">
        <v>906</v>
      </c>
    </row>
    <row r="737" ht="14.25" customHeight="1" spans="1:18">
      <c r="A737" s="2">
        <v>736</v>
      </c>
      <c r="B737" s="2"/>
      <c r="C737" s="2"/>
      <c r="D737" s="2"/>
      <c r="E737" s="2"/>
      <c r="F737" s="2"/>
      <c r="G737" s="2" t="s">
        <v>900</v>
      </c>
      <c r="H737" s="2" t="s">
        <v>901</v>
      </c>
      <c r="I737" s="2" t="s">
        <v>918</v>
      </c>
      <c r="J737" s="2" t="s">
        <v>918</v>
      </c>
      <c r="K737" s="2"/>
      <c r="L737" s="2"/>
      <c r="M737" s="22">
        <v>0.67</v>
      </c>
      <c r="N737" s="2" t="s">
        <v>904</v>
      </c>
      <c r="O737" s="2" t="s">
        <v>905</v>
      </c>
      <c r="P737" s="2"/>
      <c r="Q737" s="2"/>
      <c r="R737" s="2" t="s">
        <v>906</v>
      </c>
    </row>
    <row r="738" ht="14.25" customHeight="1" spans="1:18">
      <c r="A738">
        <v>737</v>
      </c>
      <c r="B738" s="2"/>
      <c r="C738" s="2"/>
      <c r="D738" s="2"/>
      <c r="E738" s="2"/>
      <c r="F738" s="2"/>
      <c r="G738" s="2" t="s">
        <v>900</v>
      </c>
      <c r="H738" s="2" t="s">
        <v>901</v>
      </c>
      <c r="I738" s="2" t="s">
        <v>919</v>
      </c>
      <c r="J738" s="2" t="s">
        <v>920</v>
      </c>
      <c r="K738" s="2"/>
      <c r="L738" s="2"/>
      <c r="M738" s="22">
        <v>1</v>
      </c>
      <c r="N738" s="2" t="s">
        <v>921</v>
      </c>
      <c r="O738" s="2" t="s">
        <v>922</v>
      </c>
      <c r="P738" s="2"/>
      <c r="Q738" s="2"/>
      <c r="R738" s="2"/>
    </row>
    <row r="739" ht="14.25" customHeight="1" spans="1:18">
      <c r="A739" s="2">
        <v>738</v>
      </c>
      <c r="F739" s="118"/>
      <c r="G739" s="2" t="s">
        <v>900</v>
      </c>
      <c r="H739" s="2" t="s">
        <v>901</v>
      </c>
      <c r="I739" s="2" t="s">
        <v>919</v>
      </c>
      <c r="J739" s="118" t="s">
        <v>923</v>
      </c>
      <c r="K739" s="118"/>
      <c r="L739" s="118"/>
      <c r="M739" s="38">
        <v>0</v>
      </c>
      <c r="N739" s="118" t="s">
        <v>921</v>
      </c>
      <c r="O739" s="118" t="s">
        <v>924</v>
      </c>
      <c r="P739" s="118"/>
      <c r="Q739" s="118"/>
      <c r="R739" s="118"/>
    </row>
    <row r="740" ht="14.25" customHeight="1" spans="1:18">
      <c r="A740">
        <v>739</v>
      </c>
      <c r="B740" s="2"/>
      <c r="C740" s="2"/>
      <c r="D740" s="2"/>
      <c r="E740" s="2"/>
      <c r="F740" s="2"/>
      <c r="G740" s="2" t="s">
        <v>900</v>
      </c>
      <c r="H740" s="2" t="s">
        <v>925</v>
      </c>
      <c r="I740" s="2" t="s">
        <v>926</v>
      </c>
      <c r="J740" s="2" t="s">
        <v>927</v>
      </c>
      <c r="K740" s="2" t="s">
        <v>928</v>
      </c>
      <c r="L740" s="2"/>
      <c r="M740" s="22">
        <v>0</v>
      </c>
      <c r="N740" s="2"/>
      <c r="O740" s="2"/>
      <c r="P740" s="2"/>
      <c r="Q740" s="2"/>
      <c r="R740" s="2" t="s">
        <v>929</v>
      </c>
    </row>
    <row r="741" ht="14.25" customHeight="1" spans="1:18">
      <c r="A741" s="2">
        <v>740</v>
      </c>
      <c r="B741" s="2"/>
      <c r="C741" s="2"/>
      <c r="D741" s="2"/>
      <c r="E741" s="2"/>
      <c r="F741" s="2"/>
      <c r="G741" s="2" t="s">
        <v>900</v>
      </c>
      <c r="H741" s="2" t="s">
        <v>925</v>
      </c>
      <c r="I741" s="2" t="s">
        <v>926</v>
      </c>
      <c r="J741" s="2" t="s">
        <v>930</v>
      </c>
      <c r="K741" s="2" t="s">
        <v>931</v>
      </c>
      <c r="L741" s="2"/>
      <c r="M741" s="22">
        <v>0</v>
      </c>
      <c r="N741" s="2"/>
      <c r="O741" s="2"/>
      <c r="P741" s="2"/>
      <c r="Q741" s="2"/>
      <c r="R741" s="2" t="s">
        <v>929</v>
      </c>
    </row>
    <row r="742" ht="14.25" customHeight="1" spans="1:18">
      <c r="A742">
        <v>741</v>
      </c>
      <c r="F742" s="118"/>
      <c r="G742" s="2" t="s">
        <v>900</v>
      </c>
      <c r="H742" s="2" t="s">
        <v>925</v>
      </c>
      <c r="I742" s="2" t="s">
        <v>926</v>
      </c>
      <c r="J742" s="2" t="s">
        <v>930</v>
      </c>
      <c r="K742" s="118" t="s">
        <v>932</v>
      </c>
      <c r="L742" s="118"/>
      <c r="M742" s="38">
        <v>0</v>
      </c>
      <c r="N742" s="118"/>
      <c r="O742" s="118"/>
      <c r="P742" s="118"/>
      <c r="Q742" s="118"/>
      <c r="R742" s="118"/>
    </row>
    <row r="743" ht="14.25" customHeight="1" spans="1:18">
      <c r="A743" s="2">
        <v>742</v>
      </c>
      <c r="F743" s="118"/>
      <c r="G743" s="2" t="s">
        <v>900</v>
      </c>
      <c r="H743" s="2" t="s">
        <v>925</v>
      </c>
      <c r="I743" s="2" t="s">
        <v>926</v>
      </c>
      <c r="J743" s="2" t="s">
        <v>930</v>
      </c>
      <c r="K743" s="118" t="s">
        <v>933</v>
      </c>
      <c r="L743" s="118"/>
      <c r="M743" s="38">
        <v>0</v>
      </c>
      <c r="N743" s="118"/>
      <c r="O743" s="118"/>
      <c r="P743" s="118"/>
      <c r="Q743" s="118"/>
      <c r="R743" s="118"/>
    </row>
    <row r="744" ht="14.25" customHeight="1" spans="1:18">
      <c r="A744">
        <v>743</v>
      </c>
      <c r="F744" s="118"/>
      <c r="G744" s="2" t="s">
        <v>900</v>
      </c>
      <c r="H744" s="2" t="s">
        <v>925</v>
      </c>
      <c r="I744" s="2" t="s">
        <v>926</v>
      </c>
      <c r="J744" s="2" t="s">
        <v>930</v>
      </c>
      <c r="K744" s="118" t="s">
        <v>934</v>
      </c>
      <c r="L744" s="118"/>
      <c r="M744" s="38">
        <v>0</v>
      </c>
      <c r="N744" s="118"/>
      <c r="O744" s="118"/>
      <c r="P744" s="118"/>
      <c r="Q744" s="118"/>
      <c r="R744" s="118"/>
    </row>
    <row r="745" ht="14.25" customHeight="1" spans="1:18">
      <c r="A745" s="2">
        <v>744</v>
      </c>
      <c r="F745" s="118"/>
      <c r="G745" s="2" t="s">
        <v>900</v>
      </c>
      <c r="H745" s="2" t="s">
        <v>925</v>
      </c>
      <c r="I745" s="2" t="s">
        <v>926</v>
      </c>
      <c r="J745" s="2" t="s">
        <v>930</v>
      </c>
      <c r="K745" s="118" t="s">
        <v>935</v>
      </c>
      <c r="L745" s="118"/>
      <c r="M745" s="38">
        <v>0</v>
      </c>
      <c r="N745" s="118"/>
      <c r="O745" s="118"/>
      <c r="P745" s="118"/>
      <c r="Q745" s="118"/>
      <c r="R745" s="118"/>
    </row>
    <row r="746" ht="14.25" customHeight="1" spans="1:18">
      <c r="A746">
        <v>745</v>
      </c>
      <c r="F746" s="118"/>
      <c r="G746" s="2" t="s">
        <v>900</v>
      </c>
      <c r="H746" s="2" t="s">
        <v>925</v>
      </c>
      <c r="I746" s="2" t="s">
        <v>926</v>
      </c>
      <c r="J746" s="2" t="s">
        <v>930</v>
      </c>
      <c r="K746" s="118" t="s">
        <v>936</v>
      </c>
      <c r="L746" s="118"/>
      <c r="M746" s="38">
        <v>0</v>
      </c>
      <c r="N746" s="118"/>
      <c r="O746" s="118"/>
      <c r="P746" s="118"/>
      <c r="Q746" s="118"/>
      <c r="R746" s="118"/>
    </row>
    <row r="747" ht="14.25" customHeight="1" spans="1:18">
      <c r="A747" s="2">
        <v>746</v>
      </c>
      <c r="B747" s="2"/>
      <c r="C747" s="2"/>
      <c r="D747" s="2"/>
      <c r="E747" s="2"/>
      <c r="F747" s="2"/>
      <c r="G747" s="2" t="s">
        <v>900</v>
      </c>
      <c r="H747" s="2" t="s">
        <v>925</v>
      </c>
      <c r="I747" s="2" t="s">
        <v>926</v>
      </c>
      <c r="J747" s="2" t="s">
        <v>937</v>
      </c>
      <c r="K747" s="2" t="s">
        <v>938</v>
      </c>
      <c r="L747" s="2"/>
      <c r="M747" s="22">
        <v>0</v>
      </c>
      <c r="N747" s="2"/>
      <c r="O747" s="2"/>
      <c r="P747" s="2"/>
      <c r="Q747" s="2"/>
      <c r="R747" s="2" t="s">
        <v>929</v>
      </c>
    </row>
    <row r="748" ht="14.25" customHeight="1" spans="1:18">
      <c r="A748">
        <v>747</v>
      </c>
      <c r="F748" s="118"/>
      <c r="G748" s="2" t="s">
        <v>900</v>
      </c>
      <c r="H748" s="2" t="s">
        <v>925</v>
      </c>
      <c r="I748" s="2" t="s">
        <v>926</v>
      </c>
      <c r="J748" s="2" t="s">
        <v>937</v>
      </c>
      <c r="K748" s="118" t="s">
        <v>939</v>
      </c>
      <c r="L748" s="118"/>
      <c r="M748" s="38">
        <v>0</v>
      </c>
      <c r="N748" s="118"/>
      <c r="O748" s="118"/>
      <c r="P748" s="118"/>
      <c r="Q748" s="118"/>
      <c r="R748" s="118"/>
    </row>
    <row r="749" ht="14.25" customHeight="1" spans="1:18">
      <c r="A749" s="2">
        <v>748</v>
      </c>
      <c r="F749" s="118"/>
      <c r="G749" s="2" t="s">
        <v>900</v>
      </c>
      <c r="H749" s="2" t="s">
        <v>925</v>
      </c>
      <c r="I749" s="2" t="s">
        <v>926</v>
      </c>
      <c r="J749" s="2" t="s">
        <v>937</v>
      </c>
      <c r="K749" s="118" t="s">
        <v>940</v>
      </c>
      <c r="L749" s="118"/>
      <c r="M749" s="38">
        <v>0</v>
      </c>
      <c r="N749" s="118"/>
      <c r="O749" s="118"/>
      <c r="P749" s="118"/>
      <c r="Q749" s="118"/>
      <c r="R749" s="118"/>
    </row>
    <row r="750" ht="14.25" customHeight="1" spans="1:18">
      <c r="A750">
        <v>749</v>
      </c>
      <c r="F750" s="118"/>
      <c r="G750" s="2" t="s">
        <v>900</v>
      </c>
      <c r="H750" s="2" t="s">
        <v>925</v>
      </c>
      <c r="I750" s="2" t="s">
        <v>926</v>
      </c>
      <c r="J750" s="2" t="s">
        <v>937</v>
      </c>
      <c r="K750" s="118" t="s">
        <v>941</v>
      </c>
      <c r="L750" s="118"/>
      <c r="M750" s="38">
        <v>0</v>
      </c>
      <c r="N750" s="118"/>
      <c r="O750" s="118"/>
      <c r="P750" s="118"/>
      <c r="Q750" s="118"/>
      <c r="R750" s="118"/>
    </row>
    <row r="751" ht="14.25" customHeight="1" spans="1:18">
      <c r="A751" s="2">
        <v>750</v>
      </c>
      <c r="F751" s="118"/>
      <c r="G751" s="2" t="s">
        <v>900</v>
      </c>
      <c r="H751" s="2" t="s">
        <v>925</v>
      </c>
      <c r="I751" s="2" t="s">
        <v>926</v>
      </c>
      <c r="J751" s="2" t="s">
        <v>937</v>
      </c>
      <c r="K751" s="118" t="s">
        <v>942</v>
      </c>
      <c r="L751" s="118"/>
      <c r="M751" s="38">
        <v>0</v>
      </c>
      <c r="N751" s="118"/>
      <c r="O751" s="118"/>
      <c r="P751" s="118"/>
      <c r="Q751" s="118"/>
      <c r="R751" s="118"/>
    </row>
    <row r="752" ht="14.25" customHeight="1" spans="1:18">
      <c r="A752">
        <v>751</v>
      </c>
      <c r="F752" s="118"/>
      <c r="G752" s="2" t="s">
        <v>900</v>
      </c>
      <c r="H752" s="2" t="s">
        <v>925</v>
      </c>
      <c r="I752" s="2" t="s">
        <v>926</v>
      </c>
      <c r="J752" s="2" t="s">
        <v>937</v>
      </c>
      <c r="K752" s="118" t="s">
        <v>943</v>
      </c>
      <c r="L752" s="118"/>
      <c r="M752" s="38">
        <v>0</v>
      </c>
      <c r="N752" s="118"/>
      <c r="O752" s="118"/>
      <c r="P752" s="118"/>
      <c r="Q752" s="118"/>
      <c r="R752" s="118"/>
    </row>
    <row r="753" ht="14.25" customHeight="1" spans="1:18">
      <c r="A753" s="2">
        <v>752</v>
      </c>
      <c r="B753" s="2"/>
      <c r="C753" s="2"/>
      <c r="D753" s="2"/>
      <c r="E753" s="2"/>
      <c r="F753" s="2"/>
      <c r="G753" s="2" t="s">
        <v>900</v>
      </c>
      <c r="H753" s="2" t="s">
        <v>925</v>
      </c>
      <c r="I753" s="2" t="s">
        <v>926</v>
      </c>
      <c r="J753" s="2" t="s">
        <v>478</v>
      </c>
      <c r="K753" s="2" t="s">
        <v>944</v>
      </c>
      <c r="L753" s="2"/>
      <c r="M753" s="22">
        <v>0</v>
      </c>
      <c r="N753" s="2"/>
      <c r="O753" s="2"/>
      <c r="P753" s="2"/>
      <c r="Q753" s="2"/>
      <c r="R753" s="2" t="s">
        <v>929</v>
      </c>
    </row>
    <row r="754" ht="14.25" customHeight="1" spans="1:18">
      <c r="A754">
        <v>753</v>
      </c>
      <c r="F754" s="118"/>
      <c r="G754" s="2" t="s">
        <v>900</v>
      </c>
      <c r="H754" s="2" t="s">
        <v>925</v>
      </c>
      <c r="I754" s="2" t="s">
        <v>926</v>
      </c>
      <c r="J754" s="2" t="s">
        <v>478</v>
      </c>
      <c r="K754" s="118" t="s">
        <v>945</v>
      </c>
      <c r="L754" s="118"/>
      <c r="M754" s="38">
        <v>0</v>
      </c>
      <c r="N754" s="118"/>
      <c r="O754" s="118"/>
      <c r="P754" s="118"/>
      <c r="Q754" s="118"/>
      <c r="R754" s="118"/>
    </row>
    <row r="755" ht="14.25" customHeight="1" spans="1:18">
      <c r="A755" s="2">
        <v>754</v>
      </c>
      <c r="F755" s="118"/>
      <c r="G755" s="2" t="s">
        <v>900</v>
      </c>
      <c r="H755" s="2" t="s">
        <v>925</v>
      </c>
      <c r="I755" s="2" t="s">
        <v>926</v>
      </c>
      <c r="J755" s="2" t="s">
        <v>478</v>
      </c>
      <c r="K755" s="118" t="s">
        <v>946</v>
      </c>
      <c r="L755" s="118"/>
      <c r="M755" s="38">
        <v>0</v>
      </c>
      <c r="N755" s="118"/>
      <c r="O755" s="118"/>
      <c r="P755" s="118"/>
      <c r="Q755" s="118"/>
      <c r="R755" s="118"/>
    </row>
    <row r="756" ht="14.25" customHeight="1" spans="1:18">
      <c r="A756">
        <v>755</v>
      </c>
      <c r="B756" s="2"/>
      <c r="C756" s="2"/>
      <c r="D756" s="2"/>
      <c r="E756" s="2"/>
      <c r="F756" s="2"/>
      <c r="G756" s="2" t="s">
        <v>900</v>
      </c>
      <c r="H756" s="2" t="s">
        <v>925</v>
      </c>
      <c r="I756" s="2" t="s">
        <v>947</v>
      </c>
      <c r="J756" s="2" t="s">
        <v>512</v>
      </c>
      <c r="K756" s="2" t="s">
        <v>948</v>
      </c>
      <c r="L756" s="2"/>
      <c r="M756" s="22">
        <v>0</v>
      </c>
      <c r="N756" s="2"/>
      <c r="O756" s="2"/>
      <c r="P756" s="2"/>
      <c r="Q756" s="2"/>
      <c r="R756" s="2" t="s">
        <v>929</v>
      </c>
    </row>
    <row r="757" ht="14.25" customHeight="1" spans="1:18">
      <c r="A757" s="2">
        <v>756</v>
      </c>
      <c r="F757" s="118"/>
      <c r="G757" s="2" t="s">
        <v>900</v>
      </c>
      <c r="H757" s="2" t="s">
        <v>925</v>
      </c>
      <c r="I757" s="2" t="s">
        <v>947</v>
      </c>
      <c r="J757" s="2" t="s">
        <v>512</v>
      </c>
      <c r="K757" s="118" t="s">
        <v>949</v>
      </c>
      <c r="L757" s="118"/>
      <c r="M757" s="38">
        <v>0</v>
      </c>
      <c r="N757" s="118"/>
      <c r="O757" s="118"/>
      <c r="P757" s="118"/>
      <c r="Q757" s="118"/>
      <c r="R757" s="118"/>
    </row>
    <row r="758" ht="14.25" customHeight="1" spans="1:18">
      <c r="A758">
        <v>757</v>
      </c>
      <c r="F758" s="118"/>
      <c r="G758" s="2" t="s">
        <v>900</v>
      </c>
      <c r="H758" s="2" t="s">
        <v>925</v>
      </c>
      <c r="I758" s="2" t="s">
        <v>947</v>
      </c>
      <c r="J758" s="2" t="s">
        <v>512</v>
      </c>
      <c r="K758" s="118" t="s">
        <v>950</v>
      </c>
      <c r="L758" s="118"/>
      <c r="M758" s="38">
        <v>0</v>
      </c>
      <c r="N758" s="118"/>
      <c r="O758" s="118"/>
      <c r="P758" s="118"/>
      <c r="Q758" s="118"/>
      <c r="R758" s="118"/>
    </row>
    <row r="759" ht="14.25" customHeight="1" spans="1:18">
      <c r="A759" s="2">
        <v>758</v>
      </c>
      <c r="F759" s="118"/>
      <c r="G759" s="2" t="s">
        <v>900</v>
      </c>
      <c r="H759" s="2" t="s">
        <v>925</v>
      </c>
      <c r="I759" s="2" t="s">
        <v>947</v>
      </c>
      <c r="J759" s="2" t="s">
        <v>512</v>
      </c>
      <c r="K759" s="118" t="s">
        <v>951</v>
      </c>
      <c r="L759" s="118"/>
      <c r="M759" s="38">
        <v>0</v>
      </c>
      <c r="N759" s="118"/>
      <c r="O759" s="118"/>
      <c r="P759" s="118"/>
      <c r="Q759" s="118"/>
      <c r="R759" s="118"/>
    </row>
    <row r="760" ht="14.25" customHeight="1" spans="1:18">
      <c r="A760">
        <v>759</v>
      </c>
      <c r="F760" s="118"/>
      <c r="G760" s="2" t="s">
        <v>900</v>
      </c>
      <c r="H760" s="2" t="s">
        <v>925</v>
      </c>
      <c r="I760" s="2" t="s">
        <v>947</v>
      </c>
      <c r="J760" s="2" t="s">
        <v>512</v>
      </c>
      <c r="K760" s="118" t="s">
        <v>952</v>
      </c>
      <c r="L760" s="118"/>
      <c r="M760" s="38">
        <v>0</v>
      </c>
      <c r="N760" s="118"/>
      <c r="O760" s="118"/>
      <c r="P760" s="118"/>
      <c r="Q760" s="118"/>
      <c r="R760" s="118"/>
    </row>
    <row r="761" ht="14.25" customHeight="1" spans="1:18">
      <c r="A761" s="2">
        <v>760</v>
      </c>
      <c r="B761" s="2"/>
      <c r="C761" s="2"/>
      <c r="D761" s="2"/>
      <c r="E761" s="2"/>
      <c r="F761" s="2"/>
      <c r="G761" s="2" t="s">
        <v>900</v>
      </c>
      <c r="H761" s="2" t="s">
        <v>925</v>
      </c>
      <c r="I761" s="2" t="s">
        <v>953</v>
      </c>
      <c r="J761" s="2" t="s">
        <v>954</v>
      </c>
      <c r="K761" s="2"/>
      <c r="L761" s="2"/>
      <c r="M761" s="22">
        <v>0</v>
      </c>
      <c r="N761" s="2"/>
      <c r="O761" s="2"/>
      <c r="P761" s="2"/>
      <c r="Q761" s="2"/>
      <c r="R761" s="2" t="s">
        <v>929</v>
      </c>
    </row>
    <row r="762" ht="14.25" customHeight="1" spans="1:18">
      <c r="A762">
        <v>761</v>
      </c>
      <c r="B762" s="2"/>
      <c r="C762" s="2"/>
      <c r="D762" s="2"/>
      <c r="E762" s="2"/>
      <c r="F762" s="2"/>
      <c r="G762" s="2" t="s">
        <v>900</v>
      </c>
      <c r="H762" s="2" t="s">
        <v>925</v>
      </c>
      <c r="I762" s="2" t="s">
        <v>955</v>
      </c>
      <c r="J762" s="2" t="s">
        <v>956</v>
      </c>
      <c r="K762" s="2" t="s">
        <v>957</v>
      </c>
      <c r="L762" s="2"/>
      <c r="M762" s="22">
        <v>0</v>
      </c>
      <c r="N762" s="2"/>
      <c r="O762" s="2"/>
      <c r="P762" s="2"/>
      <c r="Q762" s="2"/>
      <c r="R762" s="2" t="s">
        <v>929</v>
      </c>
    </row>
    <row r="763" ht="14.25" customHeight="1" spans="1:18">
      <c r="A763" s="2">
        <v>762</v>
      </c>
      <c r="B763" s="2"/>
      <c r="C763" s="2"/>
      <c r="D763" s="2"/>
      <c r="E763" s="2"/>
      <c r="F763" s="2"/>
      <c r="G763" s="2" t="s">
        <v>900</v>
      </c>
      <c r="H763" s="2" t="s">
        <v>925</v>
      </c>
      <c r="I763" s="2" t="s">
        <v>955</v>
      </c>
      <c r="J763" s="2" t="s">
        <v>958</v>
      </c>
      <c r="K763" s="2" t="s">
        <v>959</v>
      </c>
      <c r="L763" s="2"/>
      <c r="M763" s="22">
        <v>0</v>
      </c>
      <c r="N763" s="2"/>
      <c r="O763" s="2"/>
      <c r="P763" s="2"/>
      <c r="Q763" s="2"/>
      <c r="R763" s="2" t="s">
        <v>929</v>
      </c>
    </row>
    <row r="764" ht="14.25" customHeight="1" spans="1:18">
      <c r="A764">
        <v>763</v>
      </c>
      <c r="F764" s="118"/>
      <c r="G764" s="2" t="s">
        <v>900</v>
      </c>
      <c r="H764" s="2" t="s">
        <v>925</v>
      </c>
      <c r="I764" s="2" t="s">
        <v>955</v>
      </c>
      <c r="J764" s="2" t="s">
        <v>958</v>
      </c>
      <c r="K764" s="118" t="s">
        <v>960</v>
      </c>
      <c r="L764" s="118"/>
      <c r="M764" s="38">
        <v>0</v>
      </c>
      <c r="N764" s="118"/>
      <c r="O764" s="118"/>
      <c r="P764" s="118"/>
      <c r="Q764" s="118"/>
      <c r="R764" s="118"/>
    </row>
    <row r="765" ht="14.25" customHeight="1" spans="1:18">
      <c r="A765" s="2">
        <v>764</v>
      </c>
      <c r="F765" s="118"/>
      <c r="G765" s="2" t="s">
        <v>900</v>
      </c>
      <c r="H765" s="2" t="s">
        <v>925</v>
      </c>
      <c r="I765" s="2" t="s">
        <v>955</v>
      </c>
      <c r="J765" s="2" t="s">
        <v>958</v>
      </c>
      <c r="K765" s="118" t="s">
        <v>961</v>
      </c>
      <c r="L765" s="118"/>
      <c r="M765" s="38">
        <v>0</v>
      </c>
      <c r="N765" s="118"/>
      <c r="O765" s="118"/>
      <c r="P765" s="118"/>
      <c r="Q765" s="118"/>
      <c r="R765" s="118"/>
    </row>
    <row r="766" ht="14.25" customHeight="1" spans="1:18">
      <c r="A766">
        <v>765</v>
      </c>
      <c r="B766" s="2"/>
      <c r="C766" s="2"/>
      <c r="D766" s="2"/>
      <c r="E766" s="2"/>
      <c r="F766" s="2"/>
      <c r="G766" s="2" t="s">
        <v>900</v>
      </c>
      <c r="H766" s="2" t="s">
        <v>925</v>
      </c>
      <c r="I766" s="2" t="s">
        <v>955</v>
      </c>
      <c r="J766" s="2" t="s">
        <v>962</v>
      </c>
      <c r="K766" s="2" t="s">
        <v>959</v>
      </c>
      <c r="L766" s="2"/>
      <c r="M766" s="22">
        <v>0</v>
      </c>
      <c r="N766" s="2"/>
      <c r="O766" s="2"/>
      <c r="P766" s="2"/>
      <c r="Q766" s="2"/>
      <c r="R766" s="2" t="s">
        <v>929</v>
      </c>
    </row>
    <row r="767" ht="14.25" customHeight="1" spans="1:18">
      <c r="A767" s="2">
        <v>766</v>
      </c>
      <c r="B767" s="2"/>
      <c r="C767" s="2"/>
      <c r="D767" s="2"/>
      <c r="E767" s="2"/>
      <c r="F767" s="2"/>
      <c r="G767" s="2" t="s">
        <v>900</v>
      </c>
      <c r="H767" s="2" t="s">
        <v>925</v>
      </c>
      <c r="I767" s="2" t="s">
        <v>955</v>
      </c>
      <c r="J767" s="2" t="s">
        <v>963</v>
      </c>
      <c r="K767" s="2" t="s">
        <v>964</v>
      </c>
      <c r="L767" s="2"/>
      <c r="M767" s="22">
        <v>0.5</v>
      </c>
      <c r="N767" s="2"/>
      <c r="O767" s="2"/>
      <c r="P767" s="2"/>
      <c r="Q767" s="2"/>
      <c r="R767" s="2" t="s">
        <v>929</v>
      </c>
    </row>
    <row r="768" ht="14.25" customHeight="1" spans="1:18">
      <c r="A768">
        <v>767</v>
      </c>
      <c r="F768" s="118"/>
      <c r="G768" s="2" t="s">
        <v>900</v>
      </c>
      <c r="H768" s="2" t="s">
        <v>925</v>
      </c>
      <c r="I768" s="2" t="s">
        <v>955</v>
      </c>
      <c r="J768" s="2" t="s">
        <v>963</v>
      </c>
      <c r="K768" s="118" t="s">
        <v>965</v>
      </c>
      <c r="L768" s="118"/>
      <c r="M768" s="38">
        <v>0.5</v>
      </c>
      <c r="N768" s="118"/>
      <c r="O768" s="118"/>
      <c r="P768" s="118"/>
      <c r="Q768" s="118"/>
      <c r="R768" s="118"/>
    </row>
    <row r="769" ht="14.25" customHeight="1" spans="1:18">
      <c r="A769" s="2">
        <v>768</v>
      </c>
      <c r="B769" s="2"/>
      <c r="C769" s="2"/>
      <c r="D769" s="2"/>
      <c r="E769" s="2"/>
      <c r="F769" s="2"/>
      <c r="G769" s="2" t="s">
        <v>900</v>
      </c>
      <c r="H769" s="2" t="s">
        <v>966</v>
      </c>
      <c r="I769" s="2" t="s">
        <v>967</v>
      </c>
      <c r="J769" s="2" t="s">
        <v>967</v>
      </c>
      <c r="K769" s="2"/>
      <c r="L769" s="2"/>
      <c r="M769" s="11">
        <v>0</v>
      </c>
      <c r="N769" s="2"/>
      <c r="O769" s="2"/>
      <c r="P769" s="2"/>
      <c r="Q769" s="2"/>
      <c r="R769" s="2" t="s">
        <v>968</v>
      </c>
    </row>
    <row r="770" ht="14.25" customHeight="1" spans="1:18">
      <c r="A770">
        <v>769</v>
      </c>
      <c r="B770" s="2"/>
      <c r="C770" s="2"/>
      <c r="D770" s="2"/>
      <c r="E770" s="2"/>
      <c r="F770" s="2"/>
      <c r="G770" s="2" t="s">
        <v>900</v>
      </c>
      <c r="H770" s="2" t="s">
        <v>966</v>
      </c>
      <c r="I770" s="2" t="s">
        <v>969</v>
      </c>
      <c r="J770" s="2" t="s">
        <v>478</v>
      </c>
      <c r="K770" s="2"/>
      <c r="L770" s="2"/>
      <c r="M770" s="11">
        <v>140.5</v>
      </c>
      <c r="N770" s="2" t="s">
        <v>970</v>
      </c>
      <c r="O770" s="2"/>
      <c r="P770" s="2"/>
      <c r="Q770" s="2"/>
      <c r="R770" s="2" t="s">
        <v>971</v>
      </c>
    </row>
    <row r="771" ht="14.25" customHeight="1" spans="1:18">
      <c r="A771" s="2">
        <v>770</v>
      </c>
      <c r="F771" s="118"/>
      <c r="G771" s="2" t="s">
        <v>900</v>
      </c>
      <c r="H771" s="2" t="s">
        <v>966</v>
      </c>
      <c r="I771" s="2" t="s">
        <v>969</v>
      </c>
      <c r="J771" s="118" t="s">
        <v>612</v>
      </c>
      <c r="K771" s="118"/>
      <c r="L771" s="118"/>
      <c r="M771" s="125">
        <v>140.5</v>
      </c>
      <c r="N771" s="118" t="s">
        <v>970</v>
      </c>
      <c r="O771" s="118"/>
      <c r="P771" s="118"/>
      <c r="Q771" s="118"/>
      <c r="R771" s="118"/>
    </row>
    <row r="772" ht="14.25" customHeight="1" spans="1:18">
      <c r="A772">
        <v>771</v>
      </c>
      <c r="F772" s="118"/>
      <c r="G772" s="2" t="s">
        <v>900</v>
      </c>
      <c r="H772" s="2" t="s">
        <v>966</v>
      </c>
      <c r="I772" s="2" t="s">
        <v>969</v>
      </c>
      <c r="J772" s="118" t="s">
        <v>613</v>
      </c>
      <c r="K772" s="118"/>
      <c r="L772" s="118"/>
      <c r="M772" s="125">
        <v>148</v>
      </c>
      <c r="N772" s="118" t="s">
        <v>970</v>
      </c>
      <c r="O772" s="118"/>
      <c r="P772" s="118"/>
      <c r="Q772" s="118"/>
      <c r="R772" s="118" t="s">
        <v>972</v>
      </c>
    </row>
    <row r="773" ht="14.25" customHeight="1" spans="1:18">
      <c r="A773" s="2">
        <v>772</v>
      </c>
      <c r="F773" s="118"/>
      <c r="G773" s="2" t="s">
        <v>900</v>
      </c>
      <c r="H773" s="2" t="s">
        <v>966</v>
      </c>
      <c r="I773" s="2" t="s">
        <v>969</v>
      </c>
      <c r="J773" s="118" t="s">
        <v>501</v>
      </c>
      <c r="K773" s="118"/>
      <c r="L773" s="118"/>
      <c r="M773" s="125">
        <v>174</v>
      </c>
      <c r="N773" s="118" t="s">
        <v>970</v>
      </c>
      <c r="O773" s="118"/>
      <c r="P773" s="118"/>
      <c r="Q773" s="118"/>
      <c r="R773" s="118" t="s">
        <v>972</v>
      </c>
    </row>
    <row r="774" ht="14.25" customHeight="1" spans="1:18">
      <c r="A774">
        <v>773</v>
      </c>
      <c r="B774" s="2"/>
      <c r="C774" s="2"/>
      <c r="D774" s="2"/>
      <c r="E774" s="2"/>
      <c r="F774" s="2"/>
      <c r="G774" s="2" t="s">
        <v>57</v>
      </c>
      <c r="H774" s="2" t="s">
        <v>60</v>
      </c>
      <c r="I774" s="2" t="s">
        <v>614</v>
      </c>
      <c r="J774" s="2" t="s">
        <v>127</v>
      </c>
      <c r="K774" s="2" t="s">
        <v>973</v>
      </c>
      <c r="L774" s="2"/>
      <c r="M774" s="22">
        <v>0</v>
      </c>
      <c r="N774" s="2"/>
      <c r="O774" s="2"/>
      <c r="P774" s="2"/>
      <c r="Q774" s="2"/>
      <c r="R774" s="2"/>
    </row>
    <row r="775" ht="14.25" customHeight="1" spans="1:18">
      <c r="A775" s="2">
        <v>774</v>
      </c>
      <c r="F775" s="118"/>
      <c r="G775" s="2" t="s">
        <v>57</v>
      </c>
      <c r="H775" s="2" t="s">
        <v>60</v>
      </c>
      <c r="I775" s="2" t="s">
        <v>614</v>
      </c>
      <c r="J775" s="2" t="s">
        <v>127</v>
      </c>
      <c r="K775" s="118" t="s">
        <v>974</v>
      </c>
      <c r="L775" s="118"/>
      <c r="M775" s="38">
        <v>0</v>
      </c>
      <c r="N775" s="118"/>
      <c r="O775" s="118"/>
      <c r="P775" s="118"/>
      <c r="Q775" s="118"/>
      <c r="R775" s="118"/>
    </row>
    <row r="776" ht="14.25" customHeight="1" spans="1:18">
      <c r="A776">
        <v>775</v>
      </c>
      <c r="B776" s="2"/>
      <c r="C776" s="2"/>
      <c r="D776" s="2"/>
      <c r="E776" s="2"/>
      <c r="F776" s="2"/>
      <c r="G776" s="2" t="s">
        <v>57</v>
      </c>
      <c r="H776" s="2" t="s">
        <v>60</v>
      </c>
      <c r="I776" s="2" t="s">
        <v>614</v>
      </c>
      <c r="J776" s="2" t="s">
        <v>975</v>
      </c>
      <c r="K776" s="2" t="s">
        <v>615</v>
      </c>
      <c r="L776" s="2"/>
      <c r="M776" s="22">
        <v>0.46</v>
      </c>
      <c r="N776" s="2"/>
      <c r="O776" s="2"/>
      <c r="P776" s="2"/>
      <c r="Q776" s="2"/>
      <c r="R776" s="2"/>
    </row>
    <row r="777" ht="14.25" customHeight="1" spans="1:18">
      <c r="A777" s="2">
        <v>776</v>
      </c>
      <c r="F777" s="118"/>
      <c r="G777" s="2" t="s">
        <v>57</v>
      </c>
      <c r="H777" s="2" t="s">
        <v>60</v>
      </c>
      <c r="I777" s="2" t="s">
        <v>614</v>
      </c>
      <c r="J777" s="2" t="s">
        <v>975</v>
      </c>
      <c r="K777" s="118" t="s">
        <v>617</v>
      </c>
      <c r="L777" s="118"/>
      <c r="M777" s="38">
        <v>0.42</v>
      </c>
      <c r="N777" s="118"/>
      <c r="O777" s="118"/>
      <c r="P777" s="118"/>
      <c r="Q777" s="118"/>
      <c r="R777" s="118"/>
    </row>
    <row r="778" ht="14.25" customHeight="1" spans="1:18">
      <c r="A778">
        <v>777</v>
      </c>
      <c r="F778" s="118"/>
      <c r="G778" s="2" t="s">
        <v>57</v>
      </c>
      <c r="H778" s="2" t="s">
        <v>60</v>
      </c>
      <c r="I778" s="2" t="s">
        <v>614</v>
      </c>
      <c r="J778" s="2" t="s">
        <v>975</v>
      </c>
      <c r="K778" s="118" t="s">
        <v>618</v>
      </c>
      <c r="L778" s="118"/>
      <c r="M778" s="38">
        <v>0.45</v>
      </c>
      <c r="N778" s="118"/>
      <c r="O778" s="118"/>
      <c r="P778" s="118"/>
      <c r="Q778" s="118"/>
      <c r="R778" s="118"/>
    </row>
    <row r="779" ht="14.25" customHeight="1" spans="1:18">
      <c r="A779" s="2">
        <v>778</v>
      </c>
      <c r="F779" s="118"/>
      <c r="G779" s="2" t="s">
        <v>57</v>
      </c>
      <c r="H779" s="2" t="s">
        <v>60</v>
      </c>
      <c r="I779" s="2" t="s">
        <v>614</v>
      </c>
      <c r="J779" s="2" t="s">
        <v>975</v>
      </c>
      <c r="K779" s="118" t="s">
        <v>976</v>
      </c>
      <c r="L779" s="118"/>
      <c r="M779" s="38">
        <v>0.34</v>
      </c>
      <c r="N779" s="118"/>
      <c r="O779" s="118"/>
      <c r="P779" s="118"/>
      <c r="Q779" s="118"/>
      <c r="R779" s="118"/>
    </row>
    <row r="780" ht="14.25" customHeight="1" spans="1:18">
      <c r="A780">
        <v>779</v>
      </c>
      <c r="F780" s="118"/>
      <c r="G780" s="2" t="s">
        <v>57</v>
      </c>
      <c r="H780" s="2" t="s">
        <v>60</v>
      </c>
      <c r="I780" s="2" t="s">
        <v>614</v>
      </c>
      <c r="J780" s="2" t="s">
        <v>975</v>
      </c>
      <c r="K780" s="118" t="s">
        <v>977</v>
      </c>
      <c r="L780" s="118"/>
      <c r="M780" s="38">
        <v>0.4</v>
      </c>
      <c r="N780" s="118"/>
      <c r="O780" s="118"/>
      <c r="P780" s="118"/>
      <c r="Q780" s="118"/>
      <c r="R780" s="118"/>
    </row>
    <row r="781" ht="14.25" customHeight="1" spans="1:18">
      <c r="A781" s="2">
        <v>780</v>
      </c>
      <c r="F781" s="118"/>
      <c r="G781" s="2" t="s">
        <v>57</v>
      </c>
      <c r="H781" s="2" t="s">
        <v>60</v>
      </c>
      <c r="I781" s="2" t="s">
        <v>614</v>
      </c>
      <c r="J781" s="2" t="s">
        <v>975</v>
      </c>
      <c r="K781" s="118" t="s">
        <v>978</v>
      </c>
      <c r="L781" s="118"/>
      <c r="M781" s="38">
        <v>0.4</v>
      </c>
      <c r="N781" s="118"/>
      <c r="O781" s="118"/>
      <c r="P781" s="118"/>
      <c r="Q781" s="118"/>
      <c r="R781" s="118"/>
    </row>
    <row r="782" ht="14.25" customHeight="1" spans="1:18">
      <c r="A782">
        <v>781</v>
      </c>
      <c r="F782" s="118"/>
      <c r="G782" s="2" t="s">
        <v>57</v>
      </c>
      <c r="H782" s="2" t="s">
        <v>60</v>
      </c>
      <c r="I782" s="2" t="s">
        <v>614</v>
      </c>
      <c r="J782" s="2" t="s">
        <v>975</v>
      </c>
      <c r="K782" s="118" t="s">
        <v>979</v>
      </c>
      <c r="L782" s="118"/>
      <c r="M782" s="38">
        <v>0.37</v>
      </c>
      <c r="N782" s="118"/>
      <c r="O782" s="118"/>
      <c r="P782" s="118"/>
      <c r="Q782" s="118"/>
      <c r="R782" s="118"/>
    </row>
    <row r="783" ht="14.25" customHeight="1" spans="1:18">
      <c r="A783" s="2">
        <v>782</v>
      </c>
      <c r="F783" s="118"/>
      <c r="G783" s="2" t="s">
        <v>57</v>
      </c>
      <c r="H783" s="2" t="s">
        <v>60</v>
      </c>
      <c r="I783" s="2" t="s">
        <v>614</v>
      </c>
      <c r="J783" s="2" t="s">
        <v>975</v>
      </c>
      <c r="K783" s="118" t="s">
        <v>980</v>
      </c>
      <c r="L783" s="118"/>
      <c r="M783" s="38">
        <v>0.14</v>
      </c>
      <c r="N783" s="118"/>
      <c r="O783" s="118"/>
      <c r="P783" s="118"/>
      <c r="Q783" s="118"/>
      <c r="R783" s="118"/>
    </row>
    <row r="784" ht="14.25" customHeight="1" spans="1:18">
      <c r="A784">
        <v>783</v>
      </c>
      <c r="F784" s="118"/>
      <c r="G784" s="2" t="s">
        <v>57</v>
      </c>
      <c r="H784" s="2" t="s">
        <v>60</v>
      </c>
      <c r="I784" s="2" t="s">
        <v>614</v>
      </c>
      <c r="J784" s="2" t="s">
        <v>975</v>
      </c>
      <c r="K784" s="118" t="s">
        <v>981</v>
      </c>
      <c r="L784" s="118"/>
      <c r="M784" s="38">
        <v>0.42</v>
      </c>
      <c r="N784" s="118"/>
      <c r="O784" s="118"/>
      <c r="P784" s="118"/>
      <c r="Q784" s="118"/>
      <c r="R784" s="118"/>
    </row>
    <row r="785" ht="14.25" customHeight="1" spans="1:18">
      <c r="A785" s="2">
        <v>784</v>
      </c>
      <c r="F785" s="118"/>
      <c r="G785" s="2" t="s">
        <v>57</v>
      </c>
      <c r="H785" s="2" t="s">
        <v>60</v>
      </c>
      <c r="I785" s="2" t="s">
        <v>614</v>
      </c>
      <c r="J785" s="2" t="s">
        <v>975</v>
      </c>
      <c r="K785" s="118" t="s">
        <v>982</v>
      </c>
      <c r="L785" s="118"/>
      <c r="M785" s="38">
        <v>0</v>
      </c>
      <c r="N785" s="118"/>
      <c r="O785" s="118"/>
      <c r="P785" s="118"/>
      <c r="Q785" s="118"/>
      <c r="R785" s="118"/>
    </row>
    <row r="786" ht="14.25" customHeight="1" spans="1:18">
      <c r="A786">
        <v>785</v>
      </c>
      <c r="B786" s="2"/>
      <c r="C786" s="2"/>
      <c r="D786" s="2"/>
      <c r="E786" s="2"/>
      <c r="F786" s="2"/>
      <c r="G786" s="2" t="s">
        <v>57</v>
      </c>
      <c r="H786" s="2" t="s">
        <v>60</v>
      </c>
      <c r="I786" s="2" t="s">
        <v>79</v>
      </c>
      <c r="J786" s="2" t="s">
        <v>127</v>
      </c>
      <c r="K786" s="2" t="s">
        <v>983</v>
      </c>
      <c r="L786" s="2"/>
      <c r="M786" s="22">
        <v>0</v>
      </c>
      <c r="N786" s="2"/>
      <c r="O786" s="2"/>
      <c r="P786" s="2"/>
      <c r="Q786" s="2"/>
      <c r="R786" s="2"/>
    </row>
    <row r="787" ht="14.25" customHeight="1" spans="1:18">
      <c r="A787" s="2">
        <v>786</v>
      </c>
      <c r="F787" s="118"/>
      <c r="G787" s="2" t="s">
        <v>57</v>
      </c>
      <c r="H787" s="2" t="s">
        <v>60</v>
      </c>
      <c r="I787" s="2" t="s">
        <v>79</v>
      </c>
      <c r="J787" s="2" t="s">
        <v>127</v>
      </c>
      <c r="K787" s="118" t="s">
        <v>984</v>
      </c>
      <c r="L787" s="118"/>
      <c r="M787" s="38">
        <v>0</v>
      </c>
      <c r="N787" s="118"/>
      <c r="O787" s="118"/>
      <c r="P787" s="118"/>
      <c r="Q787" s="118"/>
      <c r="R787" s="118"/>
    </row>
    <row r="788" ht="14.25" customHeight="1" spans="1:18">
      <c r="A788">
        <v>787</v>
      </c>
      <c r="B788" s="2"/>
      <c r="C788" s="2"/>
      <c r="D788" s="2"/>
      <c r="E788" s="2"/>
      <c r="F788" s="2"/>
      <c r="G788" s="2" t="s">
        <v>57</v>
      </c>
      <c r="H788" s="2" t="s">
        <v>60</v>
      </c>
      <c r="I788" s="2" t="s">
        <v>79</v>
      </c>
      <c r="J788" s="2" t="s">
        <v>985</v>
      </c>
      <c r="K788" s="2" t="s">
        <v>108</v>
      </c>
      <c r="L788" s="2"/>
      <c r="M788" s="22">
        <v>0.6</v>
      </c>
      <c r="N788" s="2"/>
      <c r="O788" s="2" t="s">
        <v>986</v>
      </c>
      <c r="P788" s="2"/>
      <c r="Q788" s="2"/>
      <c r="R788" s="2"/>
    </row>
    <row r="789" ht="14.25" customHeight="1" spans="1:18">
      <c r="A789" s="2">
        <v>788</v>
      </c>
      <c r="F789" s="118"/>
      <c r="G789" s="2" t="s">
        <v>57</v>
      </c>
      <c r="H789" s="2" t="s">
        <v>60</v>
      </c>
      <c r="I789" s="2" t="s">
        <v>79</v>
      </c>
      <c r="J789" s="2" t="s">
        <v>985</v>
      </c>
      <c r="K789" s="118" t="s">
        <v>622</v>
      </c>
      <c r="L789" s="118"/>
      <c r="M789" s="38">
        <v>0.34</v>
      </c>
      <c r="N789" s="118"/>
      <c r="O789" s="118"/>
      <c r="P789" s="118"/>
      <c r="Q789" s="118"/>
      <c r="R789" s="118"/>
    </row>
    <row r="790" ht="14.25" customHeight="1" spans="1:18">
      <c r="A790">
        <v>789</v>
      </c>
      <c r="F790" s="118"/>
      <c r="G790" s="2" t="s">
        <v>57</v>
      </c>
      <c r="H790" s="2" t="s">
        <v>60</v>
      </c>
      <c r="I790" s="2" t="s">
        <v>79</v>
      </c>
      <c r="J790" s="2" t="s">
        <v>985</v>
      </c>
      <c r="K790" s="118" t="s">
        <v>623</v>
      </c>
      <c r="L790" s="118"/>
      <c r="M790" s="38">
        <v>0.5</v>
      </c>
      <c r="N790" s="118"/>
      <c r="O790" s="118"/>
      <c r="P790" s="118"/>
      <c r="Q790" s="118"/>
      <c r="R790" s="118"/>
    </row>
    <row r="791" ht="14.25" customHeight="1" spans="1:18">
      <c r="A791" s="2">
        <v>790</v>
      </c>
      <c r="F791" s="118"/>
      <c r="G791" s="2" t="s">
        <v>57</v>
      </c>
      <c r="H791" s="2" t="s">
        <v>60</v>
      </c>
      <c r="I791" s="2" t="s">
        <v>79</v>
      </c>
      <c r="J791" s="2" t="s">
        <v>985</v>
      </c>
      <c r="K791" s="118" t="s">
        <v>625</v>
      </c>
      <c r="L791" s="118"/>
      <c r="M791" s="38">
        <v>0.48</v>
      </c>
      <c r="N791" s="118"/>
      <c r="O791" s="118"/>
      <c r="P791" s="118"/>
      <c r="Q791" s="118"/>
      <c r="R791" s="118"/>
    </row>
    <row r="792" ht="14.25" customHeight="1" spans="1:18">
      <c r="A792">
        <v>791</v>
      </c>
      <c r="F792" s="118"/>
      <c r="G792" s="2" t="s">
        <v>57</v>
      </c>
      <c r="H792" s="2" t="s">
        <v>60</v>
      </c>
      <c r="I792" s="2" t="s">
        <v>79</v>
      </c>
      <c r="J792" s="2" t="s">
        <v>985</v>
      </c>
      <c r="K792" s="118" t="s">
        <v>987</v>
      </c>
      <c r="L792" s="118"/>
      <c r="M792" s="38">
        <v>0.46</v>
      </c>
      <c r="N792" s="118"/>
      <c r="O792" s="118"/>
      <c r="P792" s="118"/>
      <c r="Q792" s="118"/>
      <c r="R792" s="118"/>
    </row>
    <row r="793" ht="14.25" customHeight="1" spans="1:18">
      <c r="A793" s="2">
        <v>792</v>
      </c>
      <c r="F793" s="118"/>
      <c r="G793" s="2" t="s">
        <v>57</v>
      </c>
      <c r="H793" s="2" t="s">
        <v>60</v>
      </c>
      <c r="I793" s="2" t="s">
        <v>79</v>
      </c>
      <c r="J793" s="2" t="s">
        <v>985</v>
      </c>
      <c r="K793" s="118" t="s">
        <v>988</v>
      </c>
      <c r="L793" s="118"/>
      <c r="M793" s="38">
        <v>0.42</v>
      </c>
      <c r="N793" s="118"/>
      <c r="O793" s="118"/>
      <c r="P793" s="118"/>
      <c r="Q793" s="118"/>
      <c r="R793" s="118"/>
    </row>
    <row r="794" ht="14.25" customHeight="1" spans="1:18">
      <c r="A794">
        <v>793</v>
      </c>
      <c r="F794" s="118"/>
      <c r="G794" s="2" t="s">
        <v>57</v>
      </c>
      <c r="H794" s="2" t="s">
        <v>60</v>
      </c>
      <c r="I794" s="2" t="s">
        <v>79</v>
      </c>
      <c r="J794" s="2" t="s">
        <v>985</v>
      </c>
      <c r="K794" s="118" t="s">
        <v>989</v>
      </c>
      <c r="L794" s="118"/>
      <c r="M794" s="38">
        <v>0.43</v>
      </c>
      <c r="N794" s="118"/>
      <c r="O794" s="118"/>
      <c r="P794" s="118"/>
      <c r="Q794" s="118"/>
      <c r="R794" s="118"/>
    </row>
    <row r="795" ht="14.25" customHeight="1" spans="1:18">
      <c r="A795" s="2">
        <v>794</v>
      </c>
      <c r="F795" s="118"/>
      <c r="G795" s="2" t="s">
        <v>57</v>
      </c>
      <c r="H795" s="2" t="s">
        <v>60</v>
      </c>
      <c r="I795" s="2" t="s">
        <v>79</v>
      </c>
      <c r="J795" s="2" t="s">
        <v>985</v>
      </c>
      <c r="K795" s="118" t="s">
        <v>990</v>
      </c>
      <c r="L795" s="118"/>
      <c r="M795" s="38">
        <v>0.47</v>
      </c>
      <c r="N795" s="118"/>
      <c r="O795" s="118"/>
      <c r="P795" s="118"/>
      <c r="Q795" s="118"/>
      <c r="R795" s="118"/>
    </row>
    <row r="796" ht="14.25" customHeight="1" spans="1:18">
      <c r="A796">
        <v>795</v>
      </c>
      <c r="B796" s="2"/>
      <c r="C796" s="2"/>
      <c r="D796" s="2"/>
      <c r="E796" s="2"/>
      <c r="F796" s="2"/>
      <c r="G796" s="2" t="s">
        <v>57</v>
      </c>
      <c r="H796" s="2" t="s">
        <v>60</v>
      </c>
      <c r="I796" s="2" t="s">
        <v>79</v>
      </c>
      <c r="J796" s="2" t="s">
        <v>991</v>
      </c>
      <c r="K796" s="2" t="s">
        <v>992</v>
      </c>
      <c r="L796" s="2"/>
      <c r="M796" s="22">
        <v>0.58</v>
      </c>
      <c r="N796" s="2"/>
      <c r="O796" s="2"/>
      <c r="P796" s="2"/>
      <c r="Q796" s="2"/>
      <c r="R796" s="2"/>
    </row>
    <row r="797" ht="14.25" customHeight="1" spans="1:18">
      <c r="A797" s="2">
        <v>796</v>
      </c>
      <c r="F797" s="118"/>
      <c r="G797" s="2" t="s">
        <v>57</v>
      </c>
      <c r="H797" s="2" t="s">
        <v>60</v>
      </c>
      <c r="I797" s="2" t="s">
        <v>79</v>
      </c>
      <c r="J797" s="2" t="s">
        <v>991</v>
      </c>
      <c r="K797" s="118" t="s">
        <v>993</v>
      </c>
      <c r="L797" s="118"/>
      <c r="M797" s="38">
        <v>0</v>
      </c>
      <c r="N797" s="118"/>
      <c r="O797" s="118"/>
      <c r="P797" s="118"/>
      <c r="Q797" s="118"/>
      <c r="R797" s="118"/>
    </row>
    <row r="798" ht="14.25" customHeight="1" spans="1:18">
      <c r="A798">
        <v>797</v>
      </c>
      <c r="F798" s="118"/>
      <c r="G798" s="2" t="s">
        <v>57</v>
      </c>
      <c r="H798" s="2" t="s">
        <v>60</v>
      </c>
      <c r="I798" s="2" t="s">
        <v>79</v>
      </c>
      <c r="J798" s="2" t="s">
        <v>991</v>
      </c>
      <c r="K798" s="118" t="s">
        <v>994</v>
      </c>
      <c r="L798" s="118"/>
      <c r="M798" s="38">
        <v>0.42</v>
      </c>
      <c r="N798" s="118"/>
      <c r="O798" s="118"/>
      <c r="P798" s="118"/>
      <c r="Q798" s="118"/>
      <c r="R798" s="118"/>
    </row>
    <row r="799" ht="14.25" customHeight="1" spans="1:18">
      <c r="A799" s="2">
        <v>798</v>
      </c>
      <c r="F799" s="118"/>
      <c r="G799" s="2" t="s">
        <v>57</v>
      </c>
      <c r="H799" s="2" t="s">
        <v>60</v>
      </c>
      <c r="I799" s="2" t="s">
        <v>79</v>
      </c>
      <c r="J799" s="2" t="s">
        <v>991</v>
      </c>
      <c r="K799" s="118" t="s">
        <v>995</v>
      </c>
      <c r="L799" s="118"/>
      <c r="M799" s="38">
        <v>0.48</v>
      </c>
      <c r="N799" s="118"/>
      <c r="O799" s="118"/>
      <c r="P799" s="118"/>
      <c r="Q799" s="118"/>
      <c r="R799" s="118"/>
    </row>
    <row r="800" ht="14.25" customHeight="1" spans="1:18">
      <c r="A800">
        <v>799</v>
      </c>
      <c r="F800" s="118"/>
      <c r="G800" s="2" t="s">
        <v>57</v>
      </c>
      <c r="H800" s="2" t="s">
        <v>60</v>
      </c>
      <c r="I800" s="2" t="s">
        <v>79</v>
      </c>
      <c r="J800" s="2" t="s">
        <v>991</v>
      </c>
      <c r="K800" s="118" t="s">
        <v>996</v>
      </c>
      <c r="L800" s="118"/>
      <c r="M800" s="38">
        <v>0.38</v>
      </c>
      <c r="N800" s="118"/>
      <c r="O800" s="118"/>
      <c r="P800" s="118"/>
      <c r="Q800" s="118"/>
      <c r="R800" s="118"/>
    </row>
    <row r="801" ht="14.25" customHeight="1" spans="1:18">
      <c r="A801" s="2">
        <v>800</v>
      </c>
      <c r="F801" s="118"/>
      <c r="G801" s="2" t="s">
        <v>57</v>
      </c>
      <c r="H801" s="2" t="s">
        <v>60</v>
      </c>
      <c r="I801" s="2" t="s">
        <v>79</v>
      </c>
      <c r="J801" s="2" t="s">
        <v>991</v>
      </c>
      <c r="K801" s="118" t="s">
        <v>997</v>
      </c>
      <c r="L801" s="118"/>
      <c r="M801" s="38">
        <v>0.42</v>
      </c>
      <c r="N801" s="118"/>
      <c r="O801" s="118"/>
      <c r="P801" s="118"/>
      <c r="Q801" s="118"/>
      <c r="R801" s="118"/>
    </row>
    <row r="802" ht="14.25" customHeight="1" spans="1:18">
      <c r="A802">
        <v>801</v>
      </c>
      <c r="B802" s="2"/>
      <c r="C802" s="2"/>
      <c r="D802" s="2"/>
      <c r="E802" s="2"/>
      <c r="F802" s="2"/>
      <c r="G802" s="2" t="s">
        <v>57</v>
      </c>
      <c r="H802" s="2" t="s">
        <v>60</v>
      </c>
      <c r="I802" s="2" t="s">
        <v>79</v>
      </c>
      <c r="J802" s="2" t="s">
        <v>998</v>
      </c>
      <c r="K802" s="2" t="s">
        <v>999</v>
      </c>
      <c r="L802" s="2"/>
      <c r="M802" s="22">
        <v>0.43</v>
      </c>
      <c r="N802" s="2"/>
      <c r="O802" s="2"/>
      <c r="P802" s="2"/>
      <c r="Q802" s="2"/>
      <c r="R802" s="2"/>
    </row>
    <row r="803" ht="14.25" customHeight="1" spans="1:18">
      <c r="A803" s="2">
        <v>802</v>
      </c>
      <c r="F803" s="118"/>
      <c r="G803" s="2" t="s">
        <v>57</v>
      </c>
      <c r="H803" s="2" t="s">
        <v>60</v>
      </c>
      <c r="I803" s="2" t="s">
        <v>79</v>
      </c>
      <c r="J803" s="2" t="s">
        <v>998</v>
      </c>
      <c r="K803" s="118" t="s">
        <v>1000</v>
      </c>
      <c r="L803" s="118"/>
      <c r="M803" s="38">
        <v>0.47</v>
      </c>
      <c r="N803" s="118"/>
      <c r="O803" s="118"/>
      <c r="P803" s="118"/>
      <c r="Q803" s="118"/>
      <c r="R803" s="118"/>
    </row>
    <row r="804" ht="14.25" customHeight="1" spans="1:18">
      <c r="A804">
        <v>803</v>
      </c>
      <c r="F804" s="118"/>
      <c r="G804" s="2" t="s">
        <v>57</v>
      </c>
      <c r="H804" s="2" t="s">
        <v>60</v>
      </c>
      <c r="I804" s="2" t="s">
        <v>79</v>
      </c>
      <c r="J804" s="2" t="s">
        <v>998</v>
      </c>
      <c r="K804" s="118" t="s">
        <v>1001</v>
      </c>
      <c r="L804" s="118"/>
      <c r="M804" s="38">
        <v>0.43</v>
      </c>
      <c r="N804" s="118"/>
      <c r="O804" s="118"/>
      <c r="P804" s="118"/>
      <c r="Q804" s="118"/>
      <c r="R804" s="118"/>
    </row>
    <row r="805" ht="14.25" customHeight="1" spans="1:18">
      <c r="A805" s="2">
        <v>804</v>
      </c>
      <c r="F805" s="118"/>
      <c r="G805" s="2" t="s">
        <v>57</v>
      </c>
      <c r="H805" s="2" t="s">
        <v>60</v>
      </c>
      <c r="I805" s="2" t="s">
        <v>79</v>
      </c>
      <c r="J805" s="2" t="s">
        <v>998</v>
      </c>
      <c r="K805" s="118" t="s">
        <v>1002</v>
      </c>
      <c r="L805" s="118"/>
      <c r="M805" s="38">
        <v>0.47</v>
      </c>
      <c r="N805" s="118"/>
      <c r="O805" s="118"/>
      <c r="P805" s="118"/>
      <c r="Q805" s="118"/>
      <c r="R805" s="118"/>
    </row>
    <row r="806" ht="14.25" customHeight="1" spans="1:18">
      <c r="A806">
        <v>805</v>
      </c>
      <c r="B806" s="2"/>
      <c r="C806" s="2"/>
      <c r="D806" s="2"/>
      <c r="E806" s="2"/>
      <c r="F806" s="2"/>
      <c r="G806" s="2" t="s">
        <v>57</v>
      </c>
      <c r="H806" s="2" t="s">
        <v>60</v>
      </c>
      <c r="I806" s="2" t="s">
        <v>628</v>
      </c>
      <c r="J806" s="2" t="s">
        <v>127</v>
      </c>
      <c r="K806" s="2" t="s">
        <v>1003</v>
      </c>
      <c r="L806" s="2"/>
      <c r="M806" s="22">
        <v>0</v>
      </c>
      <c r="N806" s="2"/>
      <c r="O806" s="2"/>
      <c r="P806" s="2"/>
      <c r="Q806" s="2"/>
      <c r="R806" s="2"/>
    </row>
    <row r="807" ht="14.25" customHeight="1" spans="1:18">
      <c r="A807" s="2">
        <v>806</v>
      </c>
      <c r="F807" s="118"/>
      <c r="G807" s="2" t="s">
        <v>57</v>
      </c>
      <c r="H807" s="2" t="s">
        <v>60</v>
      </c>
      <c r="I807" s="2" t="s">
        <v>628</v>
      </c>
      <c r="J807" s="2" t="s">
        <v>127</v>
      </c>
      <c r="K807" s="118" t="s">
        <v>1004</v>
      </c>
      <c r="L807" s="118"/>
      <c r="M807" s="38">
        <v>0</v>
      </c>
      <c r="N807" s="118"/>
      <c r="O807" s="118"/>
      <c r="P807" s="118"/>
      <c r="Q807" s="118"/>
      <c r="R807" s="118"/>
    </row>
    <row r="808" ht="14.25" customHeight="1" spans="1:18">
      <c r="A808">
        <v>807</v>
      </c>
      <c r="B808" s="2"/>
      <c r="C808" s="2"/>
      <c r="D808" s="2"/>
      <c r="E808" s="2"/>
      <c r="F808" s="2"/>
      <c r="G808" s="2" t="s">
        <v>57</v>
      </c>
      <c r="H808" s="2" t="s">
        <v>60</v>
      </c>
      <c r="I808" s="2" t="s">
        <v>628</v>
      </c>
      <c r="J808" s="2" t="s">
        <v>975</v>
      </c>
      <c r="K808" s="2" t="s">
        <v>629</v>
      </c>
      <c r="L808" s="2"/>
      <c r="M808" s="22">
        <v>0.36</v>
      </c>
      <c r="N808" s="2"/>
      <c r="O808" s="2"/>
      <c r="P808" s="2"/>
      <c r="Q808" s="2"/>
      <c r="R808" s="2"/>
    </row>
    <row r="809" ht="14.25" customHeight="1" spans="1:18">
      <c r="A809" s="2">
        <v>808</v>
      </c>
      <c r="F809" s="118"/>
      <c r="G809" s="2" t="s">
        <v>57</v>
      </c>
      <c r="H809" s="2" t="s">
        <v>60</v>
      </c>
      <c r="I809" s="2" t="s">
        <v>628</v>
      </c>
      <c r="J809" s="2" t="s">
        <v>975</v>
      </c>
      <c r="K809" s="118" t="s">
        <v>631</v>
      </c>
      <c r="L809" s="118"/>
      <c r="M809" s="38">
        <v>0.38</v>
      </c>
      <c r="N809" s="118"/>
      <c r="O809" s="118"/>
      <c r="P809" s="118"/>
      <c r="Q809" s="118"/>
      <c r="R809" s="118"/>
    </row>
    <row r="810" ht="14.25" customHeight="1" spans="1:18">
      <c r="A810">
        <v>809</v>
      </c>
      <c r="B810" s="2"/>
      <c r="C810" s="2"/>
      <c r="D810" s="2"/>
      <c r="E810" s="2"/>
      <c r="F810" s="2"/>
      <c r="G810" s="2" t="s">
        <v>57</v>
      </c>
      <c r="H810" s="2" t="s">
        <v>60</v>
      </c>
      <c r="I810" s="2" t="s">
        <v>80</v>
      </c>
      <c r="J810" s="2" t="s">
        <v>127</v>
      </c>
      <c r="K810" s="2" t="s">
        <v>1005</v>
      </c>
      <c r="L810" s="2"/>
      <c r="M810" s="22">
        <v>0</v>
      </c>
      <c r="N810" s="2"/>
      <c r="O810" s="2"/>
      <c r="P810" s="2"/>
      <c r="Q810" s="2"/>
      <c r="R810" s="2"/>
    </row>
    <row r="811" ht="14.25" customHeight="1" spans="1:18">
      <c r="A811" s="2">
        <v>810</v>
      </c>
      <c r="F811" s="118"/>
      <c r="G811" s="2" t="s">
        <v>57</v>
      </c>
      <c r="H811" s="2" t="s">
        <v>60</v>
      </c>
      <c r="I811" s="2" t="s">
        <v>80</v>
      </c>
      <c r="J811" s="2" t="s">
        <v>127</v>
      </c>
      <c r="K811" s="118" t="s">
        <v>1006</v>
      </c>
      <c r="L811" s="118"/>
      <c r="M811" s="38">
        <v>0</v>
      </c>
      <c r="N811" s="118"/>
      <c r="O811" s="118"/>
      <c r="P811" s="118"/>
      <c r="Q811" s="118"/>
      <c r="R811" s="118"/>
    </row>
    <row r="812" ht="14.25" customHeight="1" spans="1:18">
      <c r="A812">
        <v>811</v>
      </c>
      <c r="F812" s="118"/>
      <c r="G812" s="2" t="s">
        <v>57</v>
      </c>
      <c r="H812" s="2" t="s">
        <v>60</v>
      </c>
      <c r="I812" s="2" t="s">
        <v>80</v>
      </c>
      <c r="J812" s="2" t="s">
        <v>127</v>
      </c>
      <c r="K812" s="118" t="s">
        <v>1007</v>
      </c>
      <c r="L812" s="118"/>
      <c r="M812" s="38">
        <v>0</v>
      </c>
      <c r="N812" s="118"/>
      <c r="O812" s="118"/>
      <c r="P812" s="118"/>
      <c r="Q812" s="118"/>
      <c r="R812" s="118"/>
    </row>
    <row r="813" ht="14.25" customHeight="1" spans="1:18">
      <c r="A813" s="2">
        <v>812</v>
      </c>
      <c r="F813" s="118"/>
      <c r="G813" s="2" t="s">
        <v>57</v>
      </c>
      <c r="H813" s="2" t="s">
        <v>60</v>
      </c>
      <c r="I813" s="2" t="s">
        <v>80</v>
      </c>
      <c r="J813" s="2" t="s">
        <v>127</v>
      </c>
      <c r="K813" s="118" t="s">
        <v>1008</v>
      </c>
      <c r="L813" s="118"/>
      <c r="M813" s="38">
        <v>0</v>
      </c>
      <c r="N813" s="118"/>
      <c r="O813" s="118"/>
      <c r="P813" s="118"/>
      <c r="Q813" s="118"/>
      <c r="R813" s="118"/>
    </row>
    <row r="814" ht="14.25" customHeight="1" spans="1:18">
      <c r="A814">
        <v>813</v>
      </c>
      <c r="B814" s="2"/>
      <c r="C814" s="2"/>
      <c r="D814" s="2"/>
      <c r="E814" s="2"/>
      <c r="F814" s="2"/>
      <c r="G814" s="2" t="s">
        <v>57</v>
      </c>
      <c r="H814" s="2" t="s">
        <v>60</v>
      </c>
      <c r="I814" s="2" t="s">
        <v>80</v>
      </c>
      <c r="J814" s="2" t="s">
        <v>1009</v>
      </c>
      <c r="K814" s="2" t="s">
        <v>632</v>
      </c>
      <c r="L814" s="2"/>
      <c r="M814" s="22">
        <v>0.36</v>
      </c>
      <c r="N814" s="2"/>
      <c r="O814" s="2"/>
      <c r="P814" s="2"/>
      <c r="Q814" s="2"/>
      <c r="R814" s="2"/>
    </row>
    <row r="815" ht="14.25" customHeight="1" spans="1:18">
      <c r="A815" s="2">
        <v>814</v>
      </c>
      <c r="F815" s="118"/>
      <c r="G815" s="2" t="s">
        <v>57</v>
      </c>
      <c r="H815" s="2" t="s">
        <v>60</v>
      </c>
      <c r="I815" s="2" t="s">
        <v>80</v>
      </c>
      <c r="J815" s="2" t="s">
        <v>1009</v>
      </c>
      <c r="K815" s="118" t="s">
        <v>633</v>
      </c>
      <c r="L815" s="118"/>
      <c r="M815" s="38">
        <v>0.36</v>
      </c>
      <c r="N815" s="118"/>
      <c r="O815" s="118"/>
      <c r="P815" s="118"/>
      <c r="Q815" s="118"/>
      <c r="R815" s="118"/>
    </row>
    <row r="816" ht="14.25" customHeight="1" spans="1:18">
      <c r="A816">
        <v>815</v>
      </c>
      <c r="F816" s="118"/>
      <c r="G816" s="2" t="s">
        <v>57</v>
      </c>
      <c r="H816" s="2" t="s">
        <v>60</v>
      </c>
      <c r="I816" s="2" t="s">
        <v>80</v>
      </c>
      <c r="J816" s="2" t="s">
        <v>1009</v>
      </c>
      <c r="K816" s="118" t="s">
        <v>1010</v>
      </c>
      <c r="L816" s="118"/>
      <c r="M816" s="38">
        <v>0.28</v>
      </c>
      <c r="N816" s="118"/>
      <c r="O816" s="118"/>
      <c r="P816" s="118"/>
      <c r="Q816" s="118"/>
      <c r="R816" s="118"/>
    </row>
    <row r="817" ht="14.25" customHeight="1" spans="1:18">
      <c r="A817" s="2">
        <v>816</v>
      </c>
      <c r="B817" s="2"/>
      <c r="C817" s="2"/>
      <c r="D817" s="2"/>
      <c r="E817" s="2"/>
      <c r="F817" s="2"/>
      <c r="G817" s="2" t="s">
        <v>57</v>
      </c>
      <c r="H817" s="2" t="s">
        <v>61</v>
      </c>
      <c r="I817" s="2" t="s">
        <v>81</v>
      </c>
      <c r="J817" s="2" t="s">
        <v>127</v>
      </c>
      <c r="K817" s="2" t="s">
        <v>1011</v>
      </c>
      <c r="L817" s="2"/>
      <c r="M817" s="22">
        <v>-0.2</v>
      </c>
      <c r="N817" s="2"/>
      <c r="O817" s="2" t="s">
        <v>1012</v>
      </c>
      <c r="P817" s="2"/>
      <c r="Q817" s="2"/>
      <c r="R817" s="2"/>
    </row>
    <row r="818" ht="14.25" customHeight="1" spans="1:18">
      <c r="A818">
        <v>817</v>
      </c>
      <c r="F818" s="118"/>
      <c r="G818" s="2" t="s">
        <v>57</v>
      </c>
      <c r="H818" s="2" t="s">
        <v>61</v>
      </c>
      <c r="I818" s="2" t="s">
        <v>81</v>
      </c>
      <c r="J818" s="2" t="s">
        <v>127</v>
      </c>
      <c r="K818" s="118" t="s">
        <v>1013</v>
      </c>
      <c r="L818" s="118"/>
      <c r="M818" s="38">
        <v>-0.2</v>
      </c>
      <c r="N818" s="118"/>
      <c r="O818" s="118"/>
      <c r="P818" s="118"/>
      <c r="Q818" s="118"/>
      <c r="R818" s="118"/>
    </row>
    <row r="819" ht="14.25" customHeight="1" spans="1:18">
      <c r="A819" s="2">
        <v>818</v>
      </c>
      <c r="F819" s="118"/>
      <c r="G819" s="2" t="s">
        <v>57</v>
      </c>
      <c r="H819" s="2" t="s">
        <v>61</v>
      </c>
      <c r="I819" s="2" t="s">
        <v>81</v>
      </c>
      <c r="J819" s="2" t="s">
        <v>127</v>
      </c>
      <c r="K819" s="118" t="s">
        <v>1014</v>
      </c>
      <c r="L819" s="118"/>
      <c r="M819" s="38">
        <v>-0.2</v>
      </c>
      <c r="N819" s="118"/>
      <c r="O819" s="118"/>
      <c r="P819" s="118"/>
      <c r="Q819" s="118"/>
      <c r="R819" s="118"/>
    </row>
    <row r="820" ht="14.25" customHeight="1" spans="1:18">
      <c r="A820">
        <v>819</v>
      </c>
      <c r="F820" s="118"/>
      <c r="G820" s="2" t="s">
        <v>57</v>
      </c>
      <c r="H820" s="2" t="s">
        <v>61</v>
      </c>
      <c r="I820" s="2" t="s">
        <v>81</v>
      </c>
      <c r="J820" s="2" t="s">
        <v>127</v>
      </c>
      <c r="K820" s="118" t="s">
        <v>1015</v>
      </c>
      <c r="L820" s="118"/>
      <c r="M820" s="38">
        <v>-0.2</v>
      </c>
      <c r="N820" s="118"/>
      <c r="O820" s="118"/>
      <c r="P820" s="118"/>
      <c r="Q820" s="118"/>
      <c r="R820" s="118"/>
    </row>
    <row r="821" ht="14.25" customHeight="1" spans="1:18">
      <c r="A821" s="2">
        <v>820</v>
      </c>
      <c r="B821" s="2"/>
      <c r="C821" s="2"/>
      <c r="D821" s="2"/>
      <c r="E821" s="2"/>
      <c r="F821" s="2"/>
      <c r="G821" s="2" t="s">
        <v>57</v>
      </c>
      <c r="H821" s="2" t="s">
        <v>61</v>
      </c>
      <c r="I821" s="2" t="s">
        <v>82</v>
      </c>
      <c r="J821" s="2" t="s">
        <v>127</v>
      </c>
      <c r="K821" s="2" t="s">
        <v>1016</v>
      </c>
      <c r="L821" s="2"/>
      <c r="M821" s="22">
        <v>-0.6</v>
      </c>
      <c r="N821" s="2"/>
      <c r="O821" s="2" t="s">
        <v>1017</v>
      </c>
      <c r="P821" s="2"/>
      <c r="Q821" s="2"/>
      <c r="R821" s="2"/>
    </row>
    <row r="822" ht="14.25" customHeight="1" spans="1:18">
      <c r="A822">
        <v>821</v>
      </c>
      <c r="F822" s="118"/>
      <c r="G822" s="2" t="s">
        <v>57</v>
      </c>
      <c r="H822" s="2" t="s">
        <v>61</v>
      </c>
      <c r="I822" s="2" t="s">
        <v>82</v>
      </c>
      <c r="J822" s="2" t="s">
        <v>127</v>
      </c>
      <c r="K822" s="118" t="s">
        <v>1018</v>
      </c>
      <c r="L822" s="118"/>
      <c r="M822" s="38">
        <v>-0.2</v>
      </c>
      <c r="N822" s="118"/>
      <c r="O822" s="118"/>
      <c r="P822" s="118"/>
      <c r="Q822" s="118"/>
      <c r="R822" s="118"/>
    </row>
    <row r="823" ht="14.25" customHeight="1" spans="1:18">
      <c r="A823" s="2">
        <v>822</v>
      </c>
      <c r="B823" s="2"/>
      <c r="C823" s="2"/>
      <c r="D823" s="2"/>
      <c r="E823" s="2"/>
      <c r="F823" s="2"/>
      <c r="G823" s="2" t="s">
        <v>57</v>
      </c>
      <c r="H823" s="2" t="s">
        <v>61</v>
      </c>
      <c r="I823" s="2" t="s">
        <v>82</v>
      </c>
      <c r="J823" s="2" t="s">
        <v>975</v>
      </c>
      <c r="K823" s="2" t="s">
        <v>1019</v>
      </c>
      <c r="L823" s="2"/>
      <c r="M823" s="22">
        <v>0.3</v>
      </c>
      <c r="N823" s="2"/>
      <c r="O823" s="2" t="s">
        <v>1020</v>
      </c>
      <c r="P823" s="2"/>
      <c r="Q823" s="2"/>
      <c r="R823" s="2"/>
    </row>
    <row r="824" ht="14.25" customHeight="1" spans="1:18">
      <c r="A824">
        <v>823</v>
      </c>
      <c r="B824" s="2"/>
      <c r="C824" s="2"/>
      <c r="D824" s="2"/>
      <c r="E824" s="2"/>
      <c r="F824" s="2"/>
      <c r="G824" s="2" t="s">
        <v>57</v>
      </c>
      <c r="H824" s="2" t="s">
        <v>61</v>
      </c>
      <c r="I824" s="2" t="s">
        <v>655</v>
      </c>
      <c r="J824" s="2" t="s">
        <v>127</v>
      </c>
      <c r="K824" s="2" t="s">
        <v>1021</v>
      </c>
      <c r="L824" s="2"/>
      <c r="M824" s="22">
        <v>0</v>
      </c>
      <c r="N824" s="2"/>
      <c r="O824" s="2"/>
      <c r="P824" s="2"/>
      <c r="Q824" s="2"/>
      <c r="R824" s="2"/>
    </row>
    <row r="825" ht="14.25" customHeight="1" spans="1:18">
      <c r="A825" s="2">
        <v>824</v>
      </c>
      <c r="F825" s="118"/>
      <c r="G825" s="2" t="s">
        <v>57</v>
      </c>
      <c r="H825" s="2" t="s">
        <v>61</v>
      </c>
      <c r="I825" s="2" t="s">
        <v>655</v>
      </c>
      <c r="J825" s="2" t="s">
        <v>127</v>
      </c>
      <c r="K825" s="118" t="s">
        <v>1022</v>
      </c>
      <c r="L825" s="118"/>
      <c r="M825" s="38">
        <v>0</v>
      </c>
      <c r="N825" s="118"/>
      <c r="O825" s="118"/>
      <c r="P825" s="118"/>
      <c r="Q825" s="118"/>
      <c r="R825" s="118"/>
    </row>
    <row r="826" ht="14.25" customHeight="1" spans="1:18">
      <c r="A826">
        <v>825</v>
      </c>
      <c r="F826" s="118"/>
      <c r="G826" s="2" t="s">
        <v>57</v>
      </c>
      <c r="H826" s="2" t="s">
        <v>61</v>
      </c>
      <c r="I826" s="2" t="s">
        <v>655</v>
      </c>
      <c r="J826" s="2" t="s">
        <v>127</v>
      </c>
      <c r="K826" s="118" t="s">
        <v>1023</v>
      </c>
      <c r="L826" s="118"/>
      <c r="M826" s="38">
        <v>0</v>
      </c>
      <c r="N826" s="118"/>
      <c r="O826" s="118"/>
      <c r="P826" s="118"/>
      <c r="Q826" s="118"/>
      <c r="R826" s="118"/>
    </row>
    <row r="827" ht="14.25" customHeight="1" spans="1:18">
      <c r="A827" s="2">
        <v>826</v>
      </c>
      <c r="F827" s="118"/>
      <c r="G827" s="2" t="s">
        <v>57</v>
      </c>
      <c r="H827" s="2" t="s">
        <v>61</v>
      </c>
      <c r="I827" s="2" t="s">
        <v>655</v>
      </c>
      <c r="J827" s="2" t="s">
        <v>127</v>
      </c>
      <c r="K827" s="118" t="s">
        <v>1024</v>
      </c>
      <c r="L827" s="118"/>
      <c r="M827" s="38">
        <v>0</v>
      </c>
      <c r="N827" s="118"/>
      <c r="O827" s="118"/>
      <c r="P827" s="118"/>
      <c r="Q827" s="118"/>
      <c r="R827" s="118"/>
    </row>
    <row r="828" ht="14.25" customHeight="1" spans="1:18">
      <c r="A828">
        <v>827</v>
      </c>
      <c r="B828" s="2"/>
      <c r="C828" s="2"/>
      <c r="D828" s="2"/>
      <c r="E828" s="2"/>
      <c r="F828" s="2"/>
      <c r="G828" s="2" t="s">
        <v>57</v>
      </c>
      <c r="H828" s="2" t="s">
        <v>61</v>
      </c>
      <c r="I828" s="2" t="s">
        <v>83</v>
      </c>
      <c r="J828" s="2" t="s">
        <v>127</v>
      </c>
      <c r="K828" s="2" t="s">
        <v>1025</v>
      </c>
      <c r="L828" s="2"/>
      <c r="M828" s="22">
        <v>0</v>
      </c>
      <c r="N828" s="2"/>
      <c r="O828" s="2"/>
      <c r="P828" s="2"/>
      <c r="Q828" s="2"/>
      <c r="R828" s="2"/>
    </row>
    <row r="829" ht="14.25" customHeight="1" spans="1:18">
      <c r="A829" s="2">
        <v>828</v>
      </c>
      <c r="F829" s="118"/>
      <c r="G829" s="2" t="s">
        <v>57</v>
      </c>
      <c r="H829" s="2" t="s">
        <v>61</v>
      </c>
      <c r="I829" s="2" t="s">
        <v>83</v>
      </c>
      <c r="J829" s="2" t="s">
        <v>127</v>
      </c>
      <c r="K829" s="118" t="s">
        <v>1026</v>
      </c>
      <c r="L829" s="118"/>
      <c r="M829" s="38">
        <v>0</v>
      </c>
      <c r="N829" s="118"/>
      <c r="O829" s="118"/>
      <c r="P829" s="118"/>
      <c r="Q829" s="118"/>
      <c r="R829" s="118"/>
    </row>
    <row r="830" ht="14.25" customHeight="1" spans="1:18">
      <c r="A830">
        <v>829</v>
      </c>
      <c r="B830" s="2"/>
      <c r="C830" s="2"/>
      <c r="D830" s="2"/>
      <c r="E830" s="2"/>
      <c r="F830" s="2"/>
      <c r="G830" s="2" t="s">
        <v>57</v>
      </c>
      <c r="H830" s="2" t="s">
        <v>61</v>
      </c>
      <c r="I830" s="2" t="s">
        <v>83</v>
      </c>
      <c r="J830" s="2" t="s">
        <v>985</v>
      </c>
      <c r="K830" s="2" t="s">
        <v>1027</v>
      </c>
      <c r="L830" s="2"/>
      <c r="M830" s="22">
        <v>0.29</v>
      </c>
      <c r="N830" s="2"/>
      <c r="O830" s="2"/>
      <c r="P830" s="2"/>
      <c r="Q830" s="2"/>
      <c r="R830" s="2"/>
    </row>
    <row r="831" ht="14.25" customHeight="1" spans="1:18">
      <c r="A831" s="2">
        <v>830</v>
      </c>
      <c r="F831" s="118"/>
      <c r="G831" s="2" t="s">
        <v>57</v>
      </c>
      <c r="H831" s="2" t="s">
        <v>61</v>
      </c>
      <c r="I831" s="2" t="s">
        <v>83</v>
      </c>
      <c r="J831" s="2" t="s">
        <v>985</v>
      </c>
      <c r="K831" s="118" t="s">
        <v>1028</v>
      </c>
      <c r="L831" s="118"/>
      <c r="M831" s="38">
        <v>0.82</v>
      </c>
      <c r="N831" s="118"/>
      <c r="O831" s="118"/>
      <c r="P831" s="118"/>
      <c r="Q831" s="118"/>
      <c r="R831" s="118"/>
    </row>
    <row r="832" ht="14.25" customHeight="1" spans="1:18">
      <c r="A832">
        <v>831</v>
      </c>
      <c r="F832" s="118"/>
      <c r="G832" s="2" t="s">
        <v>57</v>
      </c>
      <c r="H832" s="2" t="s">
        <v>61</v>
      </c>
      <c r="I832" s="2" t="s">
        <v>83</v>
      </c>
      <c r="J832" s="2" t="s">
        <v>985</v>
      </c>
      <c r="K832" s="118" t="s">
        <v>1029</v>
      </c>
      <c r="L832" s="118"/>
      <c r="M832" s="38">
        <v>0.43</v>
      </c>
      <c r="N832" s="118"/>
      <c r="O832" s="118"/>
      <c r="P832" s="118"/>
      <c r="Q832" s="118"/>
      <c r="R832" s="118"/>
    </row>
    <row r="833" ht="14.25" customHeight="1" spans="1:18">
      <c r="A833" s="2">
        <v>832</v>
      </c>
      <c r="F833" s="118"/>
      <c r="G833" s="2" t="s">
        <v>57</v>
      </c>
      <c r="H833" s="2" t="s">
        <v>61</v>
      </c>
      <c r="I833" s="2" t="s">
        <v>83</v>
      </c>
      <c r="J833" s="2" t="s">
        <v>985</v>
      </c>
      <c r="K833" s="118" t="s">
        <v>1030</v>
      </c>
      <c r="L833" s="118"/>
      <c r="M833" s="38">
        <v>0.47</v>
      </c>
      <c r="N833" s="118"/>
      <c r="O833" s="118"/>
      <c r="P833" s="118"/>
      <c r="Q833" s="118"/>
      <c r="R833" s="118"/>
    </row>
    <row r="834" ht="14.25" customHeight="1" spans="1:18">
      <c r="A834">
        <v>833</v>
      </c>
      <c r="B834" s="2"/>
      <c r="C834" s="2"/>
      <c r="D834" s="2"/>
      <c r="E834" s="2"/>
      <c r="F834" s="2"/>
      <c r="G834" s="2" t="s">
        <v>57</v>
      </c>
      <c r="H834" s="2" t="s">
        <v>61</v>
      </c>
      <c r="I834" s="2" t="s">
        <v>83</v>
      </c>
      <c r="J834" s="2" t="s">
        <v>94</v>
      </c>
      <c r="K834" s="2" t="s">
        <v>938</v>
      </c>
      <c r="L834" s="2"/>
      <c r="M834" s="11">
        <v>7500</v>
      </c>
      <c r="N834" s="2"/>
      <c r="O834" s="2"/>
      <c r="P834" s="2"/>
      <c r="Q834" s="2"/>
      <c r="R834" s="2"/>
    </row>
    <row r="835" ht="14.25" customHeight="1" spans="1:18">
      <c r="A835" s="2">
        <v>834</v>
      </c>
      <c r="F835" s="118"/>
      <c r="G835" s="2" t="s">
        <v>57</v>
      </c>
      <c r="H835" s="2" t="s">
        <v>61</v>
      </c>
      <c r="I835" s="2" t="s">
        <v>83</v>
      </c>
      <c r="J835" s="2" t="s">
        <v>94</v>
      </c>
      <c r="K835" s="118" t="s">
        <v>1031</v>
      </c>
      <c r="L835" s="118"/>
      <c r="M835" s="125">
        <v>6000</v>
      </c>
      <c r="N835" s="118"/>
      <c r="O835" s="118"/>
      <c r="P835" s="118"/>
      <c r="Q835" s="118"/>
      <c r="R835" s="118"/>
    </row>
    <row r="836" ht="14.25" customHeight="1" spans="1:18">
      <c r="A836">
        <v>835</v>
      </c>
      <c r="F836" s="118"/>
      <c r="G836" s="2" t="s">
        <v>57</v>
      </c>
      <c r="H836" s="2" t="s">
        <v>61</v>
      </c>
      <c r="I836" s="2" t="s">
        <v>83</v>
      </c>
      <c r="J836" s="2" t="s">
        <v>94</v>
      </c>
      <c r="K836" s="118" t="s">
        <v>1032</v>
      </c>
      <c r="L836" s="118"/>
      <c r="M836" s="125">
        <v>6000</v>
      </c>
      <c r="N836" s="118"/>
      <c r="O836" s="118"/>
      <c r="P836" s="118"/>
      <c r="Q836" s="118"/>
      <c r="R836" s="118"/>
    </row>
    <row r="837" ht="14.25" customHeight="1" spans="1:18">
      <c r="A837" s="2">
        <v>836</v>
      </c>
      <c r="B837" s="2"/>
      <c r="C837" s="2"/>
      <c r="D837" s="2"/>
      <c r="E837" s="2"/>
      <c r="F837" s="2"/>
      <c r="G837" s="2" t="s">
        <v>57</v>
      </c>
      <c r="H837" s="2" t="s">
        <v>61</v>
      </c>
      <c r="I837" s="2" t="s">
        <v>83</v>
      </c>
      <c r="J837" s="2" t="s">
        <v>991</v>
      </c>
      <c r="K837" s="2" t="s">
        <v>1027</v>
      </c>
      <c r="L837" s="2"/>
      <c r="M837" s="22">
        <v>0.3</v>
      </c>
      <c r="N837" s="2"/>
      <c r="O837" s="2"/>
      <c r="P837" s="2"/>
      <c r="Q837" s="2"/>
      <c r="R837" s="2"/>
    </row>
    <row r="838" ht="14.25" customHeight="1" spans="1:18">
      <c r="A838">
        <v>837</v>
      </c>
      <c r="F838" s="118"/>
      <c r="G838" s="2" t="s">
        <v>57</v>
      </c>
      <c r="H838" s="2" t="s">
        <v>61</v>
      </c>
      <c r="I838" s="2" t="s">
        <v>83</v>
      </c>
      <c r="J838" s="2" t="s">
        <v>991</v>
      </c>
      <c r="K838" s="118" t="s">
        <v>1028</v>
      </c>
      <c r="L838" s="118"/>
      <c r="M838" s="38">
        <v>0</v>
      </c>
      <c r="N838" s="118"/>
      <c r="O838" s="118"/>
      <c r="P838" s="118"/>
      <c r="Q838" s="118"/>
      <c r="R838" s="118"/>
    </row>
    <row r="839" ht="14.25" customHeight="1" spans="1:18">
      <c r="A839" s="2">
        <v>838</v>
      </c>
      <c r="B839" s="2"/>
      <c r="C839" s="2"/>
      <c r="D839" s="2"/>
      <c r="E839" s="2"/>
      <c r="F839" s="2"/>
      <c r="G839" s="2" t="s">
        <v>57</v>
      </c>
      <c r="H839" s="2" t="s">
        <v>61</v>
      </c>
      <c r="I839" s="2" t="s">
        <v>83</v>
      </c>
      <c r="J839" s="2" t="s">
        <v>998</v>
      </c>
      <c r="K839" s="2" t="s">
        <v>1027</v>
      </c>
      <c r="L839" s="2"/>
      <c r="M839" s="22">
        <v>0.43</v>
      </c>
      <c r="N839" s="2"/>
      <c r="O839" s="2"/>
      <c r="P839" s="2"/>
      <c r="Q839" s="2"/>
      <c r="R839" s="2"/>
    </row>
    <row r="840" ht="14.25" customHeight="1" spans="1:18">
      <c r="A840">
        <v>839</v>
      </c>
      <c r="F840" s="118"/>
      <c r="G840" s="2" t="s">
        <v>57</v>
      </c>
      <c r="H840" s="2" t="s">
        <v>61</v>
      </c>
      <c r="I840" s="2" t="s">
        <v>83</v>
      </c>
      <c r="J840" s="2" t="s">
        <v>998</v>
      </c>
      <c r="K840" s="118" t="s">
        <v>1028</v>
      </c>
      <c r="L840" s="118"/>
      <c r="M840" s="38">
        <v>0.47</v>
      </c>
      <c r="N840" s="118"/>
      <c r="O840" s="118"/>
      <c r="P840" s="118"/>
      <c r="Q840" s="118"/>
      <c r="R840" s="118"/>
    </row>
    <row r="841" ht="14.25" customHeight="1" spans="1:18">
      <c r="A841" s="2">
        <v>840</v>
      </c>
      <c r="F841" s="118"/>
      <c r="G841" s="2" t="s">
        <v>57</v>
      </c>
      <c r="H841" s="2" t="s">
        <v>61</v>
      </c>
      <c r="I841" s="2" t="s">
        <v>83</v>
      </c>
      <c r="J841" s="2" t="s">
        <v>998</v>
      </c>
      <c r="K841" s="118" t="s">
        <v>1029</v>
      </c>
      <c r="L841" s="118"/>
      <c r="M841" s="38">
        <v>0.29</v>
      </c>
      <c r="N841" s="118"/>
      <c r="O841" s="118"/>
      <c r="P841" s="118"/>
      <c r="Q841" s="118"/>
      <c r="R841" s="118"/>
    </row>
    <row r="842" ht="14.25" customHeight="1" spans="1:18">
      <c r="A842">
        <v>841</v>
      </c>
      <c r="F842" s="118"/>
      <c r="G842" s="2" t="s">
        <v>57</v>
      </c>
      <c r="H842" s="2" t="s">
        <v>61</v>
      </c>
      <c r="I842" s="2" t="s">
        <v>83</v>
      </c>
      <c r="J842" s="2" t="s">
        <v>998</v>
      </c>
      <c r="K842" s="118" t="s">
        <v>1033</v>
      </c>
      <c r="L842" s="118"/>
      <c r="M842" s="38">
        <v>0.84</v>
      </c>
      <c r="N842" s="118"/>
      <c r="O842" s="118"/>
      <c r="P842" s="118"/>
      <c r="Q842" s="118"/>
      <c r="R842" s="118"/>
    </row>
    <row r="843" ht="14.25" customHeight="1" spans="1:18">
      <c r="A843" s="2">
        <v>842</v>
      </c>
      <c r="B843" s="2"/>
      <c r="C843" s="2"/>
      <c r="D843" s="2"/>
      <c r="E843" s="2"/>
      <c r="F843" s="2"/>
      <c r="G843" s="2" t="s">
        <v>57</v>
      </c>
      <c r="H843" s="2" t="s">
        <v>61</v>
      </c>
      <c r="I843" s="2" t="s">
        <v>84</v>
      </c>
      <c r="J843" s="2" t="s">
        <v>127</v>
      </c>
      <c r="K843" s="2" t="s">
        <v>1034</v>
      </c>
      <c r="L843" s="2"/>
      <c r="M843" s="22">
        <v>0</v>
      </c>
      <c r="N843" s="2"/>
      <c r="O843" s="2"/>
      <c r="P843" s="2"/>
      <c r="Q843" s="2"/>
      <c r="R843" s="2"/>
    </row>
    <row r="844" ht="14.25" customHeight="1" spans="1:18">
      <c r="A844">
        <v>843</v>
      </c>
      <c r="F844" s="118"/>
      <c r="G844" s="2" t="s">
        <v>57</v>
      </c>
      <c r="H844" s="2" t="s">
        <v>61</v>
      </c>
      <c r="I844" s="2" t="s">
        <v>84</v>
      </c>
      <c r="J844" s="2" t="s">
        <v>127</v>
      </c>
      <c r="K844" s="118" t="s">
        <v>1035</v>
      </c>
      <c r="L844" s="118"/>
      <c r="M844" s="38">
        <v>0</v>
      </c>
      <c r="N844" s="118"/>
      <c r="O844" s="118"/>
      <c r="P844" s="118"/>
      <c r="Q844" s="118"/>
      <c r="R844" s="118"/>
    </row>
    <row r="845" ht="14.25" customHeight="1" spans="1:18">
      <c r="A845" s="2">
        <v>844</v>
      </c>
      <c r="B845" s="2"/>
      <c r="C845" s="2"/>
      <c r="D845" s="2"/>
      <c r="E845" s="2"/>
      <c r="F845" s="2"/>
      <c r="G845" s="2" t="s">
        <v>57</v>
      </c>
      <c r="H845" s="2" t="s">
        <v>61</v>
      </c>
      <c r="I845" s="2" t="s">
        <v>84</v>
      </c>
      <c r="J845" s="2" t="s">
        <v>975</v>
      </c>
      <c r="K845" s="2" t="s">
        <v>115</v>
      </c>
      <c r="L845" s="2"/>
      <c r="M845" s="22">
        <v>0.31</v>
      </c>
      <c r="N845" s="2"/>
      <c r="O845" s="2"/>
      <c r="P845" s="2"/>
      <c r="Q845" s="2"/>
      <c r="R845" s="2" t="s">
        <v>1036</v>
      </c>
    </row>
    <row r="846" ht="14.25" customHeight="1" spans="1:18">
      <c r="A846">
        <v>845</v>
      </c>
      <c r="F846" s="118"/>
      <c r="G846" s="2" t="s">
        <v>57</v>
      </c>
      <c r="H846" s="2" t="s">
        <v>61</v>
      </c>
      <c r="I846" s="2" t="s">
        <v>84</v>
      </c>
      <c r="J846" s="2" t="s">
        <v>975</v>
      </c>
      <c r="K846" s="118" t="s">
        <v>1037</v>
      </c>
      <c r="L846" s="118"/>
      <c r="M846" s="38">
        <v>0.4</v>
      </c>
      <c r="N846" s="118"/>
      <c r="O846" s="118"/>
      <c r="P846" s="118"/>
      <c r="Q846" s="118"/>
      <c r="R846" s="118"/>
    </row>
    <row r="847" ht="14.25" customHeight="1" spans="1:18">
      <c r="A847" s="2">
        <v>846</v>
      </c>
      <c r="F847" s="118"/>
      <c r="G847" s="2" t="s">
        <v>57</v>
      </c>
      <c r="H847" s="2" t="s">
        <v>61</v>
      </c>
      <c r="I847" s="2" t="s">
        <v>84</v>
      </c>
      <c r="J847" s="2" t="s">
        <v>975</v>
      </c>
      <c r="K847" s="118" t="s">
        <v>1038</v>
      </c>
      <c r="L847" s="118"/>
      <c r="M847" s="38">
        <v>0</v>
      </c>
      <c r="N847" s="118"/>
      <c r="O847" s="118"/>
      <c r="P847" s="118"/>
      <c r="Q847" s="118"/>
      <c r="R847" s="118"/>
    </row>
    <row r="848" ht="14.25" customHeight="1" spans="1:18">
      <c r="A848">
        <v>847</v>
      </c>
      <c r="B848" s="2"/>
      <c r="C848" s="2"/>
      <c r="D848" s="2"/>
      <c r="E848" s="2"/>
      <c r="F848" s="2"/>
      <c r="G848" s="2" t="s">
        <v>57</v>
      </c>
      <c r="H848" s="2" t="s">
        <v>61</v>
      </c>
      <c r="I848" s="2" t="s">
        <v>662</v>
      </c>
      <c r="J848" s="2" t="s">
        <v>127</v>
      </c>
      <c r="K848" s="2" t="s">
        <v>1039</v>
      </c>
      <c r="L848" s="2"/>
      <c r="M848" s="22">
        <v>0</v>
      </c>
      <c r="N848" s="2"/>
      <c r="O848" s="2"/>
      <c r="P848" s="2"/>
      <c r="Q848" s="2"/>
      <c r="R848" s="2"/>
    </row>
    <row r="849" ht="14.25" customHeight="1" spans="1:18">
      <c r="A849" s="2">
        <v>848</v>
      </c>
      <c r="F849" s="118"/>
      <c r="G849" s="2" t="s">
        <v>57</v>
      </c>
      <c r="H849" s="2" t="s">
        <v>61</v>
      </c>
      <c r="I849" s="2" t="s">
        <v>662</v>
      </c>
      <c r="J849" s="2" t="s">
        <v>127</v>
      </c>
      <c r="K849" s="118" t="s">
        <v>1040</v>
      </c>
      <c r="L849" s="118"/>
      <c r="M849" s="38">
        <v>0</v>
      </c>
      <c r="N849" s="118"/>
      <c r="O849" s="118"/>
      <c r="P849" s="118"/>
      <c r="Q849" s="118"/>
      <c r="R849" s="118"/>
    </row>
    <row r="850" ht="14.25" customHeight="1" spans="1:18">
      <c r="A850">
        <v>849</v>
      </c>
      <c r="B850" s="2"/>
      <c r="C850" s="2"/>
      <c r="D850" s="2"/>
      <c r="E850" s="2"/>
      <c r="F850" s="2"/>
      <c r="G850" s="2" t="s">
        <v>57</v>
      </c>
      <c r="H850" s="2" t="s">
        <v>61</v>
      </c>
      <c r="I850" s="2" t="s">
        <v>662</v>
      </c>
      <c r="J850" s="2" t="s">
        <v>975</v>
      </c>
      <c r="K850" s="2" t="s">
        <v>663</v>
      </c>
      <c r="L850" s="2"/>
      <c r="M850" s="22">
        <v>0.34</v>
      </c>
      <c r="N850" s="2"/>
      <c r="O850" s="2"/>
      <c r="P850" s="2"/>
      <c r="Q850" s="2"/>
      <c r="R850" s="2"/>
    </row>
    <row r="851" ht="14.25" customHeight="1" spans="1:18">
      <c r="A851" s="2">
        <v>850</v>
      </c>
      <c r="F851" s="118"/>
      <c r="G851" s="2" t="s">
        <v>57</v>
      </c>
      <c r="H851" s="2" t="s">
        <v>61</v>
      </c>
      <c r="I851" s="2" t="s">
        <v>662</v>
      </c>
      <c r="J851" s="2" t="s">
        <v>975</v>
      </c>
      <c r="K851" s="118" t="s">
        <v>1041</v>
      </c>
      <c r="L851" s="118"/>
      <c r="M851" s="38">
        <v>0.6</v>
      </c>
      <c r="N851" s="118"/>
      <c r="O851" s="118"/>
      <c r="P851" s="118"/>
      <c r="Q851" s="118"/>
      <c r="R851" s="118"/>
    </row>
    <row r="852" ht="14.25" customHeight="1" spans="1:18">
      <c r="A852">
        <v>851</v>
      </c>
      <c r="F852" s="118"/>
      <c r="G852" s="2" t="s">
        <v>57</v>
      </c>
      <c r="H852" s="2" t="s">
        <v>61</v>
      </c>
      <c r="I852" s="2" t="s">
        <v>662</v>
      </c>
      <c r="J852" s="2" t="s">
        <v>975</v>
      </c>
      <c r="K852" s="118" t="s">
        <v>1042</v>
      </c>
      <c r="L852" s="118"/>
      <c r="M852" s="38">
        <v>0.33</v>
      </c>
      <c r="N852" s="118"/>
      <c r="O852" s="118"/>
      <c r="P852" s="118"/>
      <c r="Q852" s="118"/>
      <c r="R852" s="118"/>
    </row>
    <row r="853" ht="14.25" customHeight="1" spans="1:18">
      <c r="A853" s="2">
        <v>852</v>
      </c>
      <c r="F853" s="118"/>
      <c r="G853" s="2" t="s">
        <v>57</v>
      </c>
      <c r="H853" s="2" t="s">
        <v>61</v>
      </c>
      <c r="I853" s="2" t="s">
        <v>662</v>
      </c>
      <c r="J853" s="2" t="s">
        <v>975</v>
      </c>
      <c r="K853" s="118" t="s">
        <v>1043</v>
      </c>
      <c r="L853" s="118"/>
      <c r="M853" s="38">
        <v>0.41</v>
      </c>
      <c r="N853" s="118"/>
      <c r="O853" s="118"/>
      <c r="P853" s="118"/>
      <c r="Q853" s="118"/>
      <c r="R853" s="118"/>
    </row>
    <row r="854" ht="14.25" customHeight="1" spans="1:18">
      <c r="A854">
        <v>853</v>
      </c>
      <c r="B854" s="2"/>
      <c r="C854" s="2"/>
      <c r="D854" s="2"/>
      <c r="E854" s="2"/>
      <c r="F854" s="2"/>
      <c r="G854" s="2" t="s">
        <v>57</v>
      </c>
      <c r="H854" s="2" t="s">
        <v>1044</v>
      </c>
      <c r="I854" s="2" t="s">
        <v>1045</v>
      </c>
      <c r="J854" s="2" t="s">
        <v>1046</v>
      </c>
      <c r="K854" s="2"/>
      <c r="L854" s="2"/>
      <c r="M854" s="11">
        <v>916</v>
      </c>
      <c r="N854" s="2"/>
      <c r="O854" s="2"/>
      <c r="P854" s="2"/>
      <c r="Q854" s="2"/>
      <c r="R854" s="2"/>
    </row>
    <row r="855" ht="14.25" customHeight="1" spans="1:18">
      <c r="A855" s="2">
        <v>854</v>
      </c>
      <c r="F855" s="118"/>
      <c r="G855" s="2" t="s">
        <v>57</v>
      </c>
      <c r="H855" s="2" t="s">
        <v>1044</v>
      </c>
      <c r="I855" s="2" t="s">
        <v>1045</v>
      </c>
      <c r="J855" s="118" t="s">
        <v>1047</v>
      </c>
      <c r="K855" s="118"/>
      <c r="L855" s="118"/>
      <c r="M855" s="125">
        <v>200</v>
      </c>
      <c r="N855" s="118"/>
      <c r="O855" s="118"/>
      <c r="P855" s="118"/>
      <c r="Q855" s="118"/>
      <c r="R855" s="118"/>
    </row>
    <row r="856" ht="14.25" customHeight="1" spans="1:18">
      <c r="A856">
        <v>855</v>
      </c>
      <c r="F856" s="118"/>
      <c r="G856" s="2" t="s">
        <v>57</v>
      </c>
      <c r="H856" s="2" t="s">
        <v>1044</v>
      </c>
      <c r="I856" s="2" t="s">
        <v>1045</v>
      </c>
      <c r="J856" s="118" t="s">
        <v>1048</v>
      </c>
      <c r="K856" s="118"/>
      <c r="L856" s="118"/>
      <c r="M856" s="125">
        <v>690</v>
      </c>
      <c r="N856" s="118"/>
      <c r="O856" s="118"/>
      <c r="P856" s="118"/>
      <c r="Q856" s="118"/>
      <c r="R856" s="118"/>
    </row>
    <row r="857" ht="14.25" customHeight="1" spans="1:18">
      <c r="A857" s="2">
        <v>856</v>
      </c>
      <c r="F857" s="118"/>
      <c r="G857" s="2" t="s">
        <v>57</v>
      </c>
      <c r="H857" s="2" t="s">
        <v>1044</v>
      </c>
      <c r="I857" s="2" t="s">
        <v>1045</v>
      </c>
      <c r="J857" s="118" t="s">
        <v>1049</v>
      </c>
      <c r="K857" s="118"/>
      <c r="L857" s="118"/>
      <c r="M857" s="125">
        <v>250</v>
      </c>
      <c r="N857" s="118"/>
      <c r="O857" s="118"/>
      <c r="P857" s="118"/>
      <c r="Q857" s="118"/>
      <c r="R857" s="118"/>
    </row>
    <row r="858" ht="14.25" customHeight="1" spans="1:18">
      <c r="A858">
        <v>857</v>
      </c>
      <c r="F858" s="118"/>
      <c r="G858" s="2" t="s">
        <v>57</v>
      </c>
      <c r="H858" s="2" t="s">
        <v>1044</v>
      </c>
      <c r="I858" s="2" t="s">
        <v>1045</v>
      </c>
      <c r="J858" s="118" t="s">
        <v>1050</v>
      </c>
      <c r="K858" s="118"/>
      <c r="L858" s="118"/>
      <c r="M858" s="125">
        <v>364</v>
      </c>
      <c r="N858" s="118"/>
      <c r="O858" s="118"/>
      <c r="P858" s="118"/>
      <c r="Q858" s="118"/>
      <c r="R858" s="118"/>
    </row>
    <row r="859" ht="14.25" customHeight="1" spans="1:18">
      <c r="A859" s="2">
        <v>858</v>
      </c>
      <c r="F859" s="118"/>
      <c r="G859" s="2" t="s">
        <v>57</v>
      </c>
      <c r="H859" s="2" t="s">
        <v>1044</v>
      </c>
      <c r="I859" s="2" t="s">
        <v>1045</v>
      </c>
      <c r="J859" s="118" t="s">
        <v>1051</v>
      </c>
      <c r="K859" s="118"/>
      <c r="L859" s="118"/>
      <c r="M859" s="125">
        <v>364</v>
      </c>
      <c r="N859" s="118"/>
      <c r="O859" s="118"/>
      <c r="P859" s="118"/>
      <c r="Q859" s="118"/>
      <c r="R859" s="118"/>
    </row>
    <row r="860" ht="14.25" customHeight="1" spans="1:18">
      <c r="A860">
        <v>859</v>
      </c>
      <c r="F860" s="118"/>
      <c r="G860" s="2" t="s">
        <v>57</v>
      </c>
      <c r="H860" s="2" t="s">
        <v>1044</v>
      </c>
      <c r="I860" s="2" t="s">
        <v>1045</v>
      </c>
      <c r="J860" s="118" t="s">
        <v>1052</v>
      </c>
      <c r="K860" s="118"/>
      <c r="L860" s="118"/>
      <c r="M860" s="125">
        <v>1159</v>
      </c>
      <c r="N860" s="118"/>
      <c r="O860" s="118"/>
      <c r="P860" s="118"/>
      <c r="Q860" s="118"/>
      <c r="R860" s="118"/>
    </row>
    <row r="861" ht="14.25" customHeight="1" spans="1:18">
      <c r="A861" s="2">
        <v>860</v>
      </c>
      <c r="B861" s="2"/>
      <c r="C861" s="2"/>
      <c r="D861" s="2"/>
      <c r="E861" s="2"/>
      <c r="F861" s="2"/>
      <c r="G861" s="2" t="s">
        <v>57</v>
      </c>
      <c r="H861" s="2" t="s">
        <v>536</v>
      </c>
      <c r="I861" s="2" t="s">
        <v>1053</v>
      </c>
      <c r="J861" s="2" t="s">
        <v>1054</v>
      </c>
      <c r="K861" s="2" t="s">
        <v>366</v>
      </c>
      <c r="L861" s="2"/>
      <c r="M861" s="22">
        <v>1.07</v>
      </c>
      <c r="N861" s="2"/>
      <c r="O861" s="2" t="s">
        <v>1055</v>
      </c>
      <c r="P861" s="2"/>
      <c r="Q861" s="2"/>
      <c r="R861" s="2" t="s">
        <v>1056</v>
      </c>
    </row>
    <row r="862" ht="14.25" customHeight="1" spans="1:18">
      <c r="A862">
        <v>861</v>
      </c>
      <c r="F862" s="118"/>
      <c r="G862" s="2" t="s">
        <v>57</v>
      </c>
      <c r="H862" s="2" t="s">
        <v>536</v>
      </c>
      <c r="I862" s="2" t="s">
        <v>1053</v>
      </c>
      <c r="J862" s="2" t="s">
        <v>1054</v>
      </c>
      <c r="K862" s="118" t="s">
        <v>368</v>
      </c>
      <c r="L862" s="118"/>
      <c r="M862" s="38">
        <v>1.1</v>
      </c>
      <c r="N862" s="118"/>
      <c r="O862" s="118" t="s">
        <v>1055</v>
      </c>
      <c r="P862" s="118"/>
      <c r="Q862" s="118"/>
      <c r="R862" s="118" t="s">
        <v>1057</v>
      </c>
    </row>
    <row r="863" ht="14.25" customHeight="1" spans="1:18">
      <c r="A863" s="2">
        <v>862</v>
      </c>
      <c r="F863" s="118"/>
      <c r="G863" s="2" t="s">
        <v>57</v>
      </c>
      <c r="H863" s="2" t="s">
        <v>536</v>
      </c>
      <c r="I863" s="2" t="s">
        <v>1053</v>
      </c>
      <c r="J863" s="2" t="s">
        <v>1054</v>
      </c>
      <c r="K863" s="118" t="s">
        <v>1058</v>
      </c>
      <c r="L863" s="118"/>
      <c r="M863" s="38">
        <v>0.82</v>
      </c>
      <c r="N863" s="118"/>
      <c r="O863" s="118" t="s">
        <v>1059</v>
      </c>
      <c r="P863" s="118"/>
      <c r="Q863" s="118"/>
      <c r="R863" s="118" t="s">
        <v>1060</v>
      </c>
    </row>
    <row r="864" ht="14.25" customHeight="1" spans="1:18">
      <c r="A864">
        <v>863</v>
      </c>
      <c r="F864" s="118"/>
      <c r="G864" s="2" t="s">
        <v>57</v>
      </c>
      <c r="H864" s="2" t="s">
        <v>536</v>
      </c>
      <c r="I864" s="2" t="s">
        <v>1053</v>
      </c>
      <c r="J864" s="2" t="s">
        <v>1054</v>
      </c>
      <c r="K864" s="118" t="s">
        <v>381</v>
      </c>
      <c r="L864" s="118"/>
      <c r="M864" s="38">
        <v>1</v>
      </c>
      <c r="N864" s="118"/>
      <c r="O864" s="118" t="s">
        <v>1059</v>
      </c>
      <c r="P864" s="118"/>
      <c r="Q864" s="118"/>
      <c r="R864" s="118" t="s">
        <v>1061</v>
      </c>
    </row>
    <row r="865" ht="14.25" customHeight="1" spans="1:18">
      <c r="A865" s="2">
        <v>864</v>
      </c>
      <c r="F865" s="118"/>
      <c r="G865" s="2" t="s">
        <v>57</v>
      </c>
      <c r="H865" s="2" t="s">
        <v>536</v>
      </c>
      <c r="I865" s="2" t="s">
        <v>1053</v>
      </c>
      <c r="J865" s="2" t="s">
        <v>1054</v>
      </c>
      <c r="K865" s="118" t="s">
        <v>382</v>
      </c>
      <c r="L865" s="118"/>
      <c r="M865" s="38">
        <v>0.8</v>
      </c>
      <c r="N865" s="118"/>
      <c r="O865" s="118" t="s">
        <v>1059</v>
      </c>
      <c r="P865" s="118"/>
      <c r="Q865" s="118"/>
      <c r="R865" s="118" t="s">
        <v>1057</v>
      </c>
    </row>
    <row r="866" ht="14.25" customHeight="1" spans="1:18">
      <c r="A866">
        <v>865</v>
      </c>
      <c r="F866" s="118"/>
      <c r="G866" s="2" t="s">
        <v>57</v>
      </c>
      <c r="H866" s="2" t="s">
        <v>536</v>
      </c>
      <c r="I866" s="2" t="s">
        <v>1053</v>
      </c>
      <c r="J866" s="2" t="s">
        <v>1054</v>
      </c>
      <c r="K866" s="118" t="s">
        <v>383</v>
      </c>
      <c r="L866" s="118"/>
      <c r="M866" s="38">
        <v>0.85</v>
      </c>
      <c r="N866" s="118"/>
      <c r="O866" s="118" t="s">
        <v>1059</v>
      </c>
      <c r="P866" s="118"/>
      <c r="Q866" s="118"/>
      <c r="R866" s="118" t="s">
        <v>1057</v>
      </c>
    </row>
    <row r="867" ht="14.25" customHeight="1" spans="1:18">
      <c r="A867" s="2">
        <v>866</v>
      </c>
      <c r="B867" s="2"/>
      <c r="C867" s="2"/>
      <c r="D867" s="2"/>
      <c r="E867" s="2"/>
      <c r="F867" s="2"/>
      <c r="G867" s="2" t="s">
        <v>57</v>
      </c>
      <c r="H867" s="2" t="s">
        <v>536</v>
      </c>
      <c r="I867" s="2" t="s">
        <v>1053</v>
      </c>
      <c r="J867" s="2" t="s">
        <v>1062</v>
      </c>
      <c r="K867" s="2" t="s">
        <v>374</v>
      </c>
      <c r="L867" s="2"/>
      <c r="M867" s="11">
        <v>4.8</v>
      </c>
      <c r="N867" s="2" t="s">
        <v>1063</v>
      </c>
      <c r="O867" s="2" t="s">
        <v>1064</v>
      </c>
      <c r="P867" s="2"/>
      <c r="Q867" s="2"/>
      <c r="R867" s="2" t="s">
        <v>1060</v>
      </c>
    </row>
    <row r="868" ht="14.25" customHeight="1" spans="1:18">
      <c r="A868">
        <v>867</v>
      </c>
      <c r="F868" s="118"/>
      <c r="G868" s="2" t="s">
        <v>57</v>
      </c>
      <c r="H868" s="2" t="s">
        <v>536</v>
      </c>
      <c r="I868" s="2" t="s">
        <v>1053</v>
      </c>
      <c r="J868" s="2" t="s">
        <v>1062</v>
      </c>
      <c r="K868" s="118" t="s">
        <v>373</v>
      </c>
      <c r="L868" s="118"/>
      <c r="M868" s="38">
        <v>1</v>
      </c>
      <c r="N868" s="118"/>
      <c r="O868" s="118" t="s">
        <v>1055</v>
      </c>
      <c r="P868" s="118"/>
      <c r="Q868" s="118"/>
      <c r="R868" s="118"/>
    </row>
    <row r="869" ht="14.25" customHeight="1" spans="1:18">
      <c r="A869" s="2">
        <v>868</v>
      </c>
      <c r="F869" s="118"/>
      <c r="G869" s="2" t="s">
        <v>57</v>
      </c>
      <c r="H869" s="2" t="s">
        <v>536</v>
      </c>
      <c r="I869" s="2" t="s">
        <v>1053</v>
      </c>
      <c r="J869" s="2" t="s">
        <v>1062</v>
      </c>
      <c r="K869" s="118" t="s">
        <v>376</v>
      </c>
      <c r="L869" s="118"/>
      <c r="M869" s="38">
        <v>1</v>
      </c>
      <c r="N869" s="118"/>
      <c r="O869" s="118"/>
      <c r="P869" s="118"/>
      <c r="Q869" s="118"/>
      <c r="R869" s="118"/>
    </row>
    <row r="870" ht="14.25" customHeight="1" spans="1:18">
      <c r="A870">
        <v>869</v>
      </c>
      <c r="F870" s="118"/>
      <c r="G870" s="2" t="s">
        <v>57</v>
      </c>
      <c r="H870" s="2" t="s">
        <v>536</v>
      </c>
      <c r="I870" s="2" t="s">
        <v>1053</v>
      </c>
      <c r="J870" s="2" t="s">
        <v>1062</v>
      </c>
      <c r="K870" s="118" t="s">
        <v>377</v>
      </c>
      <c r="L870" s="118"/>
      <c r="M870" s="38">
        <v>1</v>
      </c>
      <c r="N870" s="118"/>
      <c r="O870" s="118"/>
      <c r="P870" s="118"/>
      <c r="Q870" s="118"/>
      <c r="R870" s="118"/>
    </row>
    <row r="871" ht="14.25" customHeight="1" spans="1:18">
      <c r="A871" s="2">
        <v>870</v>
      </c>
      <c r="F871" s="118"/>
      <c r="G871" s="2" t="s">
        <v>57</v>
      </c>
      <c r="H871" s="2" t="s">
        <v>536</v>
      </c>
      <c r="I871" s="2" t="s">
        <v>1053</v>
      </c>
      <c r="J871" s="2" t="s">
        <v>1062</v>
      </c>
      <c r="K871" s="118" t="s">
        <v>429</v>
      </c>
      <c r="L871" s="118"/>
      <c r="M871" s="38">
        <v>1</v>
      </c>
      <c r="N871" s="118"/>
      <c r="O871" s="118"/>
      <c r="P871" s="118"/>
      <c r="Q871" s="118"/>
      <c r="R871" s="118"/>
    </row>
    <row r="872" ht="14.25" customHeight="1" spans="1:18">
      <c r="A872">
        <v>871</v>
      </c>
      <c r="B872" s="2"/>
      <c r="C872" s="2"/>
      <c r="D872" s="2"/>
      <c r="E872" s="2"/>
      <c r="F872" s="2"/>
      <c r="G872" s="2" t="s">
        <v>57</v>
      </c>
      <c r="H872" s="2" t="s">
        <v>536</v>
      </c>
      <c r="I872" s="2" t="s">
        <v>1053</v>
      </c>
      <c r="J872" s="2" t="s">
        <v>1065</v>
      </c>
      <c r="K872" s="2" t="s">
        <v>366</v>
      </c>
      <c r="L872" s="2"/>
      <c r="M872" s="22">
        <v>1.07</v>
      </c>
      <c r="N872" s="2"/>
      <c r="O872" s="2"/>
      <c r="P872" s="2"/>
      <c r="Q872" s="2"/>
      <c r="R872" s="2" t="s">
        <v>1066</v>
      </c>
    </row>
    <row r="873" ht="14.25" customHeight="1" spans="1:18">
      <c r="A873" s="2">
        <v>872</v>
      </c>
      <c r="F873" s="118"/>
      <c r="G873" s="2" t="s">
        <v>57</v>
      </c>
      <c r="H873" s="2" t="s">
        <v>536</v>
      </c>
      <c r="I873" s="2" t="s">
        <v>1053</v>
      </c>
      <c r="J873" s="2" t="s">
        <v>1065</v>
      </c>
      <c r="K873" s="118" t="s">
        <v>368</v>
      </c>
      <c r="L873" s="118"/>
      <c r="M873" s="38">
        <v>1.1</v>
      </c>
      <c r="N873" s="118"/>
      <c r="O873" s="118"/>
      <c r="P873" s="118"/>
      <c r="Q873" s="118"/>
      <c r="R873" s="118"/>
    </row>
    <row r="874" ht="14.25" customHeight="1" spans="1:18">
      <c r="A874">
        <v>873</v>
      </c>
      <c r="F874" s="118"/>
      <c r="G874" s="2" t="s">
        <v>57</v>
      </c>
      <c r="H874" s="2" t="s">
        <v>536</v>
      </c>
      <c r="I874" s="2" t="s">
        <v>1053</v>
      </c>
      <c r="J874" s="2" t="s">
        <v>1065</v>
      </c>
      <c r="K874" s="118" t="s">
        <v>381</v>
      </c>
      <c r="L874" s="118"/>
      <c r="M874" s="38">
        <v>0.82</v>
      </c>
      <c r="N874" s="118"/>
      <c r="O874" s="118"/>
      <c r="P874" s="118"/>
      <c r="Q874" s="118"/>
      <c r="R874" s="118"/>
    </row>
    <row r="875" ht="14.25" customHeight="1" spans="1:18">
      <c r="A875" s="2">
        <v>874</v>
      </c>
      <c r="F875" s="118"/>
      <c r="G875" s="2" t="s">
        <v>57</v>
      </c>
      <c r="H875" s="2" t="s">
        <v>536</v>
      </c>
      <c r="I875" s="2" t="s">
        <v>1053</v>
      </c>
      <c r="J875" s="2" t="s">
        <v>1065</v>
      </c>
      <c r="K875" s="118" t="s">
        <v>543</v>
      </c>
      <c r="L875" s="118"/>
      <c r="M875" s="38">
        <v>1</v>
      </c>
      <c r="N875" s="118"/>
      <c r="O875" s="118"/>
      <c r="P875" s="118"/>
      <c r="Q875" s="118"/>
      <c r="R875" s="118"/>
    </row>
    <row r="876" ht="14.25" customHeight="1" spans="1:18">
      <c r="A876">
        <v>875</v>
      </c>
      <c r="F876" s="118"/>
      <c r="G876" s="2" t="s">
        <v>57</v>
      </c>
      <c r="H876" s="2" t="s">
        <v>536</v>
      </c>
      <c r="I876" s="2" t="s">
        <v>1053</v>
      </c>
      <c r="J876" s="2" t="s">
        <v>1065</v>
      </c>
      <c r="K876" s="118" t="s">
        <v>383</v>
      </c>
      <c r="L876" s="118"/>
      <c r="M876" s="38">
        <v>0.85</v>
      </c>
      <c r="N876" s="118"/>
      <c r="O876" s="118"/>
      <c r="P876" s="118"/>
      <c r="Q876" s="118"/>
      <c r="R876" s="118"/>
    </row>
    <row r="877" ht="14.25" customHeight="1" spans="1:18">
      <c r="A877" s="2">
        <v>876</v>
      </c>
      <c r="B877" s="2"/>
      <c r="C877" s="2"/>
      <c r="D877" s="2"/>
      <c r="E877" s="2"/>
      <c r="F877" s="2"/>
      <c r="G877" s="2" t="s">
        <v>57</v>
      </c>
      <c r="H877" s="2" t="s">
        <v>536</v>
      </c>
      <c r="I877" s="2" t="s">
        <v>1053</v>
      </c>
      <c r="J877" s="2" t="s">
        <v>1067</v>
      </c>
      <c r="K877" s="2" t="s">
        <v>594</v>
      </c>
      <c r="L877" s="2"/>
      <c r="M877" s="11">
        <v>3.8</v>
      </c>
      <c r="N877" s="2" t="s">
        <v>1063</v>
      </c>
      <c r="O877" s="2"/>
      <c r="P877" s="2"/>
      <c r="Q877" s="2"/>
      <c r="R877" s="2" t="s">
        <v>1068</v>
      </c>
    </row>
    <row r="878" ht="14.25" customHeight="1" spans="1:18">
      <c r="A878">
        <v>877</v>
      </c>
      <c r="F878" s="118"/>
      <c r="G878" s="2" t="s">
        <v>57</v>
      </c>
      <c r="H878" s="2" t="s">
        <v>536</v>
      </c>
      <c r="I878" s="2" t="s">
        <v>1053</v>
      </c>
      <c r="J878" s="2" t="s">
        <v>1067</v>
      </c>
      <c r="K878" s="118" t="s">
        <v>373</v>
      </c>
      <c r="L878" s="118"/>
      <c r="M878" s="38">
        <v>1</v>
      </c>
      <c r="N878" s="118"/>
      <c r="O878" s="118"/>
      <c r="P878" s="118"/>
      <c r="Q878" s="118"/>
      <c r="R878" s="118" t="s">
        <v>1055</v>
      </c>
    </row>
    <row r="879" ht="14.25" customHeight="1" spans="1:18">
      <c r="A879" s="2">
        <v>878</v>
      </c>
      <c r="F879" s="118"/>
      <c r="G879" s="2" t="s">
        <v>57</v>
      </c>
      <c r="H879" s="2" t="s">
        <v>536</v>
      </c>
      <c r="I879" s="2" t="s">
        <v>1053</v>
      </c>
      <c r="J879" s="2" t="s">
        <v>1067</v>
      </c>
      <c r="K879" s="118" t="s">
        <v>376</v>
      </c>
      <c r="L879" s="118"/>
      <c r="M879" s="38">
        <v>1</v>
      </c>
      <c r="N879" s="118"/>
      <c r="O879" s="118"/>
      <c r="P879" s="118"/>
      <c r="Q879" s="118"/>
      <c r="R879" s="118" t="s">
        <v>1055</v>
      </c>
    </row>
    <row r="880" ht="14.25" customHeight="1" spans="1:18">
      <c r="A880">
        <v>879</v>
      </c>
      <c r="F880" s="118"/>
      <c r="G880" s="2" t="s">
        <v>57</v>
      </c>
      <c r="H880" s="2" t="s">
        <v>536</v>
      </c>
      <c r="I880" s="2" t="s">
        <v>1053</v>
      </c>
      <c r="J880" s="2" t="s">
        <v>1067</v>
      </c>
      <c r="K880" s="118" t="s">
        <v>377</v>
      </c>
      <c r="L880" s="118"/>
      <c r="M880" s="38">
        <v>1</v>
      </c>
      <c r="N880" s="118"/>
      <c r="O880" s="118"/>
      <c r="P880" s="118"/>
      <c r="Q880" s="118"/>
      <c r="R880" s="118" t="s">
        <v>1055</v>
      </c>
    </row>
    <row r="881" ht="14.25" customHeight="1" spans="1:18">
      <c r="A881" s="2">
        <v>880</v>
      </c>
      <c r="F881" s="118"/>
      <c r="G881" s="2" t="s">
        <v>57</v>
      </c>
      <c r="H881" s="2" t="s">
        <v>536</v>
      </c>
      <c r="I881" s="2" t="s">
        <v>1053</v>
      </c>
      <c r="J881" s="2" t="s">
        <v>1067</v>
      </c>
      <c r="K881" s="118" t="s">
        <v>429</v>
      </c>
      <c r="L881" s="118"/>
      <c r="M881" s="38">
        <v>1</v>
      </c>
      <c r="N881" s="118"/>
      <c r="O881" s="118"/>
      <c r="P881" s="118"/>
      <c r="Q881" s="118"/>
      <c r="R881" s="44" t="s">
        <v>1055</v>
      </c>
    </row>
    <row r="882" ht="14.25" customHeight="1" spans="1:18">
      <c r="A882">
        <v>881</v>
      </c>
      <c r="B882" s="2"/>
      <c r="C882" s="2"/>
      <c r="D882" s="2"/>
      <c r="E882" s="2"/>
      <c r="F882" s="2"/>
      <c r="G882" s="2" t="s">
        <v>57</v>
      </c>
      <c r="H882" s="2" t="s">
        <v>536</v>
      </c>
      <c r="I882" s="2" t="s">
        <v>1053</v>
      </c>
      <c r="J882" s="2" t="s">
        <v>1069</v>
      </c>
      <c r="K882" s="2" t="s">
        <v>593</v>
      </c>
      <c r="L882" s="2"/>
      <c r="M882" s="11">
        <v>4.5</v>
      </c>
      <c r="N882" s="2"/>
      <c r="O882" s="2"/>
      <c r="P882" s="2"/>
      <c r="Q882" s="2"/>
      <c r="R882" s="2" t="s">
        <v>1070</v>
      </c>
    </row>
    <row r="883" ht="14.25" customHeight="1" spans="1:18">
      <c r="A883" s="2">
        <v>882</v>
      </c>
      <c r="F883" s="118"/>
      <c r="G883" s="2" t="s">
        <v>57</v>
      </c>
      <c r="H883" s="2" t="s">
        <v>536</v>
      </c>
      <c r="I883" s="2" t="s">
        <v>1053</v>
      </c>
      <c r="J883" s="2" t="s">
        <v>1069</v>
      </c>
      <c r="K883" s="118" t="s">
        <v>594</v>
      </c>
      <c r="L883" s="118"/>
      <c r="M883" s="125">
        <v>5</v>
      </c>
      <c r="N883" s="118"/>
      <c r="O883" s="118"/>
      <c r="P883" s="118"/>
      <c r="Q883" s="118"/>
      <c r="R883" s="118" t="s">
        <v>1071</v>
      </c>
    </row>
    <row r="884" ht="14.25" customHeight="1" spans="1:18">
      <c r="A884">
        <v>883</v>
      </c>
      <c r="B884" s="2"/>
      <c r="C884" s="2"/>
      <c r="D884" s="2"/>
      <c r="E884" s="2"/>
      <c r="F884" s="2"/>
      <c r="G884" s="2" t="s">
        <v>57</v>
      </c>
      <c r="H884" s="2" t="s">
        <v>536</v>
      </c>
      <c r="I884" s="2" t="s">
        <v>1072</v>
      </c>
      <c r="J884" s="2" t="s">
        <v>1073</v>
      </c>
      <c r="K884" s="2" t="s">
        <v>1074</v>
      </c>
      <c r="L884" s="2"/>
      <c r="M884" s="22">
        <v>-0.25</v>
      </c>
      <c r="N884" s="2"/>
      <c r="O884" s="2" t="s">
        <v>1075</v>
      </c>
      <c r="P884" s="2"/>
      <c r="Q884" s="2"/>
      <c r="R884" s="2" t="s">
        <v>1076</v>
      </c>
    </row>
    <row r="885" ht="14.25" customHeight="1" spans="1:18">
      <c r="A885" s="2">
        <v>884</v>
      </c>
      <c r="F885" s="118"/>
      <c r="G885" s="2" t="s">
        <v>57</v>
      </c>
      <c r="H885" s="2" t="s">
        <v>536</v>
      </c>
      <c r="I885" s="2" t="s">
        <v>1072</v>
      </c>
      <c r="J885" s="2" t="s">
        <v>1073</v>
      </c>
      <c r="K885" s="118" t="s">
        <v>1077</v>
      </c>
      <c r="L885" s="118"/>
      <c r="M885" s="38">
        <v>0</v>
      </c>
      <c r="N885" s="118"/>
      <c r="O885" s="118"/>
      <c r="P885" s="118"/>
      <c r="Q885" s="118"/>
      <c r="R885" s="118" t="s">
        <v>1078</v>
      </c>
    </row>
    <row r="886" ht="14.25" customHeight="1" spans="1:18">
      <c r="A886">
        <v>885</v>
      </c>
      <c r="B886" s="2"/>
      <c r="C886" s="2"/>
      <c r="D886" s="2"/>
      <c r="E886" s="2"/>
      <c r="F886" s="2"/>
      <c r="G886" s="2" t="s">
        <v>57</v>
      </c>
      <c r="H886" s="2" t="s">
        <v>536</v>
      </c>
      <c r="I886" s="2" t="s">
        <v>1072</v>
      </c>
      <c r="J886" s="2" t="s">
        <v>1079</v>
      </c>
      <c r="K886" s="2" t="s">
        <v>1080</v>
      </c>
      <c r="L886" s="2"/>
      <c r="M886" s="22">
        <v>0</v>
      </c>
      <c r="N886" s="2"/>
      <c r="O886" s="2"/>
      <c r="P886" s="2"/>
      <c r="Q886" s="2"/>
      <c r="R886" s="2"/>
    </row>
    <row r="887" ht="14.25" customHeight="1" spans="1:18">
      <c r="A887" s="2">
        <v>886</v>
      </c>
      <c r="F887" s="118"/>
      <c r="G887" s="2" t="s">
        <v>57</v>
      </c>
      <c r="H887" s="2" t="s">
        <v>536</v>
      </c>
      <c r="I887" s="2" t="s">
        <v>1072</v>
      </c>
      <c r="J887" s="2" t="s">
        <v>1079</v>
      </c>
      <c r="K887" s="118" t="s">
        <v>1081</v>
      </c>
      <c r="L887" s="118"/>
      <c r="M887" s="38">
        <v>0</v>
      </c>
      <c r="N887" s="118"/>
      <c r="O887" s="118"/>
      <c r="P887" s="118"/>
      <c r="Q887" s="118"/>
      <c r="R887" s="118"/>
    </row>
    <row r="888" ht="14.25" customHeight="1" spans="1:18">
      <c r="A888">
        <v>887</v>
      </c>
      <c r="B888" s="2"/>
      <c r="C888" s="2"/>
      <c r="D888" s="2"/>
      <c r="E888" s="2"/>
      <c r="F888" s="2"/>
      <c r="G888" s="2" t="s">
        <v>57</v>
      </c>
      <c r="H888" s="2" t="s">
        <v>536</v>
      </c>
      <c r="I888" s="2" t="s">
        <v>1072</v>
      </c>
      <c r="J888" s="2" t="s">
        <v>678</v>
      </c>
      <c r="K888" s="2" t="s">
        <v>1082</v>
      </c>
      <c r="L888" s="2"/>
      <c r="M888" s="22">
        <v>0</v>
      </c>
      <c r="N888" s="2"/>
      <c r="O888" s="2"/>
      <c r="P888" s="2"/>
      <c r="Q888" s="2"/>
      <c r="R888" s="2"/>
    </row>
    <row r="889" ht="14.25" customHeight="1" spans="1:18">
      <c r="A889" s="2">
        <v>888</v>
      </c>
      <c r="F889" s="118"/>
      <c r="G889" s="2" t="s">
        <v>57</v>
      </c>
      <c r="H889" s="2" t="s">
        <v>536</v>
      </c>
      <c r="I889" s="2" t="s">
        <v>1072</v>
      </c>
      <c r="J889" s="2" t="s">
        <v>678</v>
      </c>
      <c r="K889" s="118" t="s">
        <v>1081</v>
      </c>
      <c r="L889" s="118"/>
      <c r="M889" s="38">
        <v>0</v>
      </c>
      <c r="N889" s="118"/>
      <c r="O889" s="118"/>
      <c r="P889" s="118"/>
      <c r="Q889" s="118"/>
      <c r="R889" s="118"/>
    </row>
    <row r="890" ht="14.25" customHeight="1" spans="1:18">
      <c r="A890">
        <v>889</v>
      </c>
      <c r="B890" s="2"/>
      <c r="C890" s="2"/>
      <c r="D890" s="2"/>
      <c r="E890" s="2"/>
      <c r="F890" s="2"/>
      <c r="G890" s="2" t="s">
        <v>57</v>
      </c>
      <c r="H890" s="2" t="s">
        <v>536</v>
      </c>
      <c r="I890" s="2" t="s">
        <v>1072</v>
      </c>
      <c r="J890" s="2" t="s">
        <v>680</v>
      </c>
      <c r="K890" s="2" t="s">
        <v>1083</v>
      </c>
      <c r="L890" s="2"/>
      <c r="M890" s="31">
        <v>11.6</v>
      </c>
      <c r="N890" s="2" t="s">
        <v>1084</v>
      </c>
      <c r="O890" s="2" t="s">
        <v>1085</v>
      </c>
      <c r="P890" s="2"/>
      <c r="Q890" s="2"/>
      <c r="R890" s="2" t="s">
        <v>1086</v>
      </c>
    </row>
    <row r="891" ht="14.25" customHeight="1" spans="1:18">
      <c r="A891" s="2">
        <v>890</v>
      </c>
      <c r="F891" s="118"/>
      <c r="G891" s="2" t="s">
        <v>57</v>
      </c>
      <c r="H891" s="2" t="s">
        <v>536</v>
      </c>
      <c r="I891" s="2" t="s">
        <v>1072</v>
      </c>
      <c r="J891" s="2" t="s">
        <v>680</v>
      </c>
      <c r="K891" s="118" t="s">
        <v>1087</v>
      </c>
      <c r="L891" s="118"/>
      <c r="M891" s="38">
        <v>0</v>
      </c>
      <c r="N891" s="118"/>
      <c r="O891" s="118" t="s">
        <v>1088</v>
      </c>
      <c r="P891" s="118"/>
      <c r="Q891" s="118"/>
      <c r="R891" s="118"/>
    </row>
    <row r="892" ht="14.25" customHeight="1" spans="1:18">
      <c r="A892">
        <v>891</v>
      </c>
      <c r="B892" s="2"/>
      <c r="C892" s="2"/>
      <c r="D892" s="2"/>
      <c r="E892" s="2"/>
      <c r="F892" s="2"/>
      <c r="G892" s="2" t="s">
        <v>57</v>
      </c>
      <c r="H892" s="2" t="s">
        <v>536</v>
      </c>
      <c r="I892" s="2" t="s">
        <v>1072</v>
      </c>
      <c r="J892" s="2" t="s">
        <v>1089</v>
      </c>
      <c r="K892" s="2" t="s">
        <v>1090</v>
      </c>
      <c r="L892" s="2"/>
      <c r="M892" s="11">
        <v>1174</v>
      </c>
      <c r="N892" s="2" t="s">
        <v>1091</v>
      </c>
      <c r="O892" s="2"/>
      <c r="P892" s="2"/>
      <c r="Q892" s="2"/>
      <c r="R892" s="2"/>
    </row>
    <row r="893" ht="14.25" customHeight="1" spans="1:18">
      <c r="A893" s="2">
        <v>892</v>
      </c>
      <c r="F893" s="118"/>
      <c r="G893" s="2" t="s">
        <v>57</v>
      </c>
      <c r="H893" s="2" t="s">
        <v>536</v>
      </c>
      <c r="I893" s="2" t="s">
        <v>1072</v>
      </c>
      <c r="J893" s="2" t="s">
        <v>1089</v>
      </c>
      <c r="K893" s="118" t="s">
        <v>1092</v>
      </c>
      <c r="L893" s="118"/>
      <c r="M893" s="125">
        <v>1174</v>
      </c>
      <c r="N893" s="118" t="s">
        <v>1091</v>
      </c>
      <c r="O893" s="118"/>
      <c r="P893" s="118"/>
      <c r="Q893" s="118"/>
      <c r="R893" s="118"/>
    </row>
    <row r="894" ht="14.25" customHeight="1" spans="1:18">
      <c r="A894">
        <v>893</v>
      </c>
      <c r="F894" s="118"/>
      <c r="G894" s="2" t="s">
        <v>57</v>
      </c>
      <c r="H894" s="2" t="s">
        <v>536</v>
      </c>
      <c r="I894" s="2" t="s">
        <v>1072</v>
      </c>
      <c r="J894" s="2" t="s">
        <v>1089</v>
      </c>
      <c r="K894" s="118" t="s">
        <v>1093</v>
      </c>
      <c r="L894" s="118"/>
      <c r="M894" s="125">
        <v>2382</v>
      </c>
      <c r="N894" s="118" t="s">
        <v>1091</v>
      </c>
      <c r="O894" s="118"/>
      <c r="P894" s="118"/>
      <c r="Q894" s="118"/>
      <c r="R894" s="118"/>
    </row>
    <row r="895" ht="14.25" customHeight="1" spans="1:18">
      <c r="A895" s="2">
        <v>894</v>
      </c>
      <c r="F895" s="118"/>
      <c r="G895" s="2" t="s">
        <v>57</v>
      </c>
      <c r="H895" s="2" t="s">
        <v>536</v>
      </c>
      <c r="I895" s="2" t="s">
        <v>1072</v>
      </c>
      <c r="J895" s="2" t="s">
        <v>1089</v>
      </c>
      <c r="K895" s="118" t="s">
        <v>1094</v>
      </c>
      <c r="L895" s="118"/>
      <c r="M895" s="125">
        <v>2054</v>
      </c>
      <c r="N895" s="118" t="s">
        <v>1091</v>
      </c>
      <c r="O895" s="118"/>
      <c r="P895" s="118"/>
      <c r="Q895" s="118"/>
      <c r="R895" s="118"/>
    </row>
    <row r="896" ht="14.25" customHeight="1" spans="1:18">
      <c r="A896">
        <v>895</v>
      </c>
      <c r="F896" s="118"/>
      <c r="G896" s="2" t="s">
        <v>57</v>
      </c>
      <c r="H896" s="2" t="s">
        <v>536</v>
      </c>
      <c r="I896" s="2" t="s">
        <v>1072</v>
      </c>
      <c r="J896" s="2" t="s">
        <v>1089</v>
      </c>
      <c r="K896" s="118" t="s">
        <v>1095</v>
      </c>
      <c r="L896" s="118"/>
      <c r="M896" s="125">
        <v>2054</v>
      </c>
      <c r="N896" s="118" t="s">
        <v>1091</v>
      </c>
      <c r="O896" s="118"/>
      <c r="P896" s="118"/>
      <c r="Q896" s="118"/>
      <c r="R896" s="118"/>
    </row>
    <row r="897" ht="14.25" customHeight="1" spans="1:18">
      <c r="A897" s="2">
        <v>896</v>
      </c>
      <c r="F897" s="118"/>
      <c r="G897" s="2" t="s">
        <v>57</v>
      </c>
      <c r="H897" s="2" t="s">
        <v>536</v>
      </c>
      <c r="I897" s="2" t="s">
        <v>1072</v>
      </c>
      <c r="J897" s="2" t="s">
        <v>1089</v>
      </c>
      <c r="K897" s="118" t="s">
        <v>1096</v>
      </c>
      <c r="L897" s="118"/>
      <c r="M897" s="125">
        <v>4144</v>
      </c>
      <c r="N897" s="118" t="s">
        <v>1091</v>
      </c>
      <c r="O897" s="118"/>
      <c r="P897" s="118"/>
      <c r="Q897" s="118"/>
      <c r="R897" s="118"/>
    </row>
    <row r="898" ht="14.25" customHeight="1" spans="1:18">
      <c r="A898">
        <v>897</v>
      </c>
      <c r="F898" s="118"/>
      <c r="G898" s="2" t="s">
        <v>57</v>
      </c>
      <c r="H898" s="2" t="s">
        <v>536</v>
      </c>
      <c r="I898" s="2" t="s">
        <v>1072</v>
      </c>
      <c r="J898" s="2" t="s">
        <v>1089</v>
      </c>
      <c r="K898" s="118" t="s">
        <v>1097</v>
      </c>
      <c r="L898" s="118"/>
      <c r="M898" s="125">
        <v>16706</v>
      </c>
      <c r="N898" s="118" t="s">
        <v>1091</v>
      </c>
      <c r="O898" s="118"/>
      <c r="P898" s="118"/>
      <c r="Q898" s="118"/>
      <c r="R898" s="118"/>
    </row>
    <row r="899" ht="14.25" customHeight="1" spans="1:18">
      <c r="A899" s="2">
        <v>898</v>
      </c>
      <c r="F899" s="118"/>
      <c r="G899" s="2" t="s">
        <v>57</v>
      </c>
      <c r="H899" s="2" t="s">
        <v>536</v>
      </c>
      <c r="I899" s="2" t="s">
        <v>1072</v>
      </c>
      <c r="J899" s="2" t="s">
        <v>1089</v>
      </c>
      <c r="K899" s="118" t="s">
        <v>1098</v>
      </c>
      <c r="L899" s="118"/>
      <c r="M899" s="125">
        <v>16706</v>
      </c>
      <c r="N899" s="118" t="s">
        <v>1091</v>
      </c>
      <c r="O899" s="118"/>
      <c r="P899" s="118"/>
      <c r="Q899" s="118"/>
      <c r="R899" s="118"/>
    </row>
    <row r="900" ht="14.25" customHeight="1" spans="1:18">
      <c r="A900">
        <v>899</v>
      </c>
      <c r="F900" s="118"/>
      <c r="G900" s="2" t="s">
        <v>57</v>
      </c>
      <c r="H900" s="2" t="s">
        <v>536</v>
      </c>
      <c r="I900" s="2" t="s">
        <v>1072</v>
      </c>
      <c r="J900" s="2" t="s">
        <v>1089</v>
      </c>
      <c r="K900" s="118" t="s">
        <v>1099</v>
      </c>
      <c r="L900" s="118"/>
      <c r="M900" s="125">
        <v>25386</v>
      </c>
      <c r="N900" s="118" t="s">
        <v>1091</v>
      </c>
      <c r="O900" s="118"/>
      <c r="P900" s="118"/>
      <c r="Q900" s="118"/>
      <c r="R900" s="118"/>
    </row>
    <row r="901" ht="14.25" customHeight="1" spans="1:18">
      <c r="A901" s="2">
        <v>900</v>
      </c>
      <c r="B901" s="2"/>
      <c r="C901" s="2"/>
      <c r="D901" s="2"/>
      <c r="E901" s="2"/>
      <c r="F901" s="2"/>
      <c r="G901" s="2" t="s">
        <v>57</v>
      </c>
      <c r="H901" s="2" t="s">
        <v>536</v>
      </c>
      <c r="I901" s="2" t="s">
        <v>1100</v>
      </c>
      <c r="J901" s="2" t="s">
        <v>1101</v>
      </c>
      <c r="K901" s="2"/>
      <c r="L901" s="2"/>
      <c r="M901" s="22">
        <v>1</v>
      </c>
      <c r="N901" s="2"/>
      <c r="O901" s="2"/>
      <c r="P901" s="2"/>
      <c r="Q901" s="2"/>
      <c r="R901" s="2"/>
    </row>
    <row r="902" ht="14.25" customHeight="1" spans="1:18">
      <c r="A902">
        <v>901</v>
      </c>
      <c r="F902" s="118"/>
      <c r="G902" s="2" t="s">
        <v>57</v>
      </c>
      <c r="H902" s="2" t="s">
        <v>536</v>
      </c>
      <c r="I902" s="2" t="s">
        <v>1100</v>
      </c>
      <c r="J902" s="118" t="s">
        <v>1102</v>
      </c>
      <c r="K902" s="118"/>
      <c r="L902" s="118"/>
      <c r="M902" s="38">
        <v>1</v>
      </c>
      <c r="N902" s="118"/>
      <c r="O902" s="118"/>
      <c r="P902" s="118"/>
      <c r="Q902" s="118"/>
      <c r="R902" s="118"/>
    </row>
    <row r="903" ht="14.25" customHeight="1" spans="1:18">
      <c r="A903" s="2">
        <v>902</v>
      </c>
      <c r="B903" s="2"/>
      <c r="C903" s="2"/>
      <c r="D903" s="2"/>
      <c r="E903" s="2"/>
      <c r="F903" s="2"/>
      <c r="G903" s="2" t="s">
        <v>57</v>
      </c>
      <c r="H903" s="2" t="s">
        <v>536</v>
      </c>
      <c r="I903" s="2" t="s">
        <v>1100</v>
      </c>
      <c r="J903" s="2" t="s">
        <v>1103</v>
      </c>
      <c r="K903" s="2" t="s">
        <v>1104</v>
      </c>
      <c r="L903" s="2"/>
      <c r="M903" s="11">
        <v>43.2</v>
      </c>
      <c r="N903" s="2" t="s">
        <v>846</v>
      </c>
      <c r="O903" s="2"/>
      <c r="P903" s="2"/>
      <c r="Q903" s="2"/>
      <c r="R903" s="2"/>
    </row>
    <row r="904" ht="14.25" customHeight="1" spans="1:18">
      <c r="A904">
        <v>903</v>
      </c>
      <c r="F904" s="118"/>
      <c r="G904" s="2" t="s">
        <v>57</v>
      </c>
      <c r="H904" s="2" t="s">
        <v>536</v>
      </c>
      <c r="I904" s="2" t="s">
        <v>1100</v>
      </c>
      <c r="J904" s="2" t="s">
        <v>1103</v>
      </c>
      <c r="K904" s="118" t="s">
        <v>1105</v>
      </c>
      <c r="L904" s="118"/>
      <c r="M904" s="125">
        <v>43.2</v>
      </c>
      <c r="N904" s="118" t="s">
        <v>846</v>
      </c>
      <c r="O904" s="118"/>
      <c r="P904" s="118"/>
      <c r="Q904" s="118"/>
      <c r="R904" s="118"/>
    </row>
    <row r="905" ht="14.25" customHeight="1" spans="1:18">
      <c r="A905" s="2">
        <v>904</v>
      </c>
      <c r="F905" s="118"/>
      <c r="G905" s="2" t="s">
        <v>57</v>
      </c>
      <c r="H905" s="2" t="s">
        <v>536</v>
      </c>
      <c r="I905" s="2" t="s">
        <v>1100</v>
      </c>
      <c r="J905" s="2" t="s">
        <v>1103</v>
      </c>
      <c r="K905" s="118" t="s">
        <v>1106</v>
      </c>
      <c r="L905" s="118"/>
      <c r="M905" s="125">
        <v>43.2</v>
      </c>
      <c r="N905" s="118" t="s">
        <v>846</v>
      </c>
      <c r="O905" s="118"/>
      <c r="P905" s="118"/>
      <c r="Q905" s="118"/>
      <c r="R905" s="118"/>
    </row>
    <row r="906" ht="14.25" customHeight="1" spans="1:18">
      <c r="A906">
        <v>905</v>
      </c>
      <c r="B906" s="2"/>
      <c r="C906" s="2"/>
      <c r="D906" s="2"/>
      <c r="E906" s="2"/>
      <c r="F906" s="2"/>
      <c r="G906" s="2" t="s">
        <v>57</v>
      </c>
      <c r="H906" s="2" t="s">
        <v>478</v>
      </c>
      <c r="I906" s="2" t="s">
        <v>710</v>
      </c>
      <c r="J906" s="2" t="s">
        <v>127</v>
      </c>
      <c r="K906" s="2" t="s">
        <v>1107</v>
      </c>
      <c r="L906" s="2"/>
      <c r="M906" s="22">
        <v>-0.5</v>
      </c>
      <c r="N906" s="2"/>
      <c r="O906" s="2" t="s">
        <v>1108</v>
      </c>
      <c r="P906" s="2"/>
      <c r="Q906" s="2"/>
      <c r="R906" s="2" t="s">
        <v>1109</v>
      </c>
    </row>
    <row r="907" ht="14.25" customHeight="1" spans="1:18">
      <c r="A907" s="2">
        <v>906</v>
      </c>
      <c r="F907" s="118"/>
      <c r="G907" s="2" t="s">
        <v>57</v>
      </c>
      <c r="H907" s="2" t="s">
        <v>478</v>
      </c>
      <c r="I907" s="2" t="s">
        <v>710</v>
      </c>
      <c r="J907" s="2" t="s">
        <v>127</v>
      </c>
      <c r="K907" s="118" t="s">
        <v>1110</v>
      </c>
      <c r="L907" s="118"/>
      <c r="M907" s="38">
        <v>-0.2</v>
      </c>
      <c r="N907" s="118"/>
      <c r="O907" s="118"/>
      <c r="P907" s="118"/>
      <c r="Q907" s="118"/>
      <c r="R907" s="118" t="s">
        <v>1111</v>
      </c>
    </row>
    <row r="908" ht="14.25" customHeight="1" spans="1:18">
      <c r="A908">
        <v>907</v>
      </c>
      <c r="B908" s="2"/>
      <c r="C908" s="2"/>
      <c r="D908" s="2"/>
      <c r="E908" s="2"/>
      <c r="F908" s="2"/>
      <c r="G908" s="2" t="s">
        <v>57</v>
      </c>
      <c r="H908" s="2" t="s">
        <v>478</v>
      </c>
      <c r="I908" s="2" t="s">
        <v>710</v>
      </c>
      <c r="J908" s="2" t="s">
        <v>975</v>
      </c>
      <c r="K908" s="2" t="s">
        <v>1112</v>
      </c>
      <c r="L908" s="2"/>
      <c r="M908" s="22">
        <v>0.66</v>
      </c>
      <c r="N908" s="2"/>
      <c r="O908" s="2" t="s">
        <v>1113</v>
      </c>
      <c r="P908" s="2"/>
      <c r="Q908" s="2"/>
      <c r="R908" s="2" t="s">
        <v>738</v>
      </c>
    </row>
    <row r="909" ht="14.25" customHeight="1" spans="1:18">
      <c r="A909" s="2">
        <v>908</v>
      </c>
      <c r="F909" s="118"/>
      <c r="G909" s="2" t="s">
        <v>57</v>
      </c>
      <c r="H909" s="2" t="s">
        <v>478</v>
      </c>
      <c r="I909" s="2" t="s">
        <v>710</v>
      </c>
      <c r="J909" s="2" t="s">
        <v>975</v>
      </c>
      <c r="K909" s="118" t="s">
        <v>1114</v>
      </c>
      <c r="L909" s="118"/>
      <c r="M909" s="38">
        <v>0.69</v>
      </c>
      <c r="N909" s="118"/>
      <c r="O909" s="118"/>
      <c r="P909" s="118"/>
      <c r="Q909" s="118"/>
      <c r="R909" s="44" t="s">
        <v>738</v>
      </c>
    </row>
    <row r="910" ht="14.25" customHeight="1" spans="1:18">
      <c r="A910">
        <v>909</v>
      </c>
      <c r="B910" s="2"/>
      <c r="C910" s="2"/>
      <c r="D910" s="2"/>
      <c r="E910" s="2"/>
      <c r="F910" s="2"/>
      <c r="G910" s="2" t="s">
        <v>57</v>
      </c>
      <c r="H910" s="2" t="s">
        <v>478</v>
      </c>
      <c r="I910" s="2" t="s">
        <v>731</v>
      </c>
      <c r="J910" s="2" t="s">
        <v>1115</v>
      </c>
      <c r="K910" s="2"/>
      <c r="L910" s="2"/>
      <c r="M910" s="11">
        <v>550</v>
      </c>
      <c r="N910" s="2" t="s">
        <v>846</v>
      </c>
      <c r="O910" s="2"/>
      <c r="P910" s="118"/>
      <c r="Q910" s="118"/>
      <c r="R910" s="118"/>
    </row>
    <row r="911" ht="14.25" customHeight="1" spans="1:18">
      <c r="A911" s="2">
        <v>910</v>
      </c>
      <c r="F911" s="118"/>
      <c r="G911" s="2" t="s">
        <v>57</v>
      </c>
      <c r="H911" s="2" t="s">
        <v>478</v>
      </c>
      <c r="I911" s="2" t="s">
        <v>731</v>
      </c>
      <c r="J911" s="118" t="s">
        <v>1116</v>
      </c>
      <c r="K911" s="118"/>
      <c r="L911" s="118"/>
      <c r="M911" s="125">
        <v>350</v>
      </c>
      <c r="N911" s="118"/>
      <c r="O911" s="118"/>
      <c r="P911" s="118"/>
      <c r="Q911" s="118"/>
      <c r="R911" s="118"/>
    </row>
    <row r="912" ht="14.25" customHeight="1" spans="1:18">
      <c r="A912">
        <v>911</v>
      </c>
      <c r="B912" s="2"/>
      <c r="C912" s="2"/>
      <c r="D912" s="2"/>
      <c r="E912" s="2"/>
      <c r="F912" s="2"/>
      <c r="G912" s="2" t="s">
        <v>57</v>
      </c>
      <c r="H912" s="2" t="s">
        <v>478</v>
      </c>
      <c r="I912" s="2" t="s">
        <v>728</v>
      </c>
      <c r="J912" s="2" t="s">
        <v>1117</v>
      </c>
      <c r="K912" s="2" t="s">
        <v>1118</v>
      </c>
      <c r="L912" s="2"/>
      <c r="M912" s="11">
        <v>0.5</v>
      </c>
      <c r="N912" s="2" t="s">
        <v>846</v>
      </c>
      <c r="O912" s="2"/>
      <c r="P912" s="2"/>
      <c r="Q912" s="2"/>
      <c r="R912" s="2" t="s">
        <v>1119</v>
      </c>
    </row>
    <row r="913" ht="14.25" customHeight="1" spans="1:18">
      <c r="A913" s="2">
        <v>912</v>
      </c>
      <c r="F913" s="118"/>
      <c r="G913" s="2" t="s">
        <v>57</v>
      </c>
      <c r="H913" s="2" t="s">
        <v>478</v>
      </c>
      <c r="I913" s="2" t="s">
        <v>728</v>
      </c>
      <c r="J913" s="2" t="s">
        <v>1117</v>
      </c>
      <c r="K913" s="118" t="s">
        <v>1120</v>
      </c>
      <c r="L913" s="118"/>
      <c r="M913" s="125">
        <v>50.1</v>
      </c>
      <c r="N913" s="44" t="s">
        <v>846</v>
      </c>
      <c r="O913" s="118"/>
      <c r="P913" s="118"/>
      <c r="Q913" s="118"/>
      <c r="R913" s="118" t="s">
        <v>1121</v>
      </c>
    </row>
    <row r="914" ht="14.25" customHeight="1" spans="1:18">
      <c r="A914">
        <v>913</v>
      </c>
      <c r="B914" s="2"/>
      <c r="C914" s="2"/>
      <c r="D914" s="2"/>
      <c r="E914" s="2"/>
      <c r="F914" s="2"/>
      <c r="G914" s="2" t="s">
        <v>57</v>
      </c>
      <c r="H914" s="2" t="s">
        <v>478</v>
      </c>
      <c r="I914" s="2" t="s">
        <v>728</v>
      </c>
      <c r="J914" s="2" t="s">
        <v>648</v>
      </c>
      <c r="K914" s="2" t="s">
        <v>1122</v>
      </c>
      <c r="L914" s="2"/>
      <c r="M914" s="11">
        <v>0.7</v>
      </c>
      <c r="N914" s="118" t="s">
        <v>846</v>
      </c>
      <c r="O914" s="2"/>
      <c r="P914" s="2"/>
      <c r="Q914" s="2"/>
      <c r="R914" s="2" t="s">
        <v>1123</v>
      </c>
    </row>
    <row r="915" ht="14.25" customHeight="1" spans="1:18">
      <c r="A915" s="2">
        <v>914</v>
      </c>
      <c r="B915" s="2"/>
      <c r="C915" s="2"/>
      <c r="D915" s="2"/>
      <c r="E915" s="2"/>
      <c r="F915" s="2"/>
      <c r="G915" s="2" t="s">
        <v>57</v>
      </c>
      <c r="H915" s="2" t="s">
        <v>478</v>
      </c>
      <c r="I915" s="2" t="s">
        <v>1124</v>
      </c>
      <c r="J915" s="2" t="s">
        <v>1125</v>
      </c>
      <c r="K915" s="2"/>
      <c r="L915" s="2"/>
      <c r="M915" s="11">
        <v>60</v>
      </c>
      <c r="N915" s="2" t="s">
        <v>846</v>
      </c>
      <c r="O915" s="2"/>
      <c r="P915" s="2"/>
      <c r="Q915" s="2"/>
      <c r="R915" s="2" t="s">
        <v>1126</v>
      </c>
    </row>
    <row r="916" ht="14.25" customHeight="1" spans="1:18">
      <c r="A916">
        <v>915</v>
      </c>
      <c r="F916" s="118"/>
      <c r="G916" s="2" t="s">
        <v>57</v>
      </c>
      <c r="H916" s="2" t="s">
        <v>478</v>
      </c>
      <c r="I916" s="2" t="s">
        <v>1124</v>
      </c>
      <c r="J916" s="118" t="s">
        <v>612</v>
      </c>
      <c r="K916" s="118"/>
      <c r="L916" s="118"/>
      <c r="M916" s="125">
        <v>75</v>
      </c>
      <c r="N916" s="118" t="s">
        <v>846</v>
      </c>
      <c r="O916" s="118"/>
      <c r="P916" s="118"/>
      <c r="Q916" s="118"/>
      <c r="R916" s="118" t="s">
        <v>738</v>
      </c>
    </row>
    <row r="917" ht="14.25" customHeight="1" spans="1:18">
      <c r="A917" s="2">
        <v>916</v>
      </c>
      <c r="F917" s="118"/>
      <c r="G917" s="2" t="s">
        <v>57</v>
      </c>
      <c r="H917" s="2" t="s">
        <v>478</v>
      </c>
      <c r="I917" s="2" t="s">
        <v>1124</v>
      </c>
      <c r="J917" s="118" t="s">
        <v>613</v>
      </c>
      <c r="K917" s="118"/>
      <c r="L917" s="118"/>
      <c r="M917" s="125">
        <v>63</v>
      </c>
      <c r="N917" s="118" t="s">
        <v>846</v>
      </c>
      <c r="O917" s="118"/>
      <c r="P917" s="118"/>
      <c r="Q917" s="118"/>
      <c r="R917" s="118"/>
    </row>
    <row r="918" ht="14.25" customHeight="1" spans="1:18">
      <c r="A918">
        <v>917</v>
      </c>
      <c r="F918" s="118"/>
      <c r="G918" s="2" t="s">
        <v>57</v>
      </c>
      <c r="H918" s="2" t="s">
        <v>478</v>
      </c>
      <c r="I918" s="2" t="s">
        <v>1124</v>
      </c>
      <c r="J918" s="118" t="s">
        <v>501</v>
      </c>
      <c r="K918" s="118"/>
      <c r="L918" s="118"/>
      <c r="M918" s="125">
        <v>43</v>
      </c>
      <c r="N918" s="118" t="s">
        <v>846</v>
      </c>
      <c r="O918" s="118"/>
      <c r="P918" s="118"/>
      <c r="Q918" s="118"/>
      <c r="R918" s="118"/>
    </row>
    <row r="919" ht="14.25" customHeight="1" spans="1:18">
      <c r="A919" s="2">
        <v>918</v>
      </c>
      <c r="B919" s="2"/>
      <c r="C919" s="2"/>
      <c r="D919" s="2"/>
      <c r="E919" s="2"/>
      <c r="F919" s="2"/>
      <c r="G919" s="2" t="s">
        <v>57</v>
      </c>
      <c r="H919" s="2" t="s">
        <v>59</v>
      </c>
      <c r="I919" s="2" t="s">
        <v>1127</v>
      </c>
      <c r="J919" s="2"/>
      <c r="K919" s="2"/>
      <c r="L919" s="2"/>
      <c r="M919" s="12">
        <v>0.01</v>
      </c>
      <c r="N919" s="2" t="s">
        <v>412</v>
      </c>
      <c r="O919" s="2" t="s">
        <v>1108</v>
      </c>
      <c r="P919" s="2"/>
      <c r="Q919" s="2"/>
      <c r="R919" s="2" t="s">
        <v>1128</v>
      </c>
    </row>
    <row r="920" ht="14.25" customHeight="1" spans="1:18">
      <c r="A920">
        <v>919</v>
      </c>
      <c r="F920" s="118"/>
      <c r="G920" s="2" t="s">
        <v>57</v>
      </c>
      <c r="H920" s="2" t="s">
        <v>59</v>
      </c>
      <c r="I920" s="118" t="s">
        <v>1129</v>
      </c>
      <c r="J920" s="118"/>
      <c r="K920" s="118"/>
      <c r="L920" s="118"/>
      <c r="M920" s="138">
        <v>0</v>
      </c>
      <c r="N920" s="118" t="s">
        <v>412</v>
      </c>
      <c r="O920" s="118"/>
      <c r="P920" s="118"/>
      <c r="Q920" s="118"/>
      <c r="R920" s="118"/>
    </row>
    <row r="921" ht="14.25" customHeight="1" spans="1:18">
      <c r="A921" s="2">
        <v>920</v>
      </c>
      <c r="F921" s="118"/>
      <c r="G921" s="2" t="s">
        <v>57</v>
      </c>
      <c r="H921" s="2" t="s">
        <v>59</v>
      </c>
      <c r="I921" s="118" t="s">
        <v>1130</v>
      </c>
      <c r="J921" s="118"/>
      <c r="K921" s="118"/>
      <c r="L921" s="118"/>
      <c r="M921" s="138">
        <v>0.02</v>
      </c>
      <c r="N921" s="118" t="s">
        <v>412</v>
      </c>
      <c r="O921" s="118"/>
      <c r="P921" s="118"/>
      <c r="Q921" s="118"/>
      <c r="R921" s="118"/>
    </row>
    <row r="922" ht="14.25" customHeight="1" spans="1:18">
      <c r="A922">
        <v>921</v>
      </c>
      <c r="F922" s="118"/>
      <c r="G922" s="2" t="s">
        <v>57</v>
      </c>
      <c r="H922" s="2" t="s">
        <v>59</v>
      </c>
      <c r="I922" s="118" t="s">
        <v>470</v>
      </c>
      <c r="J922" s="118"/>
      <c r="K922" s="118"/>
      <c r="L922" s="118"/>
      <c r="M922" s="138">
        <v>0.005</v>
      </c>
      <c r="N922" s="118" t="s">
        <v>412</v>
      </c>
      <c r="O922" s="118"/>
      <c r="P922" s="118"/>
      <c r="Q922" s="118"/>
      <c r="R922" s="118"/>
    </row>
    <row r="923" ht="14.25" customHeight="1" spans="1:18">
      <c r="A923" s="2">
        <v>922</v>
      </c>
      <c r="F923" s="118"/>
      <c r="G923" s="2" t="s">
        <v>57</v>
      </c>
      <c r="H923" s="2" t="s">
        <v>59</v>
      </c>
      <c r="I923" s="118" t="s">
        <v>1131</v>
      </c>
      <c r="J923" s="118"/>
      <c r="K923" s="118"/>
      <c r="L923" s="118"/>
      <c r="M923" s="138">
        <v>0.01</v>
      </c>
      <c r="N923" s="118" t="s">
        <v>412</v>
      </c>
      <c r="O923" s="118"/>
      <c r="P923" s="118"/>
      <c r="Q923" s="118"/>
      <c r="R923" s="118"/>
    </row>
    <row r="924" ht="14.25" customHeight="1" spans="1:18">
      <c r="A924">
        <v>923</v>
      </c>
      <c r="F924" s="118"/>
      <c r="G924" s="2" t="s">
        <v>57</v>
      </c>
      <c r="H924" s="2" t="s">
        <v>59</v>
      </c>
      <c r="I924" s="118" t="s">
        <v>1132</v>
      </c>
      <c r="J924" s="118"/>
      <c r="K924" s="118"/>
      <c r="L924" s="118"/>
      <c r="M924" s="138">
        <v>0.005</v>
      </c>
      <c r="N924" s="118" t="s">
        <v>412</v>
      </c>
      <c r="O924" s="118"/>
      <c r="P924" s="118"/>
      <c r="Q924" s="118"/>
      <c r="R924" s="118"/>
    </row>
    <row r="925" ht="14.25" customHeight="1" spans="1:18">
      <c r="A925" s="2">
        <v>924</v>
      </c>
      <c r="B925" s="13"/>
      <c r="C925" s="13"/>
      <c r="D925" s="13"/>
      <c r="E925" s="13"/>
      <c r="F925" s="2">
        <v>81</v>
      </c>
      <c r="G925" s="2" t="s">
        <v>57</v>
      </c>
      <c r="H925" s="2" t="s">
        <v>72</v>
      </c>
      <c r="I925" s="2" t="s">
        <v>95</v>
      </c>
      <c r="J925" s="2" t="s">
        <v>130</v>
      </c>
      <c r="K925" s="2"/>
      <c r="L925" s="2"/>
      <c r="M925" s="145" t="s">
        <v>21</v>
      </c>
      <c r="N925" s="2" t="s">
        <v>846</v>
      </c>
      <c r="O925" s="2"/>
      <c r="P925" s="2">
        <v>41.85</v>
      </c>
      <c r="Q925" s="2">
        <v>148.25</v>
      </c>
      <c r="R925" s="2" t="s">
        <v>1133</v>
      </c>
    </row>
    <row r="926" ht="14.25" customHeight="1" spans="1:18">
      <c r="A926">
        <v>925</v>
      </c>
      <c r="B926" s="16"/>
      <c r="C926" s="16"/>
      <c r="D926" s="16"/>
      <c r="E926" s="16"/>
      <c r="F926" s="118">
        <v>82</v>
      </c>
      <c r="G926" s="2" t="s">
        <v>57</v>
      </c>
      <c r="H926" s="2" t="s">
        <v>72</v>
      </c>
      <c r="I926" s="2" t="s">
        <v>95</v>
      </c>
      <c r="J926" s="118" t="s">
        <v>131</v>
      </c>
      <c r="K926" s="118"/>
      <c r="L926" s="118"/>
      <c r="M926" s="142" t="s">
        <v>21</v>
      </c>
      <c r="N926" s="118" t="s">
        <v>1134</v>
      </c>
      <c r="O926" s="118"/>
      <c r="P926" s="118">
        <v>40</v>
      </c>
      <c r="Q926" s="118">
        <v>100</v>
      </c>
      <c r="R926" s="118"/>
    </row>
    <row r="927" ht="14.25" customHeight="1" spans="1:18">
      <c r="A927" s="2">
        <v>926</v>
      </c>
      <c r="F927" s="118"/>
      <c r="G927" s="2" t="s">
        <v>57</v>
      </c>
      <c r="H927" s="2" t="s">
        <v>72</v>
      </c>
      <c r="I927" s="2" t="s">
        <v>95</v>
      </c>
      <c r="J927" s="118" t="s">
        <v>485</v>
      </c>
      <c r="K927" s="118"/>
      <c r="L927" s="118"/>
      <c r="M927" s="125">
        <v>66</v>
      </c>
      <c r="N927" s="118" t="s">
        <v>1135</v>
      </c>
      <c r="O927" s="118"/>
      <c r="P927" s="118"/>
      <c r="Q927" s="118"/>
      <c r="R927" s="118" t="s">
        <v>1136</v>
      </c>
    </row>
    <row r="928" ht="14.25" customHeight="1" spans="1:18">
      <c r="A928">
        <v>927</v>
      </c>
      <c r="B928" s="13"/>
      <c r="C928" s="13"/>
      <c r="D928" s="13"/>
      <c r="E928" s="13"/>
      <c r="F928" s="2">
        <v>83</v>
      </c>
      <c r="G928" s="2" t="s">
        <v>57</v>
      </c>
      <c r="H928" s="2" t="s">
        <v>72</v>
      </c>
      <c r="I928" s="2" t="s">
        <v>1137</v>
      </c>
      <c r="J928" s="2" t="s">
        <v>1138</v>
      </c>
      <c r="K928" s="2"/>
      <c r="L928" s="2"/>
      <c r="M928" s="147" t="s">
        <v>21</v>
      </c>
      <c r="N928" s="2" t="s">
        <v>1139</v>
      </c>
      <c r="O928" s="2"/>
      <c r="P928" s="2">
        <v>50</v>
      </c>
      <c r="Q928" s="2">
        <v>200</v>
      </c>
      <c r="R928" s="2" t="s">
        <v>1140</v>
      </c>
    </row>
    <row r="929" ht="14.25" customHeight="1" spans="1:18">
      <c r="A929" s="2">
        <v>928</v>
      </c>
      <c r="B929" s="2"/>
      <c r="C929" s="2"/>
      <c r="D929" s="2"/>
      <c r="E929" s="2"/>
      <c r="F929" s="2"/>
      <c r="G929" s="2" t="s">
        <v>57</v>
      </c>
      <c r="H929" s="2" t="s">
        <v>72</v>
      </c>
      <c r="I929" s="2" t="s">
        <v>96</v>
      </c>
      <c r="J929" s="2" t="s">
        <v>778</v>
      </c>
      <c r="K929" s="2"/>
      <c r="L929" s="2"/>
      <c r="M929" s="11">
        <v>64</v>
      </c>
      <c r="N929" s="2" t="s">
        <v>846</v>
      </c>
      <c r="O929" s="2"/>
      <c r="P929" s="2"/>
      <c r="Q929" s="2"/>
      <c r="R929" s="2" t="s">
        <v>1141</v>
      </c>
    </row>
    <row r="930" ht="14.25" customHeight="1" spans="1:18">
      <c r="A930">
        <v>929</v>
      </c>
      <c r="F930" s="118"/>
      <c r="G930" s="2" t="s">
        <v>57</v>
      </c>
      <c r="H930" s="2" t="s">
        <v>72</v>
      </c>
      <c r="I930" s="2" t="s">
        <v>96</v>
      </c>
      <c r="J930" s="118" t="s">
        <v>1142</v>
      </c>
      <c r="K930" s="118"/>
      <c r="L930" s="118"/>
      <c r="M930" s="125">
        <v>57</v>
      </c>
      <c r="N930" s="118" t="s">
        <v>846</v>
      </c>
      <c r="O930" s="118"/>
      <c r="P930" s="118"/>
      <c r="Q930" s="118"/>
      <c r="R930" s="2" t="s">
        <v>1141</v>
      </c>
    </row>
    <row r="931" ht="14.25" customHeight="1" spans="1:18">
      <c r="A931" s="2">
        <v>930</v>
      </c>
      <c r="B931" s="16"/>
      <c r="C931" s="16"/>
      <c r="D931" s="16"/>
      <c r="E931" s="16"/>
      <c r="F931" s="118">
        <v>84</v>
      </c>
      <c r="G931" s="2" t="s">
        <v>57</v>
      </c>
      <c r="H931" s="2" t="s">
        <v>72</v>
      </c>
      <c r="I931" s="2" t="s">
        <v>96</v>
      </c>
      <c r="J931" s="118" t="s">
        <v>132</v>
      </c>
      <c r="K931" s="118"/>
      <c r="L931" s="118"/>
      <c r="M931" s="142" t="s">
        <v>21</v>
      </c>
      <c r="N931" s="118" t="s">
        <v>1143</v>
      </c>
      <c r="O931" s="118"/>
      <c r="P931" s="118">
        <v>75</v>
      </c>
      <c r="Q931" s="118">
        <v>300</v>
      </c>
      <c r="R931" s="118" t="s">
        <v>1144</v>
      </c>
    </row>
    <row r="932" ht="14.25" customHeight="1" spans="1:18">
      <c r="A932">
        <v>931</v>
      </c>
      <c r="F932" s="118"/>
      <c r="G932" s="2" t="s">
        <v>57</v>
      </c>
      <c r="H932" s="2" t="s">
        <v>72</v>
      </c>
      <c r="I932" s="2" t="s">
        <v>96</v>
      </c>
      <c r="J932" s="118" t="s">
        <v>755</v>
      </c>
      <c r="K932" s="118"/>
      <c r="L932" s="118"/>
      <c r="M932" s="139">
        <v>0.96</v>
      </c>
      <c r="N932" s="118" t="s">
        <v>1145</v>
      </c>
      <c r="O932" s="118"/>
      <c r="P932" s="118"/>
      <c r="Q932" s="118"/>
      <c r="R932" s="118" t="s">
        <v>1141</v>
      </c>
    </row>
    <row r="933" ht="14.25" customHeight="1" spans="1:18">
      <c r="A933" s="2">
        <v>932</v>
      </c>
      <c r="F933" s="118"/>
      <c r="G933" s="2" t="s">
        <v>57</v>
      </c>
      <c r="H933" s="2" t="s">
        <v>72</v>
      </c>
      <c r="I933" s="2" t="s">
        <v>96</v>
      </c>
      <c r="J933" s="118" t="s">
        <v>495</v>
      </c>
      <c r="K933" s="118"/>
      <c r="L933" s="118"/>
      <c r="M933" s="139">
        <v>0.96</v>
      </c>
      <c r="N933" s="118" t="s">
        <v>1145</v>
      </c>
      <c r="O933" s="118"/>
      <c r="P933" s="118"/>
      <c r="Q933" s="118"/>
      <c r="R933" s="118" t="s">
        <v>1141</v>
      </c>
    </row>
    <row r="934" ht="14.25" customHeight="1" spans="1:18">
      <c r="A934">
        <v>933</v>
      </c>
      <c r="B934" s="2"/>
      <c r="C934" s="2"/>
      <c r="D934" s="2"/>
      <c r="E934" s="2"/>
      <c r="F934" s="2"/>
      <c r="G934" s="2" t="s">
        <v>57</v>
      </c>
      <c r="H934" s="2" t="s">
        <v>56</v>
      </c>
      <c r="I934" s="2" t="s">
        <v>1146</v>
      </c>
      <c r="J934" s="2" t="s">
        <v>1147</v>
      </c>
      <c r="K934" s="2"/>
      <c r="L934" s="2"/>
      <c r="M934" s="11">
        <v>7055</v>
      </c>
      <c r="N934" s="2" t="s">
        <v>846</v>
      </c>
      <c r="O934" s="2"/>
      <c r="P934" s="2"/>
      <c r="Q934" s="2"/>
      <c r="R934" s="2" t="s">
        <v>1148</v>
      </c>
    </row>
    <row r="935" ht="14.25" customHeight="1" spans="1:18">
      <c r="A935" s="2">
        <v>934</v>
      </c>
      <c r="B935" s="2"/>
      <c r="C935" s="2"/>
      <c r="D935" s="2"/>
      <c r="E935" s="2"/>
      <c r="F935" s="2"/>
      <c r="G935" s="2" t="s">
        <v>57</v>
      </c>
      <c r="H935" s="2" t="s">
        <v>56</v>
      </c>
      <c r="I935" s="2" t="s">
        <v>62</v>
      </c>
      <c r="J935" s="2" t="s">
        <v>1149</v>
      </c>
      <c r="K935" s="2" t="s">
        <v>1150</v>
      </c>
      <c r="L935" s="2"/>
      <c r="M935" s="22">
        <v>0</v>
      </c>
      <c r="N935" s="2"/>
      <c r="O935" s="2"/>
      <c r="P935" s="2"/>
      <c r="Q935" s="2"/>
      <c r="R935" s="2"/>
    </row>
    <row r="936" ht="14.25" customHeight="1" spans="1:18">
      <c r="A936">
        <v>935</v>
      </c>
      <c r="F936" s="118"/>
      <c r="G936" s="2" t="s">
        <v>57</v>
      </c>
      <c r="H936" s="2" t="s">
        <v>56</v>
      </c>
      <c r="I936" s="2" t="s">
        <v>62</v>
      </c>
      <c r="J936" s="2" t="s">
        <v>1149</v>
      </c>
      <c r="K936" s="118" t="s">
        <v>1151</v>
      </c>
      <c r="L936" s="118"/>
      <c r="M936" s="38">
        <v>0</v>
      </c>
      <c r="N936" s="118"/>
      <c r="O936" s="118"/>
      <c r="P936" s="118"/>
      <c r="Q936" s="118"/>
      <c r="R936" s="118"/>
    </row>
    <row r="937" ht="14.25" customHeight="1" spans="1:18">
      <c r="A937" s="2">
        <v>936</v>
      </c>
      <c r="F937" s="118"/>
      <c r="G937" s="2" t="s">
        <v>57</v>
      </c>
      <c r="H937" s="2" t="s">
        <v>56</v>
      </c>
      <c r="I937" s="2" t="s">
        <v>62</v>
      </c>
      <c r="J937" s="2" t="s">
        <v>1149</v>
      </c>
      <c r="K937" s="118" t="s">
        <v>1152</v>
      </c>
      <c r="L937" s="118"/>
      <c r="M937" s="38">
        <v>0</v>
      </c>
      <c r="N937" s="118"/>
      <c r="O937" s="118"/>
      <c r="P937" s="118"/>
      <c r="Q937" s="118"/>
      <c r="R937" s="118"/>
    </row>
    <row r="938" ht="14.25" customHeight="1" spans="1:18">
      <c r="A938">
        <v>937</v>
      </c>
      <c r="F938" s="118"/>
      <c r="G938" s="2" t="s">
        <v>57</v>
      </c>
      <c r="H938" s="2" t="s">
        <v>56</v>
      </c>
      <c r="I938" s="2" t="s">
        <v>62</v>
      </c>
      <c r="J938" s="2" t="s">
        <v>1149</v>
      </c>
      <c r="K938" s="118" t="s">
        <v>1153</v>
      </c>
      <c r="L938" s="118"/>
      <c r="M938" s="38">
        <v>0</v>
      </c>
      <c r="N938" s="118"/>
      <c r="O938" s="118"/>
      <c r="P938" s="118"/>
      <c r="Q938" s="118"/>
      <c r="R938" s="118"/>
    </row>
    <row r="939" ht="14.25" customHeight="1" spans="1:18">
      <c r="A939" s="2">
        <v>938</v>
      </c>
      <c r="F939" s="118"/>
      <c r="G939" s="2" t="s">
        <v>57</v>
      </c>
      <c r="H939" s="2" t="s">
        <v>56</v>
      </c>
      <c r="I939" s="2" t="s">
        <v>62</v>
      </c>
      <c r="J939" s="2" t="s">
        <v>1149</v>
      </c>
      <c r="K939" s="118" t="s">
        <v>1154</v>
      </c>
      <c r="L939" s="118"/>
      <c r="M939" s="38">
        <v>0</v>
      </c>
      <c r="N939" s="118"/>
      <c r="O939" s="118"/>
      <c r="P939" s="118"/>
      <c r="Q939" s="118"/>
      <c r="R939" s="118"/>
    </row>
    <row r="940" ht="14.25" customHeight="1" spans="1:18">
      <c r="A940">
        <v>939</v>
      </c>
      <c r="B940" s="2"/>
      <c r="C940" s="2"/>
      <c r="D940" s="2"/>
      <c r="E940" s="2"/>
      <c r="F940" s="2"/>
      <c r="G940" s="2" t="s">
        <v>57</v>
      </c>
      <c r="H940" s="2" t="s">
        <v>56</v>
      </c>
      <c r="I940" s="2" t="s">
        <v>62</v>
      </c>
      <c r="J940" s="2" t="s">
        <v>1155</v>
      </c>
      <c r="K940" s="2" t="s">
        <v>85</v>
      </c>
      <c r="L940" s="2"/>
      <c r="M940" s="22">
        <v>0.9</v>
      </c>
      <c r="N940" s="2"/>
      <c r="O940" s="2"/>
      <c r="P940" s="2"/>
      <c r="Q940" s="2"/>
      <c r="R940" s="2"/>
    </row>
    <row r="941" ht="14.25" customHeight="1" spans="1:18">
      <c r="A941" s="2">
        <v>940</v>
      </c>
      <c r="F941" s="118"/>
      <c r="G941" s="2" t="s">
        <v>57</v>
      </c>
      <c r="H941" s="2" t="s">
        <v>56</v>
      </c>
      <c r="I941" s="2" t="s">
        <v>62</v>
      </c>
      <c r="J941" s="2" t="s">
        <v>1155</v>
      </c>
      <c r="K941" s="118" t="s">
        <v>822</v>
      </c>
      <c r="L941" s="118"/>
      <c r="M941" s="38">
        <v>0.87</v>
      </c>
      <c r="N941" s="118"/>
      <c r="O941" s="118"/>
      <c r="P941" s="118"/>
      <c r="Q941" s="118"/>
      <c r="R941" s="118"/>
    </row>
    <row r="942" ht="14.25" customHeight="1" spans="1:18">
      <c r="A942">
        <v>941</v>
      </c>
      <c r="F942" s="118"/>
      <c r="G942" s="2" t="s">
        <v>57</v>
      </c>
      <c r="H942" s="2" t="s">
        <v>56</v>
      </c>
      <c r="I942" s="2" t="s">
        <v>62</v>
      </c>
      <c r="J942" s="2" t="s">
        <v>1155</v>
      </c>
      <c r="K942" s="118" t="s">
        <v>64</v>
      </c>
      <c r="L942" s="118"/>
      <c r="M942" s="38">
        <v>0.85</v>
      </c>
      <c r="N942" s="118"/>
      <c r="O942" s="118"/>
      <c r="P942" s="118"/>
      <c r="Q942" s="118"/>
      <c r="R942" s="118"/>
    </row>
    <row r="943" ht="14.25" customHeight="1" spans="1:18">
      <c r="A943" s="2">
        <v>942</v>
      </c>
      <c r="F943" s="118"/>
      <c r="G943" s="2" t="s">
        <v>57</v>
      </c>
      <c r="H943" s="2" t="s">
        <v>56</v>
      </c>
      <c r="I943" s="2" t="s">
        <v>62</v>
      </c>
      <c r="J943" s="2" t="s">
        <v>1155</v>
      </c>
      <c r="K943" s="118" t="s">
        <v>830</v>
      </c>
      <c r="L943" s="118"/>
      <c r="M943" s="38">
        <v>0.8</v>
      </c>
      <c r="N943" s="118"/>
      <c r="O943" s="118"/>
      <c r="P943" s="118"/>
      <c r="Q943" s="118"/>
      <c r="R943" s="118"/>
    </row>
    <row r="944" ht="14.25" customHeight="1" spans="1:18">
      <c r="A944">
        <v>943</v>
      </c>
      <c r="F944" s="118"/>
      <c r="G944" s="2" t="s">
        <v>57</v>
      </c>
      <c r="H944" s="2" t="s">
        <v>56</v>
      </c>
      <c r="I944" s="2" t="s">
        <v>62</v>
      </c>
      <c r="J944" s="2" t="s">
        <v>1155</v>
      </c>
      <c r="K944" s="118" t="s">
        <v>832</v>
      </c>
      <c r="L944" s="118"/>
      <c r="M944" s="38">
        <v>0.8</v>
      </c>
      <c r="N944" s="118"/>
      <c r="O944" s="118"/>
      <c r="P944" s="118"/>
      <c r="Q944" s="118"/>
      <c r="R944" s="118"/>
    </row>
    <row r="945" ht="14.25" customHeight="1" spans="1:18">
      <c r="A945" s="2">
        <v>944</v>
      </c>
      <c r="B945" s="16"/>
      <c r="C945" s="16"/>
      <c r="D945" s="16"/>
      <c r="E945" s="16"/>
      <c r="F945" s="118">
        <v>85</v>
      </c>
      <c r="G945" s="2" t="s">
        <v>57</v>
      </c>
      <c r="H945" s="2" t="s">
        <v>56</v>
      </c>
      <c r="I945" s="2" t="s">
        <v>62</v>
      </c>
      <c r="J945" s="2" t="s">
        <v>1155</v>
      </c>
      <c r="K945" s="118" t="s">
        <v>66</v>
      </c>
      <c r="L945" s="118"/>
      <c r="M945" s="142" t="s">
        <v>21</v>
      </c>
      <c r="N945" s="118" t="s">
        <v>316</v>
      </c>
      <c r="O945" s="118"/>
      <c r="P945" s="118">
        <v>60</v>
      </c>
      <c r="Q945" s="118">
        <v>80</v>
      </c>
      <c r="R945" s="118" t="s">
        <v>1156</v>
      </c>
    </row>
    <row r="946" ht="14.25" customHeight="1" spans="1:18">
      <c r="A946">
        <v>945</v>
      </c>
      <c r="B946" s="2"/>
      <c r="C946" s="2"/>
      <c r="D946" s="2"/>
      <c r="E946" s="2"/>
      <c r="F946" s="2"/>
      <c r="G946" s="2" t="s">
        <v>57</v>
      </c>
      <c r="H946" s="2" t="s">
        <v>56</v>
      </c>
      <c r="I946" s="2" t="s">
        <v>62</v>
      </c>
      <c r="J946" s="2" t="s">
        <v>1157</v>
      </c>
      <c r="K946" s="2" t="s">
        <v>1158</v>
      </c>
      <c r="L946" s="2"/>
      <c r="M946" s="22">
        <v>0</v>
      </c>
      <c r="N946" s="2" t="s">
        <v>904</v>
      </c>
      <c r="O946" s="2" t="s">
        <v>1108</v>
      </c>
      <c r="P946" s="2"/>
      <c r="Q946" s="2"/>
      <c r="R946" s="2"/>
    </row>
    <row r="947" ht="14.25" customHeight="1" spans="1:18">
      <c r="A947" s="2">
        <v>946</v>
      </c>
      <c r="B947" s="2"/>
      <c r="C947" s="2"/>
      <c r="D947" s="2"/>
      <c r="E947" s="2"/>
      <c r="F947" s="2"/>
      <c r="G947" s="2" t="s">
        <v>57</v>
      </c>
      <c r="H947" s="2" t="s">
        <v>925</v>
      </c>
      <c r="I947" s="2" t="s">
        <v>1159</v>
      </c>
      <c r="J947" s="2" t="s">
        <v>1160</v>
      </c>
      <c r="K947" s="2"/>
      <c r="L947" s="2"/>
      <c r="M947" s="11">
        <v>146</v>
      </c>
      <c r="N947" s="2" t="s">
        <v>1161</v>
      </c>
      <c r="O947" s="2"/>
      <c r="P947" s="2"/>
      <c r="Q947" s="2"/>
      <c r="R947" s="2" t="s">
        <v>1162</v>
      </c>
    </row>
    <row r="948" ht="14.25" customHeight="1" spans="1:18">
      <c r="A948">
        <v>947</v>
      </c>
      <c r="F948" s="118"/>
      <c r="G948" s="2" t="s">
        <v>57</v>
      </c>
      <c r="H948" s="2" t="s">
        <v>925</v>
      </c>
      <c r="I948" s="2" t="s">
        <v>1159</v>
      </c>
      <c r="J948" s="118" t="s">
        <v>1163</v>
      </c>
      <c r="K948" s="118"/>
      <c r="L948" s="118"/>
      <c r="M948" s="125">
        <v>0</v>
      </c>
      <c r="N948" s="118"/>
      <c r="O948" s="118"/>
      <c r="P948" s="118"/>
      <c r="Q948" s="118"/>
      <c r="R948" s="118" t="s">
        <v>1164</v>
      </c>
    </row>
    <row r="949" ht="14.25" customHeight="1" spans="1:18">
      <c r="A949" s="2">
        <v>948</v>
      </c>
      <c r="F949" s="118"/>
      <c r="G949" s="2" t="s">
        <v>57</v>
      </c>
      <c r="H949" s="2" t="s">
        <v>925</v>
      </c>
      <c r="I949" s="2" t="s">
        <v>1159</v>
      </c>
      <c r="J949" s="118" t="s">
        <v>1165</v>
      </c>
      <c r="K949" s="118"/>
      <c r="L949" s="118"/>
      <c r="M949" s="125">
        <v>146</v>
      </c>
      <c r="N949" s="2" t="s">
        <v>1161</v>
      </c>
      <c r="O949" s="118"/>
      <c r="P949" s="118"/>
      <c r="Q949" s="118"/>
      <c r="R949" s="118" t="s">
        <v>1166</v>
      </c>
    </row>
    <row r="950" ht="14.25" customHeight="1" spans="1:18">
      <c r="A950">
        <v>949</v>
      </c>
      <c r="B950" s="2"/>
      <c r="C950" s="2"/>
      <c r="D950" s="2"/>
      <c r="E950" s="2"/>
      <c r="F950" s="2"/>
      <c r="G950" s="2" t="s">
        <v>57</v>
      </c>
      <c r="H950" s="2" t="s">
        <v>925</v>
      </c>
      <c r="I950" s="2" t="s">
        <v>1167</v>
      </c>
      <c r="J950" s="2" t="s">
        <v>1168</v>
      </c>
      <c r="K950" s="2"/>
      <c r="L950" s="2"/>
      <c r="M950" s="22">
        <v>0</v>
      </c>
      <c r="N950" s="2"/>
      <c r="O950" s="2" t="s">
        <v>1169</v>
      </c>
      <c r="P950" s="2"/>
      <c r="Q950" s="2"/>
      <c r="R950" s="2"/>
    </row>
    <row r="951" ht="14.25" customHeight="1" spans="1:18">
      <c r="A951" s="2">
        <v>950</v>
      </c>
      <c r="F951" s="118"/>
      <c r="G951" s="2" t="s">
        <v>57</v>
      </c>
      <c r="H951" s="2" t="s">
        <v>925</v>
      </c>
      <c r="I951" s="2" t="s">
        <v>1167</v>
      </c>
      <c r="J951" s="118" t="s">
        <v>1170</v>
      </c>
      <c r="K951" s="118"/>
      <c r="L951" s="118"/>
      <c r="M951" s="38">
        <v>0</v>
      </c>
      <c r="N951" s="118"/>
      <c r="O951" s="118"/>
      <c r="P951" s="118"/>
      <c r="Q951" s="118"/>
      <c r="R951" s="118"/>
    </row>
    <row r="952" ht="14.25" customHeight="1" spans="1:18">
      <c r="A952">
        <v>951</v>
      </c>
      <c r="B952" s="2"/>
      <c r="C952" s="2"/>
      <c r="D952" s="2"/>
      <c r="E952" s="2"/>
      <c r="F952" s="2"/>
      <c r="G952" s="2" t="s">
        <v>57</v>
      </c>
      <c r="H952" s="2" t="s">
        <v>925</v>
      </c>
      <c r="I952" s="2" t="s">
        <v>1171</v>
      </c>
      <c r="J952" s="2" t="s">
        <v>1172</v>
      </c>
      <c r="K952" s="2"/>
      <c r="L952" s="2"/>
      <c r="M952" s="22">
        <v>0</v>
      </c>
      <c r="N952" s="2"/>
      <c r="O952" s="2" t="s">
        <v>1169</v>
      </c>
      <c r="P952" s="2"/>
      <c r="Q952" s="2"/>
      <c r="R952" s="2"/>
    </row>
    <row r="953" ht="14.25" customHeight="1" spans="1:18">
      <c r="A953" s="2">
        <v>952</v>
      </c>
      <c r="F953" s="118"/>
      <c r="G953" s="2" t="s">
        <v>57</v>
      </c>
      <c r="H953" s="2" t="s">
        <v>925</v>
      </c>
      <c r="I953" s="2" t="s">
        <v>1171</v>
      </c>
      <c r="J953" s="118" t="s">
        <v>1170</v>
      </c>
      <c r="K953" s="118"/>
      <c r="L953" s="118"/>
      <c r="M953" s="38">
        <v>0</v>
      </c>
      <c r="N953" s="118"/>
      <c r="O953" s="118"/>
      <c r="P953" s="118"/>
      <c r="Q953" s="118"/>
      <c r="R953" s="118"/>
    </row>
    <row r="954" ht="14.25" customHeight="1" spans="1:18">
      <c r="A954">
        <v>953</v>
      </c>
      <c r="B954" s="2"/>
      <c r="C954" s="2"/>
      <c r="D954" s="2"/>
      <c r="E954" s="2"/>
      <c r="F954" s="2"/>
      <c r="G954" s="2" t="s">
        <v>57</v>
      </c>
      <c r="H954" s="2" t="s">
        <v>925</v>
      </c>
      <c r="I954" s="2" t="s">
        <v>1173</v>
      </c>
      <c r="J954" s="2" t="s">
        <v>1174</v>
      </c>
      <c r="K954" s="2"/>
      <c r="L954" s="2"/>
      <c r="M954" s="22">
        <v>0</v>
      </c>
      <c r="N954" s="2"/>
      <c r="O954" s="2" t="s">
        <v>1169</v>
      </c>
      <c r="P954" s="2"/>
      <c r="Q954" s="2"/>
      <c r="R954" s="2"/>
    </row>
    <row r="955" ht="14.25" customHeight="1" spans="1:18">
      <c r="A955" s="2">
        <v>954</v>
      </c>
      <c r="F955" s="118"/>
      <c r="G955" s="2" t="s">
        <v>57</v>
      </c>
      <c r="H955" s="2" t="s">
        <v>925</v>
      </c>
      <c r="I955" s="2" t="s">
        <v>1173</v>
      </c>
      <c r="J955" s="118" t="s">
        <v>1170</v>
      </c>
      <c r="K955" s="118"/>
      <c r="L955" s="118"/>
      <c r="M955" s="38">
        <v>0</v>
      </c>
      <c r="N955" s="118"/>
      <c r="O955" s="118"/>
      <c r="P955" s="118"/>
      <c r="Q955" s="118"/>
      <c r="R955" s="118"/>
    </row>
    <row r="956" ht="14.25" customHeight="1" spans="1:18">
      <c r="A956">
        <v>955</v>
      </c>
      <c r="B956" s="2"/>
      <c r="C956" s="2"/>
      <c r="D956" s="2"/>
      <c r="E956" s="2"/>
      <c r="F956" s="2"/>
      <c r="G956" s="2" t="s">
        <v>57</v>
      </c>
      <c r="H956" s="2" t="s">
        <v>925</v>
      </c>
      <c r="I956" s="2" t="s">
        <v>1175</v>
      </c>
      <c r="J956" s="2" t="s">
        <v>1174</v>
      </c>
      <c r="K956" s="2"/>
      <c r="L956" s="2"/>
      <c r="M956" s="22">
        <v>0</v>
      </c>
      <c r="N956" s="2"/>
      <c r="O956" s="2" t="s">
        <v>1169</v>
      </c>
      <c r="P956" s="2"/>
      <c r="Q956" s="2"/>
      <c r="R956" s="2"/>
    </row>
    <row r="957" ht="14.25" customHeight="1" spans="1:18">
      <c r="A957" s="2">
        <v>956</v>
      </c>
      <c r="F957" s="118"/>
      <c r="G957" s="2" t="s">
        <v>57</v>
      </c>
      <c r="H957" s="2" t="s">
        <v>925</v>
      </c>
      <c r="I957" s="2" t="s">
        <v>1175</v>
      </c>
      <c r="J957" s="118" t="s">
        <v>1170</v>
      </c>
      <c r="K957" s="118"/>
      <c r="L957" s="118"/>
      <c r="M957" s="38">
        <v>0</v>
      </c>
      <c r="N957" s="118"/>
      <c r="O957" s="118"/>
      <c r="P957" s="118"/>
      <c r="Q957" s="118"/>
      <c r="R957" s="118"/>
    </row>
    <row r="958" ht="14.25" customHeight="1" spans="1:18">
      <c r="A958">
        <v>957</v>
      </c>
      <c r="B958" s="2"/>
      <c r="C958" s="2"/>
      <c r="D958" s="2"/>
      <c r="E958" s="2"/>
      <c r="F958" s="2"/>
      <c r="G958" s="2" t="s">
        <v>57</v>
      </c>
      <c r="H958" s="2" t="s">
        <v>925</v>
      </c>
      <c r="I958" s="2" t="s">
        <v>1176</v>
      </c>
      <c r="J958" s="2" t="s">
        <v>1174</v>
      </c>
      <c r="K958" s="2"/>
      <c r="L958" s="2"/>
      <c r="M958" s="22">
        <v>0</v>
      </c>
      <c r="N958" s="2"/>
      <c r="O958" s="2" t="s">
        <v>1169</v>
      </c>
      <c r="P958" s="2"/>
      <c r="Q958" s="2"/>
      <c r="R958" s="2"/>
    </row>
    <row r="959" ht="14.25" customHeight="1" spans="1:18">
      <c r="A959" s="2">
        <v>958</v>
      </c>
      <c r="F959" s="118"/>
      <c r="G959" s="2" t="s">
        <v>57</v>
      </c>
      <c r="H959" s="2" t="s">
        <v>925</v>
      </c>
      <c r="I959" s="2" t="s">
        <v>1176</v>
      </c>
      <c r="J959" s="118" t="s">
        <v>1170</v>
      </c>
      <c r="K959" s="118"/>
      <c r="L959" s="118"/>
      <c r="M959" s="38">
        <v>0</v>
      </c>
      <c r="N959" s="118"/>
      <c r="O959" s="118"/>
      <c r="P959" s="118"/>
      <c r="Q959" s="118"/>
      <c r="R959" s="118"/>
    </row>
    <row r="960" ht="14.25" customHeight="1" spans="1:18">
      <c r="A960">
        <v>959</v>
      </c>
      <c r="B960" s="2"/>
      <c r="C960" s="2"/>
      <c r="D960" s="2"/>
      <c r="E960" s="2"/>
      <c r="F960" s="2"/>
      <c r="G960" s="2" t="s">
        <v>57</v>
      </c>
      <c r="H960" s="2" t="s">
        <v>1177</v>
      </c>
      <c r="I960" s="2" t="s">
        <v>7</v>
      </c>
      <c r="J960" s="2"/>
      <c r="K960" s="2"/>
      <c r="L960" s="2"/>
      <c r="M960" s="22">
        <v>0.02</v>
      </c>
      <c r="N960" s="2"/>
      <c r="O960" s="2"/>
      <c r="P960" s="2"/>
      <c r="Q960" s="2"/>
      <c r="R960" s="2" t="s">
        <v>1178</v>
      </c>
    </row>
    <row r="961" ht="14.25" customHeight="1" spans="1:18">
      <c r="A961" s="2">
        <v>960</v>
      </c>
      <c r="F961" s="118"/>
      <c r="G961" s="2" t="s">
        <v>57</v>
      </c>
      <c r="H961" s="2" t="s">
        <v>1177</v>
      </c>
      <c r="I961" s="118" t="s">
        <v>1179</v>
      </c>
      <c r="J961" s="118"/>
      <c r="K961" s="118"/>
      <c r="L961" s="118"/>
      <c r="M961" s="38">
        <v>0.03</v>
      </c>
      <c r="N961" s="118"/>
      <c r="O961" s="118"/>
      <c r="P961" s="118"/>
      <c r="Q961" s="118"/>
      <c r="R961" s="118"/>
    </row>
    <row r="962" ht="14.25" customHeight="1" spans="1:18">
      <c r="A962">
        <v>961</v>
      </c>
      <c r="F962" s="118"/>
      <c r="G962" s="2" t="s">
        <v>57</v>
      </c>
      <c r="H962" s="2" t="s">
        <v>1177</v>
      </c>
      <c r="I962" s="118" t="s">
        <v>1180</v>
      </c>
      <c r="J962" s="118"/>
      <c r="K962" s="118"/>
      <c r="L962" s="118"/>
      <c r="M962" s="38">
        <v>0.04</v>
      </c>
      <c r="N962" s="118"/>
      <c r="O962" s="118"/>
      <c r="P962" s="118"/>
      <c r="Q962" s="118"/>
      <c r="R962" s="118" t="s">
        <v>1181</v>
      </c>
    </row>
    <row r="963" ht="14.25" customHeight="1" spans="1:18">
      <c r="A963" s="2">
        <v>962</v>
      </c>
      <c r="F963" s="118"/>
      <c r="G963" s="2" t="s">
        <v>57</v>
      </c>
      <c r="H963" s="2" t="s">
        <v>1177</v>
      </c>
      <c r="I963" s="118" t="s">
        <v>1182</v>
      </c>
      <c r="J963" s="118"/>
      <c r="K963" s="118"/>
      <c r="L963" s="118"/>
      <c r="M963" s="38">
        <v>0.07</v>
      </c>
      <c r="N963" s="118"/>
      <c r="O963" s="118"/>
      <c r="P963" s="118"/>
      <c r="Q963" s="118"/>
      <c r="R963" s="118"/>
    </row>
    <row r="964" ht="14.25" customHeight="1" spans="1:18">
      <c r="A964" s="2"/>
      <c r="B964" s="2"/>
      <c r="C964" s="2"/>
      <c r="D964" s="2"/>
      <c r="E964" s="2"/>
      <c r="F964" s="2"/>
      <c r="G964" s="2"/>
      <c r="H964" s="2"/>
      <c r="I964" s="2"/>
      <c r="J964" s="2"/>
      <c r="K964" s="2"/>
      <c r="L964" s="2"/>
      <c r="M964" s="11"/>
      <c r="N964" s="2"/>
      <c r="O964" s="2"/>
      <c r="P964" s="2"/>
      <c r="Q964" s="2"/>
      <c r="R964" s="2"/>
    </row>
    <row r="965" ht="14.25" customHeight="1" spans="1:13">
      <c r="A965" s="1" t="s">
        <v>43</v>
      </c>
      <c r="M965" s="8"/>
    </row>
    <row r="966" ht="14.25" customHeight="1" spans="1:18">
      <c r="A966" s="149"/>
      <c r="B966" s="149"/>
      <c r="C966" s="149"/>
      <c r="D966" s="149"/>
      <c r="E966" s="149"/>
      <c r="F966" s="149"/>
      <c r="G966" s="149"/>
      <c r="H966" s="149"/>
      <c r="I966" s="149"/>
      <c r="J966" s="149"/>
      <c r="K966" s="149"/>
      <c r="L966" s="149"/>
      <c r="M966" s="150"/>
      <c r="N966" s="149"/>
      <c r="O966" s="149"/>
      <c r="P966" s="149"/>
      <c r="Q966" s="149"/>
      <c r="R966" s="149"/>
    </row>
  </sheetData>
  <pageMargins left="0.7" right="0.7" top="0.75" bottom="0.75" header="0" footer="0"/>
  <pageSetup paperSize="1" orientation="landscape"/>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124"/>
  <sheetViews>
    <sheetView workbookViewId="0">
      <pane xSplit="1" ySplit="1" topLeftCell="B2" activePane="bottomRight" state="frozen"/>
      <selection/>
      <selection pane="topRight"/>
      <selection pane="bottomLeft"/>
      <selection pane="bottomRight" activeCell="B2" sqref="B2"/>
    </sheetView>
  </sheetViews>
  <sheetFormatPr defaultColWidth="14.4333333333333" defaultRowHeight="15" customHeight="1"/>
  <cols>
    <col min="1" max="1" width="10.7083333333333" customWidth="1"/>
    <col min="2" max="3" width="9.29166666666667" customWidth="1"/>
    <col min="4" max="4" width="10" customWidth="1"/>
    <col min="5" max="5" width="19.7083333333333" customWidth="1"/>
    <col min="6" max="6" width="4.85833333333333" customWidth="1"/>
    <col min="7" max="7" width="13.5666666666667" customWidth="1"/>
    <col min="8" max="10" width="15.2916666666667" customWidth="1"/>
    <col min="11" max="11" width="11.4333333333333" customWidth="1"/>
    <col min="12" max="12" width="14.2916666666667" customWidth="1"/>
    <col min="13" max="13" width="9.29166666666667" customWidth="1"/>
    <col min="14" max="14" width="34.4333333333333" customWidth="1"/>
    <col min="15" max="15" width="28.8583333333333" customWidth="1"/>
    <col min="16" max="16" width="40.7083333333333" customWidth="1"/>
    <col min="17" max="17" width="26.7083333333333" customWidth="1"/>
    <col min="18" max="18" width="39.1416666666667" customWidth="1"/>
    <col min="19" max="20" width="20.4333333333333" customWidth="1"/>
    <col min="21" max="21" width="22.4333333333333" customWidth="1"/>
    <col min="22" max="22" width="20.5666666666667" customWidth="1"/>
    <col min="23" max="26" width="16.4333333333333" customWidth="1"/>
    <col min="27" max="27" width="30.5666666666667" customWidth="1"/>
    <col min="28" max="47" width="9.29166666666667" customWidth="1"/>
  </cols>
  <sheetData>
    <row r="1" ht="14.25" customHeight="1" spans="1:47">
      <c r="A1" s="45" t="s">
        <v>1183</v>
      </c>
      <c r="B1" s="46" t="s">
        <v>325</v>
      </c>
      <c r="C1" s="46" t="s">
        <v>1184</v>
      </c>
      <c r="D1" s="47" t="s">
        <v>1185</v>
      </c>
      <c r="E1" s="47" t="s">
        <v>216</v>
      </c>
      <c r="F1" s="48" t="s">
        <v>1186</v>
      </c>
      <c r="G1" s="47" t="s">
        <v>1187</v>
      </c>
      <c r="H1" s="47" t="s">
        <v>1188</v>
      </c>
      <c r="I1" s="48" t="s">
        <v>1189</v>
      </c>
      <c r="J1" s="48" t="s">
        <v>1190</v>
      </c>
      <c r="K1" s="47" t="s">
        <v>322</v>
      </c>
      <c r="L1" s="45" t="s">
        <v>1191</v>
      </c>
      <c r="M1" s="46" t="s">
        <v>326</v>
      </c>
      <c r="N1" s="47" t="s">
        <v>327</v>
      </c>
      <c r="O1" s="47" t="s">
        <v>328</v>
      </c>
      <c r="P1" s="47" t="s">
        <v>329</v>
      </c>
      <c r="Q1" s="47" t="s">
        <v>330</v>
      </c>
      <c r="R1" s="47" t="s">
        <v>331</v>
      </c>
      <c r="S1" s="48" t="s">
        <v>1192</v>
      </c>
      <c r="T1" s="45" t="s">
        <v>30</v>
      </c>
      <c r="U1" s="45" t="s">
        <v>30</v>
      </c>
      <c r="V1" s="46" t="s">
        <v>315</v>
      </c>
      <c r="W1" s="56" t="s">
        <v>333</v>
      </c>
      <c r="X1" s="46" t="s">
        <v>334</v>
      </c>
      <c r="Y1" s="47" t="s">
        <v>335</v>
      </c>
      <c r="Z1" s="45" t="s">
        <v>1193</v>
      </c>
      <c r="AA1" s="46" t="s">
        <v>336</v>
      </c>
      <c r="AB1" s="76"/>
      <c r="AC1" s="76"/>
      <c r="AD1" s="76"/>
      <c r="AE1" s="76"/>
      <c r="AF1" s="76"/>
      <c r="AG1" s="76"/>
      <c r="AH1" s="76"/>
      <c r="AI1" s="76"/>
      <c r="AJ1" s="76"/>
      <c r="AK1" s="76"/>
      <c r="AL1" s="76"/>
      <c r="AM1" s="76"/>
      <c r="AN1" s="76"/>
      <c r="AO1" s="76"/>
      <c r="AP1" s="76"/>
      <c r="AQ1" s="76"/>
      <c r="AR1" s="76"/>
      <c r="AS1" s="76"/>
      <c r="AT1" s="76"/>
      <c r="AU1" s="76"/>
    </row>
    <row r="2" ht="14.25" customHeight="1" spans="1:47">
      <c r="A2" s="49" t="s">
        <v>172</v>
      </c>
      <c r="B2" s="50">
        <v>1</v>
      </c>
      <c r="C2" s="50"/>
      <c r="D2" s="51"/>
      <c r="E2" s="51"/>
      <c r="F2" s="51" t="s">
        <v>165</v>
      </c>
      <c r="G2" s="51">
        <v>1</v>
      </c>
      <c r="H2" s="51" t="s">
        <v>1194</v>
      </c>
      <c r="I2" s="59"/>
      <c r="J2" s="51"/>
      <c r="K2" s="51" t="s">
        <v>1194</v>
      </c>
      <c r="L2" s="60"/>
      <c r="M2" s="50" t="s">
        <v>54</v>
      </c>
      <c r="N2" s="51" t="s">
        <v>7</v>
      </c>
      <c r="O2" s="51" t="s">
        <v>74</v>
      </c>
      <c r="P2" s="51" t="s">
        <v>365</v>
      </c>
      <c r="Q2" s="51" t="s">
        <v>2</v>
      </c>
      <c r="R2" s="51"/>
      <c r="S2" s="51"/>
      <c r="T2" s="63"/>
      <c r="U2" s="49" t="s">
        <v>1195</v>
      </c>
      <c r="V2" s="50" t="s">
        <v>367</v>
      </c>
      <c r="W2" s="49"/>
      <c r="X2" s="64">
        <v>0</v>
      </c>
      <c r="Y2" s="77">
        <v>1</v>
      </c>
      <c r="Z2" s="78">
        <f>Y2-X2</f>
        <v>1</v>
      </c>
      <c r="AA2" s="50"/>
      <c r="AB2" s="79"/>
      <c r="AC2" s="79"/>
      <c r="AD2" s="79"/>
      <c r="AE2" s="79"/>
      <c r="AF2" s="79"/>
      <c r="AG2" s="79"/>
      <c r="AH2" s="79"/>
      <c r="AI2" s="79"/>
      <c r="AJ2" s="79"/>
      <c r="AK2" s="79"/>
      <c r="AL2" s="79"/>
      <c r="AM2" s="79"/>
      <c r="AN2" s="79"/>
      <c r="AO2" s="79"/>
      <c r="AP2" s="79"/>
      <c r="AQ2" s="79"/>
      <c r="AR2" s="79"/>
      <c r="AS2" s="79"/>
      <c r="AT2" s="79"/>
      <c r="AU2" s="79"/>
    </row>
    <row r="3" ht="14.25" customHeight="1" spans="1:47">
      <c r="A3" s="52" t="s">
        <v>201</v>
      </c>
      <c r="B3" s="50">
        <v>2</v>
      </c>
      <c r="C3" s="50" t="s">
        <v>165</v>
      </c>
      <c r="D3" s="53" t="s">
        <v>165</v>
      </c>
      <c r="E3" s="53" t="s">
        <v>1196</v>
      </c>
      <c r="F3" s="53" t="s">
        <v>1194</v>
      </c>
      <c r="G3" s="53" t="s">
        <v>1194</v>
      </c>
      <c r="H3" s="53" t="s">
        <v>1194</v>
      </c>
      <c r="I3" s="59"/>
      <c r="J3" s="53"/>
      <c r="K3" s="53" t="s">
        <v>1194</v>
      </c>
      <c r="L3" s="60"/>
      <c r="M3" s="61" t="s">
        <v>54</v>
      </c>
      <c r="N3" s="53" t="s">
        <v>7</v>
      </c>
      <c r="O3" s="53" t="s">
        <v>74</v>
      </c>
      <c r="P3" s="53" t="s">
        <v>365</v>
      </c>
      <c r="Q3" s="53" t="s">
        <v>1197</v>
      </c>
      <c r="R3" s="53"/>
      <c r="S3" s="53"/>
      <c r="T3" s="65"/>
      <c r="U3" s="52" t="s">
        <v>1198</v>
      </c>
      <c r="V3" s="54"/>
      <c r="W3" s="52"/>
      <c r="X3" s="66"/>
      <c r="Y3" s="80"/>
      <c r="Z3" s="81"/>
      <c r="AA3" s="54"/>
      <c r="AB3" s="82"/>
      <c r="AC3" s="82"/>
      <c r="AD3" s="82"/>
      <c r="AE3" s="82"/>
      <c r="AF3" s="82"/>
      <c r="AG3" s="82"/>
      <c r="AH3" s="82"/>
      <c r="AI3" s="82"/>
      <c r="AJ3" s="82"/>
      <c r="AK3" s="82"/>
      <c r="AL3" s="82"/>
      <c r="AM3" s="82"/>
      <c r="AN3" s="82"/>
      <c r="AO3" s="82"/>
      <c r="AP3" s="82"/>
      <c r="AQ3" s="82"/>
      <c r="AR3" s="82"/>
      <c r="AS3" s="82"/>
      <c r="AT3" s="82"/>
      <c r="AU3" s="82"/>
    </row>
    <row r="4" ht="14.25" customHeight="1" spans="1:47">
      <c r="A4" s="52" t="s">
        <v>199</v>
      </c>
      <c r="B4" s="50">
        <v>3</v>
      </c>
      <c r="C4" s="54" t="s">
        <v>165</v>
      </c>
      <c r="D4" s="53" t="s">
        <v>165</v>
      </c>
      <c r="E4" s="53" t="s">
        <v>1199</v>
      </c>
      <c r="F4" s="53" t="s">
        <v>1194</v>
      </c>
      <c r="G4" s="55" t="s">
        <v>1194</v>
      </c>
      <c r="H4" s="53" t="s">
        <v>1194</v>
      </c>
      <c r="I4" s="59"/>
      <c r="J4" s="53"/>
      <c r="K4" s="53" t="s">
        <v>1194</v>
      </c>
      <c r="L4" s="60"/>
      <c r="M4" s="61" t="s">
        <v>54</v>
      </c>
      <c r="N4" s="53" t="s">
        <v>7</v>
      </c>
      <c r="O4" s="53" t="s">
        <v>74</v>
      </c>
      <c r="P4" s="53" t="s">
        <v>365</v>
      </c>
      <c r="Q4" s="53" t="s">
        <v>1197</v>
      </c>
      <c r="R4" s="53" t="s">
        <v>5</v>
      </c>
      <c r="S4" s="53"/>
      <c r="T4" s="53"/>
      <c r="U4" s="52" t="s">
        <v>1198</v>
      </c>
      <c r="V4" s="54"/>
      <c r="W4" s="52"/>
      <c r="X4" s="66"/>
      <c r="Y4" s="80"/>
      <c r="Z4" s="81"/>
      <c r="AA4" s="54"/>
      <c r="AB4" s="82"/>
      <c r="AC4" s="82"/>
      <c r="AD4" s="82"/>
      <c r="AE4" s="82"/>
      <c r="AF4" s="82"/>
      <c r="AG4" s="82"/>
      <c r="AH4" s="82"/>
      <c r="AI4" s="82"/>
      <c r="AJ4" s="82"/>
      <c r="AK4" s="82"/>
      <c r="AL4" s="82"/>
      <c r="AM4" s="82"/>
      <c r="AN4" s="82"/>
      <c r="AO4" s="82"/>
      <c r="AP4" s="82"/>
      <c r="AQ4" s="82"/>
      <c r="AR4" s="82"/>
      <c r="AS4" s="82"/>
      <c r="AT4" s="82"/>
      <c r="AU4" s="82"/>
    </row>
    <row r="5" ht="14.25" customHeight="1" spans="1:47">
      <c r="A5" s="52" t="s">
        <v>173</v>
      </c>
      <c r="B5" s="50">
        <v>4</v>
      </c>
      <c r="C5" s="54" t="s">
        <v>165</v>
      </c>
      <c r="D5" s="53" t="s">
        <v>165</v>
      </c>
      <c r="E5" s="53" t="s">
        <v>1200</v>
      </c>
      <c r="F5" s="53" t="s">
        <v>1194</v>
      </c>
      <c r="G5" s="53" t="s">
        <v>1194</v>
      </c>
      <c r="H5" s="53" t="s">
        <v>1194</v>
      </c>
      <c r="I5" s="59"/>
      <c r="J5" s="53"/>
      <c r="K5" s="53" t="s">
        <v>1194</v>
      </c>
      <c r="L5" s="60"/>
      <c r="M5" s="61" t="s">
        <v>54</v>
      </c>
      <c r="N5" s="53" t="s">
        <v>7</v>
      </c>
      <c r="O5" s="53" t="s">
        <v>74</v>
      </c>
      <c r="P5" s="53" t="s">
        <v>365</v>
      </c>
      <c r="Q5" s="53" t="s">
        <v>1197</v>
      </c>
      <c r="R5" s="53" t="s">
        <v>5</v>
      </c>
      <c r="S5" s="53" t="s">
        <v>135</v>
      </c>
      <c r="T5" s="53"/>
      <c r="U5" s="52" t="s">
        <v>1198</v>
      </c>
      <c r="V5" s="54"/>
      <c r="W5" s="52"/>
      <c r="X5" s="66"/>
      <c r="Y5" s="80"/>
      <c r="Z5" s="81"/>
      <c r="AA5" s="54"/>
      <c r="AB5" s="82"/>
      <c r="AC5" s="82"/>
      <c r="AD5" s="82"/>
      <c r="AE5" s="82"/>
      <c r="AF5" s="82"/>
      <c r="AG5" s="82"/>
      <c r="AH5" s="82"/>
      <c r="AI5" s="82"/>
      <c r="AJ5" s="82"/>
      <c r="AK5" s="82"/>
      <c r="AL5" s="82"/>
      <c r="AM5" s="82"/>
      <c r="AN5" s="82"/>
      <c r="AO5" s="82"/>
      <c r="AP5" s="82"/>
      <c r="AQ5" s="82"/>
      <c r="AR5" s="82"/>
      <c r="AS5" s="82"/>
      <c r="AT5" s="82"/>
      <c r="AU5" s="82"/>
    </row>
    <row r="6" ht="14.25" customHeight="1" spans="1:47">
      <c r="A6" s="52" t="s">
        <v>200</v>
      </c>
      <c r="B6" s="50" t="s">
        <v>1194</v>
      </c>
      <c r="C6" s="54" t="s">
        <v>165</v>
      </c>
      <c r="D6" s="53"/>
      <c r="E6" s="53"/>
      <c r="F6" s="53" t="s">
        <v>1194</v>
      </c>
      <c r="G6" s="53">
        <v>2</v>
      </c>
      <c r="H6" s="53" t="s">
        <v>165</v>
      </c>
      <c r="I6" s="59" t="s">
        <v>173</v>
      </c>
      <c r="J6" s="53" t="s">
        <v>135</v>
      </c>
      <c r="K6" s="53" t="s">
        <v>1194</v>
      </c>
      <c r="L6" s="60"/>
      <c r="M6" s="61" t="s">
        <v>54</v>
      </c>
      <c r="N6" s="53" t="s">
        <v>7</v>
      </c>
      <c r="O6" s="53" t="s">
        <v>74</v>
      </c>
      <c r="P6" s="53" t="s">
        <v>365</v>
      </c>
      <c r="Q6" s="53" t="s">
        <v>1197</v>
      </c>
      <c r="R6" s="53" t="s">
        <v>5</v>
      </c>
      <c r="S6" s="53" t="s">
        <v>1201</v>
      </c>
      <c r="T6" s="53"/>
      <c r="U6" s="52" t="s">
        <v>374</v>
      </c>
      <c r="V6" s="54" t="s">
        <v>367</v>
      </c>
      <c r="W6" s="52"/>
      <c r="X6" s="66">
        <v>0</v>
      </c>
      <c r="Y6" s="80">
        <v>1</v>
      </c>
      <c r="Z6" s="81">
        <f t="shared" ref="Z6:Z7" si="0">Y6-X6</f>
        <v>1</v>
      </c>
      <c r="AA6" s="54"/>
      <c r="AB6" s="83"/>
      <c r="AC6" s="83"/>
      <c r="AD6" s="83"/>
      <c r="AE6" s="83"/>
      <c r="AF6" s="83"/>
      <c r="AG6" s="83"/>
      <c r="AH6" s="83"/>
      <c r="AI6" s="83"/>
      <c r="AJ6" s="83"/>
      <c r="AK6" s="83"/>
      <c r="AL6" s="83"/>
      <c r="AM6" s="83"/>
      <c r="AN6" s="83"/>
      <c r="AO6" s="83"/>
      <c r="AP6" s="83"/>
      <c r="AQ6" s="83"/>
      <c r="AR6" s="83"/>
      <c r="AS6" s="83"/>
      <c r="AT6" s="83"/>
      <c r="AU6" s="83"/>
    </row>
    <row r="7" ht="14.25" customHeight="1" spans="1:47">
      <c r="A7" s="52" t="s">
        <v>174</v>
      </c>
      <c r="B7" s="50">
        <v>5</v>
      </c>
      <c r="C7" s="54" t="s">
        <v>165</v>
      </c>
      <c r="D7" s="53"/>
      <c r="E7" s="53"/>
      <c r="F7" s="53" t="s">
        <v>165</v>
      </c>
      <c r="G7" s="53">
        <v>3</v>
      </c>
      <c r="H7" s="53" t="s">
        <v>1194</v>
      </c>
      <c r="I7" s="59"/>
      <c r="J7" s="53"/>
      <c r="K7" s="53" t="s">
        <v>1194</v>
      </c>
      <c r="L7" s="60"/>
      <c r="M7" s="61" t="s">
        <v>54</v>
      </c>
      <c r="N7" s="53" t="s">
        <v>7</v>
      </c>
      <c r="O7" s="53" t="s">
        <v>74</v>
      </c>
      <c r="P7" s="53" t="s">
        <v>365</v>
      </c>
      <c r="Q7" s="53" t="s">
        <v>1197</v>
      </c>
      <c r="R7" s="53" t="s">
        <v>5</v>
      </c>
      <c r="S7" s="53" t="s">
        <v>135</v>
      </c>
      <c r="T7" s="53" t="s">
        <v>158</v>
      </c>
      <c r="U7" s="52" t="s">
        <v>1198</v>
      </c>
      <c r="V7" s="54" t="s">
        <v>367</v>
      </c>
      <c r="W7" s="52"/>
      <c r="X7" s="66">
        <v>0</v>
      </c>
      <c r="Y7" s="80">
        <v>1</v>
      </c>
      <c r="Z7" s="81">
        <f t="shared" si="0"/>
        <v>1</v>
      </c>
      <c r="AA7" s="54"/>
      <c r="AB7" s="83"/>
      <c r="AC7" s="83"/>
      <c r="AD7" s="83"/>
      <c r="AE7" s="83"/>
      <c r="AF7" s="83"/>
      <c r="AG7" s="83"/>
      <c r="AH7" s="83"/>
      <c r="AI7" s="83"/>
      <c r="AJ7" s="83"/>
      <c r="AK7" s="83"/>
      <c r="AL7" s="83"/>
      <c r="AM7" s="83"/>
      <c r="AN7" s="83"/>
      <c r="AO7" s="83"/>
      <c r="AP7" s="83"/>
      <c r="AQ7" s="83"/>
      <c r="AR7" s="83"/>
      <c r="AS7" s="83"/>
      <c r="AT7" s="83"/>
      <c r="AU7" s="83"/>
    </row>
    <row r="8" ht="14.25" customHeight="1" spans="1:47">
      <c r="A8" s="52" t="s">
        <v>1202</v>
      </c>
      <c r="B8" s="50" t="s">
        <v>1194</v>
      </c>
      <c r="C8" s="54" t="s">
        <v>165</v>
      </c>
      <c r="D8" s="53"/>
      <c r="E8" s="53"/>
      <c r="F8" s="53" t="s">
        <v>165</v>
      </c>
      <c r="G8" s="53">
        <v>4</v>
      </c>
      <c r="H8" s="53" t="s">
        <v>165</v>
      </c>
      <c r="I8" s="59" t="s">
        <v>174</v>
      </c>
      <c r="J8" s="62" t="s">
        <v>158</v>
      </c>
      <c r="K8" s="53" t="s">
        <v>1194</v>
      </c>
      <c r="L8" s="60"/>
      <c r="M8" s="61" t="s">
        <v>54</v>
      </c>
      <c r="N8" s="53" t="s">
        <v>7</v>
      </c>
      <c r="O8" s="53" t="s">
        <v>74</v>
      </c>
      <c r="P8" s="53" t="s">
        <v>365</v>
      </c>
      <c r="Q8" s="53" t="s">
        <v>1197</v>
      </c>
      <c r="R8" s="53" t="s">
        <v>5</v>
      </c>
      <c r="S8" s="53" t="s">
        <v>135</v>
      </c>
      <c r="T8" s="53" t="s">
        <v>1203</v>
      </c>
      <c r="U8" s="52" t="s">
        <v>373</v>
      </c>
      <c r="V8" s="54"/>
      <c r="W8" s="52"/>
      <c r="X8" s="54"/>
      <c r="Y8" s="53"/>
      <c r="Z8" s="52"/>
      <c r="AA8" s="54"/>
      <c r="AB8" s="83"/>
      <c r="AC8" s="83"/>
      <c r="AD8" s="83"/>
      <c r="AE8" s="83"/>
      <c r="AF8" s="83"/>
      <c r="AG8" s="83"/>
      <c r="AH8" s="83"/>
      <c r="AI8" s="83"/>
      <c r="AJ8" s="83"/>
      <c r="AK8" s="83"/>
      <c r="AL8" s="83"/>
      <c r="AM8" s="83"/>
      <c r="AN8" s="83"/>
      <c r="AO8" s="83"/>
      <c r="AP8" s="83"/>
      <c r="AQ8" s="83"/>
      <c r="AR8" s="83"/>
      <c r="AS8" s="83"/>
      <c r="AT8" s="83"/>
      <c r="AU8" s="83"/>
    </row>
    <row r="9" ht="14.25" customHeight="1" spans="1:47">
      <c r="A9" s="52" t="s">
        <v>175</v>
      </c>
      <c r="B9" s="50">
        <v>5</v>
      </c>
      <c r="C9" s="54" t="s">
        <v>165</v>
      </c>
      <c r="D9" s="53" t="s">
        <v>165</v>
      </c>
      <c r="E9" s="53" t="s">
        <v>1204</v>
      </c>
      <c r="F9" s="53" t="s">
        <v>1194</v>
      </c>
      <c r="G9" s="53" t="s">
        <v>1194</v>
      </c>
      <c r="H9" s="53" t="s">
        <v>1194</v>
      </c>
      <c r="I9" s="59"/>
      <c r="J9" s="62"/>
      <c r="K9" s="53" t="s">
        <v>1194</v>
      </c>
      <c r="L9" s="60"/>
      <c r="M9" s="61" t="s">
        <v>54</v>
      </c>
      <c r="N9" s="53" t="s">
        <v>7</v>
      </c>
      <c r="O9" s="53" t="s">
        <v>74</v>
      </c>
      <c r="P9" s="53" t="s">
        <v>365</v>
      </c>
      <c r="Q9" s="53" t="s">
        <v>1197</v>
      </c>
      <c r="R9" s="53" t="s">
        <v>1205</v>
      </c>
      <c r="S9" s="53"/>
      <c r="T9" s="65"/>
      <c r="U9" s="52"/>
      <c r="V9" s="54"/>
      <c r="W9" s="52"/>
      <c r="X9" s="54"/>
      <c r="Y9" s="53"/>
      <c r="Z9" s="52"/>
      <c r="AA9" s="54"/>
      <c r="AB9" s="83"/>
      <c r="AC9" s="83"/>
      <c r="AD9" s="83"/>
      <c r="AE9" s="83"/>
      <c r="AF9" s="83"/>
      <c r="AG9" s="83"/>
      <c r="AH9" s="83"/>
      <c r="AI9" s="83"/>
      <c r="AJ9" s="83"/>
      <c r="AK9" s="83"/>
      <c r="AL9" s="83"/>
      <c r="AM9" s="83"/>
      <c r="AN9" s="83"/>
      <c r="AO9" s="83"/>
      <c r="AP9" s="83"/>
      <c r="AQ9" s="83"/>
      <c r="AR9" s="83"/>
      <c r="AS9" s="83"/>
      <c r="AT9" s="83"/>
      <c r="AU9" s="83"/>
    </row>
    <row r="10" ht="14.25" customHeight="1" spans="1:47">
      <c r="A10" s="52" t="s">
        <v>1206</v>
      </c>
      <c r="B10" s="50">
        <v>6</v>
      </c>
      <c r="C10" s="54" t="s">
        <v>165</v>
      </c>
      <c r="D10" s="53"/>
      <c r="E10" s="53"/>
      <c r="F10" s="53" t="s">
        <v>165</v>
      </c>
      <c r="G10" s="53">
        <v>5</v>
      </c>
      <c r="H10" s="53" t="s">
        <v>1194</v>
      </c>
      <c r="I10" s="59"/>
      <c r="J10" s="53"/>
      <c r="K10" s="53" t="s">
        <v>1194</v>
      </c>
      <c r="L10" s="60"/>
      <c r="M10" s="61" t="s">
        <v>54</v>
      </c>
      <c r="N10" s="53" t="s">
        <v>7</v>
      </c>
      <c r="O10" s="53" t="s">
        <v>74</v>
      </c>
      <c r="P10" s="53" t="s">
        <v>365</v>
      </c>
      <c r="Q10" s="53" t="s">
        <v>1197</v>
      </c>
      <c r="R10" s="53" t="s">
        <v>1205</v>
      </c>
      <c r="S10" s="53" t="s">
        <v>380</v>
      </c>
      <c r="T10" s="65"/>
      <c r="U10" s="52" t="s">
        <v>380</v>
      </c>
      <c r="V10" s="54" t="s">
        <v>367</v>
      </c>
      <c r="W10" s="52"/>
      <c r="X10" s="66">
        <v>0</v>
      </c>
      <c r="Y10" s="80">
        <v>1</v>
      </c>
      <c r="Z10" s="81">
        <f t="shared" ref="Z10:Z18" si="1">Y10-X10</f>
        <v>1</v>
      </c>
      <c r="AA10" s="54"/>
      <c r="AB10" s="83"/>
      <c r="AC10" s="83"/>
      <c r="AD10" s="83"/>
      <c r="AE10" s="83"/>
      <c r="AF10" s="83"/>
      <c r="AG10" s="83"/>
      <c r="AH10" s="83"/>
      <c r="AI10" s="83"/>
      <c r="AJ10" s="83"/>
      <c r="AK10" s="83"/>
      <c r="AL10" s="83"/>
      <c r="AM10" s="83"/>
      <c r="AN10" s="83"/>
      <c r="AO10" s="83"/>
      <c r="AP10" s="83"/>
      <c r="AQ10" s="83"/>
      <c r="AR10" s="83"/>
      <c r="AS10" s="83"/>
      <c r="AT10" s="83"/>
      <c r="AU10" s="83"/>
    </row>
    <row r="11" ht="14.25" customHeight="1" spans="1:47">
      <c r="A11" s="56" t="s">
        <v>176</v>
      </c>
      <c r="B11" s="46" t="s">
        <v>1194</v>
      </c>
      <c r="C11" s="46" t="s">
        <v>165</v>
      </c>
      <c r="D11" s="47"/>
      <c r="E11" s="47"/>
      <c r="F11" s="47" t="s">
        <v>165</v>
      </c>
      <c r="G11" s="47">
        <v>6</v>
      </c>
      <c r="H11" s="47" t="s">
        <v>165</v>
      </c>
      <c r="I11" s="59" t="s">
        <v>1206</v>
      </c>
      <c r="J11" s="47" t="s">
        <v>380</v>
      </c>
      <c r="K11" s="47" t="s">
        <v>1194</v>
      </c>
      <c r="L11" s="60"/>
      <c r="M11" s="61" t="s">
        <v>54</v>
      </c>
      <c r="N11" s="47" t="s">
        <v>7</v>
      </c>
      <c r="O11" s="47" t="s">
        <v>74</v>
      </c>
      <c r="P11" s="47" t="s">
        <v>365</v>
      </c>
      <c r="Q11" s="47" t="s">
        <v>1197</v>
      </c>
      <c r="R11" s="47" t="s">
        <v>1205</v>
      </c>
      <c r="S11" s="47" t="s">
        <v>1207</v>
      </c>
      <c r="T11" s="67"/>
      <c r="U11" s="56" t="s">
        <v>381</v>
      </c>
      <c r="V11" s="46" t="s">
        <v>367</v>
      </c>
      <c r="W11" s="56"/>
      <c r="X11" s="68">
        <v>0</v>
      </c>
      <c r="Y11" s="84">
        <v>1</v>
      </c>
      <c r="Z11" s="85">
        <f t="shared" si="1"/>
        <v>1</v>
      </c>
      <c r="AA11" s="46"/>
      <c r="AB11" s="86"/>
      <c r="AC11" s="86"/>
      <c r="AD11" s="86"/>
      <c r="AE11" s="86"/>
      <c r="AF11" s="86"/>
      <c r="AG11" s="86"/>
      <c r="AH11" s="86"/>
      <c r="AI11" s="86"/>
      <c r="AJ11" s="86"/>
      <c r="AK11" s="86"/>
      <c r="AL11" s="86"/>
      <c r="AM11" s="86"/>
      <c r="AN11" s="86"/>
      <c r="AO11" s="86"/>
      <c r="AP11" s="86"/>
      <c r="AQ11" s="86"/>
      <c r="AR11" s="86"/>
      <c r="AS11" s="86"/>
      <c r="AT11" s="86"/>
      <c r="AU11" s="86"/>
    </row>
    <row r="12" ht="14.25" customHeight="1" spans="1:47">
      <c r="A12" s="49" t="s">
        <v>1208</v>
      </c>
      <c r="B12" s="50" t="s">
        <v>1194</v>
      </c>
      <c r="C12" s="50"/>
      <c r="D12" s="51" t="s">
        <v>165</v>
      </c>
      <c r="E12" s="51" t="s">
        <v>1199</v>
      </c>
      <c r="F12" s="51" t="s">
        <v>1194</v>
      </c>
      <c r="G12" s="51" t="s">
        <v>1194</v>
      </c>
      <c r="H12" s="51"/>
      <c r="I12" s="59"/>
      <c r="J12" s="51"/>
      <c r="K12" s="51" t="s">
        <v>165</v>
      </c>
      <c r="L12" s="60" t="s">
        <v>199</v>
      </c>
      <c r="M12" s="61" t="s">
        <v>54</v>
      </c>
      <c r="N12" s="51" t="s">
        <v>7</v>
      </c>
      <c r="O12" s="51" t="s">
        <v>75</v>
      </c>
      <c r="P12" s="51" t="s">
        <v>1209</v>
      </c>
      <c r="Q12" s="51"/>
      <c r="R12" s="51"/>
      <c r="S12" s="51"/>
      <c r="T12" s="63"/>
      <c r="U12" s="49" t="s">
        <v>1198</v>
      </c>
      <c r="V12" s="50" t="s">
        <v>386</v>
      </c>
      <c r="W12" s="49"/>
      <c r="X12" s="64">
        <v>0</v>
      </c>
      <c r="Y12" s="77">
        <v>1</v>
      </c>
      <c r="Z12" s="87">
        <f t="shared" si="1"/>
        <v>1</v>
      </c>
      <c r="AA12" s="50" t="s">
        <v>1210</v>
      </c>
      <c r="AB12" s="88"/>
      <c r="AC12" s="88"/>
      <c r="AD12" s="88"/>
      <c r="AE12" s="88"/>
      <c r="AF12" s="88"/>
      <c r="AG12" s="88"/>
      <c r="AH12" s="88"/>
      <c r="AI12" s="88"/>
      <c r="AJ12" s="88"/>
      <c r="AK12" s="88"/>
      <c r="AL12" s="88"/>
      <c r="AM12" s="88"/>
      <c r="AN12" s="88"/>
      <c r="AO12" s="88"/>
      <c r="AP12" s="88"/>
      <c r="AQ12" s="88"/>
      <c r="AR12" s="88"/>
      <c r="AS12" s="88"/>
      <c r="AT12" s="88"/>
      <c r="AU12" s="88"/>
    </row>
    <row r="13" ht="14.25" customHeight="1" spans="1:47">
      <c r="A13" s="52" t="s">
        <v>1211</v>
      </c>
      <c r="B13" s="50" t="s">
        <v>1194</v>
      </c>
      <c r="C13" s="50"/>
      <c r="D13" s="53"/>
      <c r="E13" s="53"/>
      <c r="F13" s="53" t="s">
        <v>165</v>
      </c>
      <c r="G13" s="53">
        <v>7</v>
      </c>
      <c r="H13" s="53"/>
      <c r="I13" s="59"/>
      <c r="J13" s="53"/>
      <c r="K13" s="53" t="s">
        <v>165</v>
      </c>
      <c r="L13" s="60" t="s">
        <v>173</v>
      </c>
      <c r="M13" s="61" t="s">
        <v>54</v>
      </c>
      <c r="N13" s="53" t="s">
        <v>7</v>
      </c>
      <c r="O13" s="53" t="s">
        <v>75</v>
      </c>
      <c r="P13" s="53" t="s">
        <v>1209</v>
      </c>
      <c r="Q13" s="53" t="s">
        <v>373</v>
      </c>
      <c r="R13" s="53"/>
      <c r="S13" s="53"/>
      <c r="T13" s="65"/>
      <c r="U13" s="52" t="s">
        <v>373</v>
      </c>
      <c r="V13" s="54" t="s">
        <v>386</v>
      </c>
      <c r="W13" s="52"/>
      <c r="X13" s="66">
        <v>0</v>
      </c>
      <c r="Y13" s="80">
        <v>1</v>
      </c>
      <c r="Z13" s="81">
        <f t="shared" si="1"/>
        <v>1</v>
      </c>
      <c r="AA13" s="54" t="s">
        <v>387</v>
      </c>
      <c r="AB13" s="83"/>
      <c r="AC13" s="83"/>
      <c r="AD13" s="83"/>
      <c r="AE13" s="83"/>
      <c r="AF13" s="83"/>
      <c r="AG13" s="83"/>
      <c r="AH13" s="83"/>
      <c r="AI13" s="83"/>
      <c r="AJ13" s="83"/>
      <c r="AK13" s="83"/>
      <c r="AL13" s="83"/>
      <c r="AM13" s="83"/>
      <c r="AN13" s="83"/>
      <c r="AO13" s="83"/>
      <c r="AP13" s="83"/>
      <c r="AQ13" s="83"/>
      <c r="AR13" s="83"/>
      <c r="AS13" s="83"/>
      <c r="AT13" s="83"/>
      <c r="AU13" s="83"/>
    </row>
    <row r="14" ht="14.25" customHeight="1" spans="1:47">
      <c r="A14" s="52" t="s">
        <v>166</v>
      </c>
      <c r="B14" s="50" t="s">
        <v>1194</v>
      </c>
      <c r="C14" s="50" t="s">
        <v>165</v>
      </c>
      <c r="D14" s="53"/>
      <c r="E14" s="53"/>
      <c r="F14" s="53" t="s">
        <v>165</v>
      </c>
      <c r="G14" s="53">
        <v>8</v>
      </c>
      <c r="H14" s="53" t="s">
        <v>165</v>
      </c>
      <c r="I14" s="59" t="s">
        <v>1211</v>
      </c>
      <c r="J14" s="53"/>
      <c r="K14" s="53" t="s">
        <v>165</v>
      </c>
      <c r="L14" s="60" t="s">
        <v>200</v>
      </c>
      <c r="M14" s="61" t="s">
        <v>54</v>
      </c>
      <c r="N14" s="53" t="s">
        <v>7</v>
      </c>
      <c r="O14" s="53" t="s">
        <v>75</v>
      </c>
      <c r="P14" s="53" t="s">
        <v>1209</v>
      </c>
      <c r="Q14" s="53" t="s">
        <v>1212</v>
      </c>
      <c r="R14" s="53"/>
      <c r="S14" s="53"/>
      <c r="T14" s="65"/>
      <c r="U14" s="52" t="s">
        <v>374</v>
      </c>
      <c r="V14" s="54" t="s">
        <v>386</v>
      </c>
      <c r="W14" s="52"/>
      <c r="X14" s="66">
        <v>0</v>
      </c>
      <c r="Y14" s="80">
        <v>1</v>
      </c>
      <c r="Z14" s="81">
        <f t="shared" si="1"/>
        <v>1</v>
      </c>
      <c r="AA14" s="54" t="s">
        <v>387</v>
      </c>
      <c r="AB14" s="83"/>
      <c r="AC14" s="83"/>
      <c r="AD14" s="83"/>
      <c r="AE14" s="83"/>
      <c r="AF14" s="83"/>
      <c r="AG14" s="83"/>
      <c r="AH14" s="83"/>
      <c r="AI14" s="83"/>
      <c r="AJ14" s="83"/>
      <c r="AK14" s="83"/>
      <c r="AL14" s="83"/>
      <c r="AM14" s="83"/>
      <c r="AN14" s="83"/>
      <c r="AO14" s="83"/>
      <c r="AP14" s="83"/>
      <c r="AQ14" s="83"/>
      <c r="AR14" s="83"/>
      <c r="AS14" s="83"/>
      <c r="AT14" s="83"/>
      <c r="AU14" s="83"/>
    </row>
    <row r="15" ht="14.25" customHeight="1" spans="1:47">
      <c r="A15" s="56" t="s">
        <v>1213</v>
      </c>
      <c r="B15" s="46" t="s">
        <v>1194</v>
      </c>
      <c r="C15" s="46" t="s">
        <v>165</v>
      </c>
      <c r="D15" s="47"/>
      <c r="E15" s="47"/>
      <c r="F15" s="47" t="s">
        <v>165</v>
      </c>
      <c r="G15" s="47">
        <v>9</v>
      </c>
      <c r="H15" s="47" t="s">
        <v>165</v>
      </c>
      <c r="I15" s="59" t="s">
        <v>175</v>
      </c>
      <c r="J15" s="47"/>
      <c r="K15" s="47" t="s">
        <v>1194</v>
      </c>
      <c r="L15" s="60"/>
      <c r="M15" s="61" t="s">
        <v>54</v>
      </c>
      <c r="N15" s="47" t="s">
        <v>7</v>
      </c>
      <c r="O15" s="47" t="s">
        <v>75</v>
      </c>
      <c r="P15" s="47" t="s">
        <v>1214</v>
      </c>
      <c r="Q15" s="47"/>
      <c r="R15" s="47"/>
      <c r="S15" s="47"/>
      <c r="T15" s="67"/>
      <c r="U15" s="56" t="s">
        <v>388</v>
      </c>
      <c r="V15" s="46" t="s">
        <v>386</v>
      </c>
      <c r="W15" s="56"/>
      <c r="X15" s="68">
        <v>0</v>
      </c>
      <c r="Y15" s="84">
        <v>1</v>
      </c>
      <c r="Z15" s="85">
        <f t="shared" si="1"/>
        <v>1</v>
      </c>
      <c r="AA15" s="46"/>
      <c r="AB15" s="86"/>
      <c r="AC15" s="86"/>
      <c r="AD15" s="86"/>
      <c r="AE15" s="86"/>
      <c r="AF15" s="86"/>
      <c r="AG15" s="86"/>
      <c r="AH15" s="86"/>
      <c r="AI15" s="86"/>
      <c r="AJ15" s="86"/>
      <c r="AK15" s="86"/>
      <c r="AL15" s="86"/>
      <c r="AM15" s="86"/>
      <c r="AN15" s="86"/>
      <c r="AO15" s="86"/>
      <c r="AP15" s="86"/>
      <c r="AQ15" s="86"/>
      <c r="AR15" s="86"/>
      <c r="AS15" s="86"/>
      <c r="AT15" s="86"/>
      <c r="AU15" s="86"/>
    </row>
    <row r="16" ht="14.25" customHeight="1" spans="1:47">
      <c r="A16" s="49" t="s">
        <v>178</v>
      </c>
      <c r="B16" s="50">
        <v>7</v>
      </c>
      <c r="C16" s="50"/>
      <c r="D16" s="51"/>
      <c r="E16" s="51"/>
      <c r="F16" s="51" t="s">
        <v>165</v>
      </c>
      <c r="G16" s="51">
        <v>10</v>
      </c>
      <c r="H16" s="51"/>
      <c r="I16" s="59"/>
      <c r="J16" s="51"/>
      <c r="K16" s="51"/>
      <c r="L16" s="60"/>
      <c r="M16" s="61" t="s">
        <v>54</v>
      </c>
      <c r="N16" s="51" t="s">
        <v>7</v>
      </c>
      <c r="O16" s="51" t="s">
        <v>76</v>
      </c>
      <c r="P16" s="51" t="s">
        <v>100</v>
      </c>
      <c r="Q16" s="51"/>
      <c r="R16" s="51"/>
      <c r="S16" s="51"/>
      <c r="T16" s="63"/>
      <c r="U16" s="49" t="s">
        <v>100</v>
      </c>
      <c r="V16" s="50" t="s">
        <v>386</v>
      </c>
      <c r="W16" s="49"/>
      <c r="X16" s="64">
        <v>0</v>
      </c>
      <c r="Y16" s="77">
        <v>0.89</v>
      </c>
      <c r="Z16" s="78">
        <f t="shared" si="1"/>
        <v>0.89</v>
      </c>
      <c r="AA16" s="50"/>
      <c r="AB16" s="79"/>
      <c r="AC16" s="79"/>
      <c r="AD16" s="79"/>
      <c r="AE16" s="79"/>
      <c r="AF16" s="79"/>
      <c r="AG16" s="79"/>
      <c r="AH16" s="79"/>
      <c r="AI16" s="79"/>
      <c r="AJ16" s="79"/>
      <c r="AK16" s="79"/>
      <c r="AL16" s="79"/>
      <c r="AM16" s="79"/>
      <c r="AN16" s="79"/>
      <c r="AO16" s="79"/>
      <c r="AP16" s="79"/>
      <c r="AQ16" s="79"/>
      <c r="AR16" s="79"/>
      <c r="AS16" s="79"/>
      <c r="AT16" s="79"/>
      <c r="AU16" s="79"/>
    </row>
    <row r="17" ht="14.25" customHeight="1" spans="1:47">
      <c r="A17" s="56" t="s">
        <v>1215</v>
      </c>
      <c r="B17" s="46" t="s">
        <v>1194</v>
      </c>
      <c r="C17" s="46" t="s">
        <v>165</v>
      </c>
      <c r="D17" s="47"/>
      <c r="E17" s="47"/>
      <c r="F17" s="47" t="s">
        <v>165</v>
      </c>
      <c r="G17" s="47">
        <v>11</v>
      </c>
      <c r="H17" s="47" t="s">
        <v>165</v>
      </c>
      <c r="I17" s="59" t="s">
        <v>178</v>
      </c>
      <c r="J17" s="47"/>
      <c r="K17" s="47"/>
      <c r="L17" s="60"/>
      <c r="M17" s="61" t="s">
        <v>54</v>
      </c>
      <c r="N17" s="47" t="s">
        <v>7</v>
      </c>
      <c r="O17" s="47" t="s">
        <v>76</v>
      </c>
      <c r="P17" s="47" t="s">
        <v>1216</v>
      </c>
      <c r="Q17" s="47"/>
      <c r="R17" s="47"/>
      <c r="S17" s="47"/>
      <c r="T17" s="67"/>
      <c r="U17" s="56" t="s">
        <v>391</v>
      </c>
      <c r="V17" s="46" t="s">
        <v>386</v>
      </c>
      <c r="W17" s="56"/>
      <c r="X17" s="68">
        <v>0.11</v>
      </c>
      <c r="Y17" s="84">
        <v>1</v>
      </c>
      <c r="Z17" s="85">
        <f t="shared" si="1"/>
        <v>0.89</v>
      </c>
      <c r="AA17" s="46"/>
      <c r="AB17" s="86"/>
      <c r="AC17" s="86"/>
      <c r="AD17" s="86"/>
      <c r="AE17" s="86"/>
      <c r="AF17" s="86"/>
      <c r="AG17" s="86"/>
      <c r="AH17" s="86"/>
      <c r="AI17" s="86"/>
      <c r="AJ17" s="86"/>
      <c r="AK17" s="86"/>
      <c r="AL17" s="86"/>
      <c r="AM17" s="86"/>
      <c r="AN17" s="86"/>
      <c r="AO17" s="86"/>
      <c r="AP17" s="86"/>
      <c r="AQ17" s="86"/>
      <c r="AR17" s="86"/>
      <c r="AS17" s="86"/>
      <c r="AT17" s="86"/>
      <c r="AU17" s="86"/>
    </row>
    <row r="18" ht="14.25" customHeight="1" spans="1:47">
      <c r="A18" s="49" t="s">
        <v>1217</v>
      </c>
      <c r="B18" s="50" t="s">
        <v>1194</v>
      </c>
      <c r="C18" s="50"/>
      <c r="D18" s="51"/>
      <c r="E18" s="51"/>
      <c r="F18" s="51" t="s">
        <v>165</v>
      </c>
      <c r="G18" s="51"/>
      <c r="H18" s="51"/>
      <c r="I18" s="59"/>
      <c r="J18" s="51"/>
      <c r="K18" s="51" t="s">
        <v>165</v>
      </c>
      <c r="L18" s="60" t="s">
        <v>172</v>
      </c>
      <c r="M18" s="61" t="s">
        <v>1218</v>
      </c>
      <c r="N18" s="51" t="s">
        <v>9</v>
      </c>
      <c r="O18" s="51" t="s">
        <v>74</v>
      </c>
      <c r="P18" s="51" t="s">
        <v>436</v>
      </c>
      <c r="Q18" s="51" t="s">
        <v>2</v>
      </c>
      <c r="R18" s="51"/>
      <c r="S18" s="51"/>
      <c r="T18" s="63"/>
      <c r="U18" s="49" t="s">
        <v>1195</v>
      </c>
      <c r="V18" s="50" t="s">
        <v>438</v>
      </c>
      <c r="W18" s="49"/>
      <c r="X18" s="64">
        <v>0</v>
      </c>
      <c r="Y18" s="77">
        <v>1</v>
      </c>
      <c r="Z18" s="78">
        <f t="shared" si="1"/>
        <v>1</v>
      </c>
      <c r="AA18" s="50" t="s">
        <v>439</v>
      </c>
      <c r="AB18" s="79"/>
      <c r="AC18" s="79"/>
      <c r="AD18" s="79"/>
      <c r="AE18" s="79"/>
      <c r="AF18" s="79"/>
      <c r="AG18" s="79"/>
      <c r="AH18" s="79"/>
      <c r="AI18" s="79"/>
      <c r="AJ18" s="79"/>
      <c r="AK18" s="79"/>
      <c r="AL18" s="79"/>
      <c r="AM18" s="79"/>
      <c r="AN18" s="79"/>
      <c r="AO18" s="79"/>
      <c r="AP18" s="79"/>
      <c r="AQ18" s="79"/>
      <c r="AR18" s="79"/>
      <c r="AS18" s="79"/>
      <c r="AT18" s="79"/>
      <c r="AU18" s="79"/>
    </row>
    <row r="19" ht="14.25" customHeight="1" spans="1:47">
      <c r="A19" s="52" t="s">
        <v>181</v>
      </c>
      <c r="B19" s="50" t="s">
        <v>1194</v>
      </c>
      <c r="C19" s="50" t="s">
        <v>165</v>
      </c>
      <c r="D19" s="53" t="s">
        <v>165</v>
      </c>
      <c r="E19" s="53" t="s">
        <v>1196</v>
      </c>
      <c r="F19" s="53" t="s">
        <v>1194</v>
      </c>
      <c r="G19" s="53" t="s">
        <v>1194</v>
      </c>
      <c r="H19" s="53" t="s">
        <v>165</v>
      </c>
      <c r="I19" s="59" t="s">
        <v>1217</v>
      </c>
      <c r="J19" s="53"/>
      <c r="K19" s="53" t="s">
        <v>165</v>
      </c>
      <c r="L19" s="60" t="s">
        <v>201</v>
      </c>
      <c r="M19" s="61" t="s">
        <v>1218</v>
      </c>
      <c r="N19" s="53" t="s">
        <v>9</v>
      </c>
      <c r="O19" s="53" t="s">
        <v>74</v>
      </c>
      <c r="P19" s="53" t="s">
        <v>436</v>
      </c>
      <c r="Q19" s="53" t="s">
        <v>1197</v>
      </c>
      <c r="R19" s="53"/>
      <c r="S19" s="53"/>
      <c r="T19" s="65"/>
      <c r="U19" s="52" t="s">
        <v>1198</v>
      </c>
      <c r="V19" s="54"/>
      <c r="W19" s="52"/>
      <c r="X19" s="66"/>
      <c r="Y19" s="80"/>
      <c r="Z19" s="81"/>
      <c r="AA19" s="54"/>
      <c r="AB19" s="82"/>
      <c r="AC19" s="82"/>
      <c r="AD19" s="82"/>
      <c r="AE19" s="82"/>
      <c r="AF19" s="82"/>
      <c r="AG19" s="82"/>
      <c r="AH19" s="82"/>
      <c r="AI19" s="82"/>
      <c r="AJ19" s="82"/>
      <c r="AK19" s="82"/>
      <c r="AL19" s="82"/>
      <c r="AM19" s="82"/>
      <c r="AN19" s="82"/>
      <c r="AO19" s="82"/>
      <c r="AP19" s="82"/>
      <c r="AQ19" s="82"/>
      <c r="AR19" s="82"/>
      <c r="AS19" s="82"/>
      <c r="AT19" s="82"/>
      <c r="AU19" s="82"/>
    </row>
    <row r="20" ht="14.25" customHeight="1" spans="1:47">
      <c r="A20" s="52" t="s">
        <v>179</v>
      </c>
      <c r="B20" s="50" t="s">
        <v>1194</v>
      </c>
      <c r="C20" s="50" t="s">
        <v>165</v>
      </c>
      <c r="D20" s="53" t="s">
        <v>165</v>
      </c>
      <c r="E20" s="53" t="s">
        <v>1199</v>
      </c>
      <c r="F20" s="53" t="s">
        <v>1194</v>
      </c>
      <c r="G20" s="53" t="s">
        <v>1194</v>
      </c>
      <c r="H20" s="53"/>
      <c r="I20" s="59"/>
      <c r="J20" s="53"/>
      <c r="K20" s="53" t="s">
        <v>165</v>
      </c>
      <c r="L20" s="60" t="s">
        <v>199</v>
      </c>
      <c r="M20" s="61" t="s">
        <v>1218</v>
      </c>
      <c r="N20" s="53" t="s">
        <v>9</v>
      </c>
      <c r="O20" s="53" t="s">
        <v>74</v>
      </c>
      <c r="P20" s="53" t="s">
        <v>436</v>
      </c>
      <c r="Q20" s="53" t="s">
        <v>1197</v>
      </c>
      <c r="R20" s="53" t="s">
        <v>5</v>
      </c>
      <c r="S20" s="53"/>
      <c r="T20" s="65"/>
      <c r="U20" s="52" t="s">
        <v>1198</v>
      </c>
      <c r="V20" s="54"/>
      <c r="W20" s="52"/>
      <c r="X20" s="66"/>
      <c r="Y20" s="80"/>
      <c r="Z20" s="81"/>
      <c r="AA20" s="54"/>
      <c r="AB20" s="82"/>
      <c r="AC20" s="82"/>
      <c r="AD20" s="82"/>
      <c r="AE20" s="82"/>
      <c r="AF20" s="82"/>
      <c r="AG20" s="82"/>
      <c r="AH20" s="82"/>
      <c r="AI20" s="82"/>
      <c r="AJ20" s="82"/>
      <c r="AK20" s="82"/>
      <c r="AL20" s="82"/>
      <c r="AM20" s="82"/>
      <c r="AN20" s="82"/>
      <c r="AO20" s="82"/>
      <c r="AP20" s="82"/>
      <c r="AQ20" s="82"/>
      <c r="AR20" s="82"/>
      <c r="AS20" s="82"/>
      <c r="AT20" s="82"/>
      <c r="AU20" s="82"/>
    </row>
    <row r="21" ht="14.25" customHeight="1" spans="1:47">
      <c r="A21" s="52" t="s">
        <v>165</v>
      </c>
      <c r="B21" s="50" t="s">
        <v>1194</v>
      </c>
      <c r="C21" s="50" t="s">
        <v>165</v>
      </c>
      <c r="D21" s="53" t="s">
        <v>165</v>
      </c>
      <c r="E21" s="53" t="s">
        <v>1200</v>
      </c>
      <c r="F21" s="53" t="s">
        <v>1194</v>
      </c>
      <c r="G21" s="53" t="s">
        <v>1194</v>
      </c>
      <c r="H21" s="53"/>
      <c r="I21" s="59"/>
      <c r="J21" s="53"/>
      <c r="K21" s="53" t="s">
        <v>165</v>
      </c>
      <c r="L21" s="60" t="s">
        <v>173</v>
      </c>
      <c r="M21" s="61" t="s">
        <v>1218</v>
      </c>
      <c r="N21" s="53" t="s">
        <v>9</v>
      </c>
      <c r="O21" s="53" t="s">
        <v>74</v>
      </c>
      <c r="P21" s="53" t="s">
        <v>436</v>
      </c>
      <c r="Q21" s="53" t="s">
        <v>1197</v>
      </c>
      <c r="R21" s="53" t="s">
        <v>5</v>
      </c>
      <c r="S21" s="53" t="s">
        <v>373</v>
      </c>
      <c r="T21" s="65"/>
      <c r="U21" s="52" t="s">
        <v>1198</v>
      </c>
      <c r="V21" s="54" t="s">
        <v>438</v>
      </c>
      <c r="W21" s="52"/>
      <c r="X21" s="66">
        <v>0</v>
      </c>
      <c r="Y21" s="80">
        <v>1</v>
      </c>
      <c r="Z21" s="81">
        <f>Y21-X21</f>
        <v>1</v>
      </c>
      <c r="AA21" s="54" t="s">
        <v>439</v>
      </c>
      <c r="AB21" s="82"/>
      <c r="AC21" s="82"/>
      <c r="AD21" s="82"/>
      <c r="AE21" s="82"/>
      <c r="AF21" s="82"/>
      <c r="AG21" s="82"/>
      <c r="AH21" s="82"/>
      <c r="AI21" s="82"/>
      <c r="AJ21" s="82"/>
      <c r="AK21" s="82"/>
      <c r="AL21" s="82"/>
      <c r="AM21" s="82"/>
      <c r="AN21" s="82"/>
      <c r="AO21" s="82"/>
      <c r="AP21" s="82"/>
      <c r="AQ21" s="82"/>
      <c r="AR21" s="82"/>
      <c r="AS21" s="82"/>
      <c r="AT21" s="82"/>
      <c r="AU21" s="82"/>
    </row>
    <row r="22" ht="14.25" customHeight="1" spans="1:47">
      <c r="A22" s="52" t="s">
        <v>180</v>
      </c>
      <c r="B22" s="50" t="s">
        <v>1194</v>
      </c>
      <c r="C22" s="50" t="s">
        <v>165</v>
      </c>
      <c r="D22" s="53"/>
      <c r="E22" s="53"/>
      <c r="F22" s="53" t="s">
        <v>165</v>
      </c>
      <c r="G22" s="53"/>
      <c r="H22" s="53" t="s">
        <v>165</v>
      </c>
      <c r="I22" s="59" t="s">
        <v>165</v>
      </c>
      <c r="J22" s="53"/>
      <c r="K22" s="53" t="s">
        <v>165</v>
      </c>
      <c r="L22" s="60" t="s">
        <v>200</v>
      </c>
      <c r="M22" s="61" t="s">
        <v>1218</v>
      </c>
      <c r="N22" s="53" t="s">
        <v>9</v>
      </c>
      <c r="O22" s="53" t="s">
        <v>74</v>
      </c>
      <c r="P22" s="53" t="s">
        <v>436</v>
      </c>
      <c r="Q22" s="53" t="s">
        <v>1197</v>
      </c>
      <c r="R22" s="53" t="s">
        <v>5</v>
      </c>
      <c r="S22" s="53" t="s">
        <v>1219</v>
      </c>
      <c r="T22" s="65"/>
      <c r="U22" s="52" t="s">
        <v>445</v>
      </c>
      <c r="V22" s="54"/>
      <c r="W22" s="52"/>
      <c r="X22" s="66">
        <v>0</v>
      </c>
      <c r="Y22" s="80">
        <v>1</v>
      </c>
      <c r="Z22" s="81">
        <v>1</v>
      </c>
      <c r="AA22" s="54" t="s">
        <v>439</v>
      </c>
      <c r="AB22" s="83"/>
      <c r="AC22" s="83"/>
      <c r="AD22" s="83"/>
      <c r="AE22" s="83"/>
      <c r="AF22" s="83"/>
      <c r="AG22" s="83"/>
      <c r="AH22" s="83"/>
      <c r="AI22" s="83"/>
      <c r="AJ22" s="83"/>
      <c r="AK22" s="83"/>
      <c r="AL22" s="83"/>
      <c r="AM22" s="83"/>
      <c r="AN22" s="83"/>
      <c r="AO22" s="83"/>
      <c r="AP22" s="83"/>
      <c r="AQ22" s="83"/>
      <c r="AR22" s="83"/>
      <c r="AS22" s="83"/>
      <c r="AT22" s="83"/>
      <c r="AU22" s="83"/>
    </row>
    <row r="23" ht="14.25" customHeight="1" spans="1:47">
      <c r="A23" s="52" t="s">
        <v>202</v>
      </c>
      <c r="B23" s="50" t="s">
        <v>1194</v>
      </c>
      <c r="C23" s="50" t="s">
        <v>165</v>
      </c>
      <c r="D23" s="53"/>
      <c r="E23" s="53"/>
      <c r="F23" s="53" t="s">
        <v>165</v>
      </c>
      <c r="G23" s="53"/>
      <c r="H23" s="53"/>
      <c r="I23" s="59"/>
      <c r="J23" s="53"/>
      <c r="K23" s="53" t="s">
        <v>165</v>
      </c>
      <c r="L23" s="60" t="s">
        <v>174</v>
      </c>
      <c r="M23" s="61" t="s">
        <v>1218</v>
      </c>
      <c r="N23" s="53" t="s">
        <v>9</v>
      </c>
      <c r="O23" s="53" t="s">
        <v>74</v>
      </c>
      <c r="P23" s="53" t="s">
        <v>436</v>
      </c>
      <c r="Q23" s="53" t="s">
        <v>1197</v>
      </c>
      <c r="R23" s="53" t="s">
        <v>5</v>
      </c>
      <c r="S23" s="53" t="s">
        <v>373</v>
      </c>
      <c r="T23" s="53" t="s">
        <v>1220</v>
      </c>
      <c r="U23" s="52" t="s">
        <v>376</v>
      </c>
      <c r="V23" s="54" t="s">
        <v>438</v>
      </c>
      <c r="W23" s="52"/>
      <c r="X23" s="66">
        <v>0</v>
      </c>
      <c r="Y23" s="80">
        <v>1</v>
      </c>
      <c r="Z23" s="81">
        <f>Y23-X23</f>
        <v>1</v>
      </c>
      <c r="AA23" s="54" t="s">
        <v>439</v>
      </c>
      <c r="AB23" s="83"/>
      <c r="AC23" s="83"/>
      <c r="AD23" s="83"/>
      <c r="AE23" s="83"/>
      <c r="AF23" s="83"/>
      <c r="AG23" s="83"/>
      <c r="AH23" s="83"/>
      <c r="AI23" s="83"/>
      <c r="AJ23" s="83"/>
      <c r="AK23" s="83"/>
      <c r="AL23" s="83"/>
      <c r="AM23" s="83"/>
      <c r="AN23" s="83"/>
      <c r="AO23" s="83"/>
      <c r="AP23" s="83"/>
      <c r="AQ23" s="83"/>
      <c r="AR23" s="83"/>
      <c r="AS23" s="83"/>
      <c r="AT23" s="83"/>
      <c r="AU23" s="83"/>
    </row>
    <row r="24" ht="14.25" customHeight="1" spans="1:47">
      <c r="A24" s="52" t="s">
        <v>1221</v>
      </c>
      <c r="B24" s="50" t="s">
        <v>1194</v>
      </c>
      <c r="C24" s="50" t="s">
        <v>165</v>
      </c>
      <c r="D24" s="53"/>
      <c r="E24" s="53"/>
      <c r="F24" s="53" t="s">
        <v>165</v>
      </c>
      <c r="G24" s="53"/>
      <c r="H24" s="53" t="s">
        <v>165</v>
      </c>
      <c r="I24" s="59" t="s">
        <v>180</v>
      </c>
      <c r="J24" s="53"/>
      <c r="K24" s="53" t="s">
        <v>165</v>
      </c>
      <c r="L24" s="60" t="s">
        <v>1202</v>
      </c>
      <c r="M24" s="61" t="s">
        <v>1218</v>
      </c>
      <c r="N24" s="53" t="s">
        <v>9</v>
      </c>
      <c r="O24" s="53" t="s">
        <v>74</v>
      </c>
      <c r="P24" s="53" t="s">
        <v>436</v>
      </c>
      <c r="Q24" s="53" t="s">
        <v>1197</v>
      </c>
      <c r="R24" s="53" t="s">
        <v>5</v>
      </c>
      <c r="S24" s="53" t="s">
        <v>373</v>
      </c>
      <c r="T24" s="53" t="s">
        <v>1222</v>
      </c>
      <c r="U24" s="52" t="s">
        <v>373</v>
      </c>
      <c r="V24" s="54"/>
      <c r="W24" s="52"/>
      <c r="X24" s="66"/>
      <c r="Y24" s="80"/>
      <c r="Z24" s="81"/>
      <c r="AA24" s="54"/>
      <c r="AB24" s="83"/>
      <c r="AC24" s="83"/>
      <c r="AD24" s="83"/>
      <c r="AE24" s="83"/>
      <c r="AF24" s="83"/>
      <c r="AG24" s="83"/>
      <c r="AH24" s="83"/>
      <c r="AI24" s="83"/>
      <c r="AJ24" s="83"/>
      <c r="AK24" s="83"/>
      <c r="AL24" s="83"/>
      <c r="AM24" s="83"/>
      <c r="AN24" s="83"/>
      <c r="AO24" s="83"/>
      <c r="AP24" s="83"/>
      <c r="AQ24" s="83"/>
      <c r="AR24" s="83"/>
      <c r="AS24" s="83"/>
      <c r="AT24" s="83"/>
      <c r="AU24" s="83"/>
    </row>
    <row r="25" ht="14.25" customHeight="1" spans="1:47">
      <c r="A25" s="52" t="s">
        <v>165</v>
      </c>
      <c r="B25" s="50" t="s">
        <v>1194</v>
      </c>
      <c r="C25" s="50" t="s">
        <v>165</v>
      </c>
      <c r="D25" s="53" t="s">
        <v>165</v>
      </c>
      <c r="E25" s="53" t="s">
        <v>1204</v>
      </c>
      <c r="F25" s="53" t="s">
        <v>1194</v>
      </c>
      <c r="G25" s="53" t="s">
        <v>1194</v>
      </c>
      <c r="H25" s="53" t="s">
        <v>165</v>
      </c>
      <c r="I25" s="59" t="s">
        <v>179</v>
      </c>
      <c r="J25" s="53"/>
      <c r="K25" s="53" t="s">
        <v>165</v>
      </c>
      <c r="L25" s="60" t="s">
        <v>175</v>
      </c>
      <c r="M25" s="61" t="s">
        <v>1218</v>
      </c>
      <c r="N25" s="53" t="s">
        <v>9</v>
      </c>
      <c r="O25" s="53" t="s">
        <v>74</v>
      </c>
      <c r="P25" s="53" t="s">
        <v>436</v>
      </c>
      <c r="Q25" s="53" t="s">
        <v>1197</v>
      </c>
      <c r="R25" s="53" t="s">
        <v>1205</v>
      </c>
      <c r="S25" s="53"/>
      <c r="T25" s="65"/>
      <c r="U25" s="65" t="s">
        <v>1198</v>
      </c>
      <c r="V25" s="54"/>
      <c r="W25" s="52"/>
      <c r="X25" s="66"/>
      <c r="Y25" s="80"/>
      <c r="Z25" s="81"/>
      <c r="AA25" s="54"/>
      <c r="AB25" s="83"/>
      <c r="AC25" s="83"/>
      <c r="AD25" s="83"/>
      <c r="AE25" s="83"/>
      <c r="AF25" s="83"/>
      <c r="AG25" s="83"/>
      <c r="AH25" s="83"/>
      <c r="AI25" s="83"/>
      <c r="AJ25" s="83"/>
      <c r="AK25" s="83"/>
      <c r="AL25" s="83"/>
      <c r="AM25" s="83"/>
      <c r="AN25" s="83"/>
      <c r="AO25" s="83"/>
      <c r="AP25" s="83"/>
      <c r="AQ25" s="83"/>
      <c r="AR25" s="83"/>
      <c r="AS25" s="83"/>
      <c r="AT25" s="83"/>
      <c r="AU25" s="83"/>
    </row>
    <row r="26" ht="14.25" customHeight="1" spans="1:47">
      <c r="A26" s="52" t="s">
        <v>1223</v>
      </c>
      <c r="B26" s="50" t="s">
        <v>1194</v>
      </c>
      <c r="C26" s="50" t="s">
        <v>165</v>
      </c>
      <c r="D26" s="53"/>
      <c r="E26" s="53"/>
      <c r="F26" s="53" t="s">
        <v>1194</v>
      </c>
      <c r="G26" s="53"/>
      <c r="H26" s="53"/>
      <c r="I26" s="59"/>
      <c r="J26" s="53"/>
      <c r="K26" s="53" t="s">
        <v>165</v>
      </c>
      <c r="L26" s="60" t="s">
        <v>1206</v>
      </c>
      <c r="M26" s="61" t="s">
        <v>1218</v>
      </c>
      <c r="N26" s="53" t="s">
        <v>9</v>
      </c>
      <c r="O26" s="53" t="s">
        <v>74</v>
      </c>
      <c r="P26" s="53" t="s">
        <v>436</v>
      </c>
      <c r="Q26" s="53" t="s">
        <v>1197</v>
      </c>
      <c r="R26" s="69" t="s">
        <v>1205</v>
      </c>
      <c r="S26" s="53" t="s">
        <v>13</v>
      </c>
      <c r="T26" s="65"/>
      <c r="U26" s="53" t="s">
        <v>447</v>
      </c>
      <c r="V26" s="54" t="s">
        <v>438</v>
      </c>
      <c r="W26" s="52"/>
      <c r="X26" s="66">
        <v>0</v>
      </c>
      <c r="Y26" s="80">
        <v>1</v>
      </c>
      <c r="Z26" s="81">
        <f t="shared" ref="Z26:Z43" si="2">Y26-X26</f>
        <v>1</v>
      </c>
      <c r="AA26" s="54" t="s">
        <v>439</v>
      </c>
      <c r="AB26" s="83"/>
      <c r="AC26" s="83"/>
      <c r="AD26" s="83"/>
      <c r="AE26" s="83"/>
      <c r="AF26" s="83"/>
      <c r="AG26" s="83"/>
      <c r="AH26" s="83"/>
      <c r="AI26" s="83"/>
      <c r="AJ26" s="83"/>
      <c r="AK26" s="83"/>
      <c r="AL26" s="83"/>
      <c r="AM26" s="83"/>
      <c r="AN26" s="83"/>
      <c r="AO26" s="83"/>
      <c r="AP26" s="83"/>
      <c r="AQ26" s="83"/>
      <c r="AR26" s="83"/>
      <c r="AS26" s="83"/>
      <c r="AT26" s="83"/>
      <c r="AU26" s="83"/>
    </row>
    <row r="27" ht="14.25" customHeight="1" spans="1:47">
      <c r="A27" s="52" t="s">
        <v>184</v>
      </c>
      <c r="B27" s="50" t="s">
        <v>1194</v>
      </c>
      <c r="C27" s="50" t="s">
        <v>165</v>
      </c>
      <c r="D27" s="53"/>
      <c r="E27" s="53"/>
      <c r="F27" s="53" t="s">
        <v>1194</v>
      </c>
      <c r="G27" s="53"/>
      <c r="H27" s="53" t="s">
        <v>165</v>
      </c>
      <c r="I27" s="59" t="s">
        <v>1223</v>
      </c>
      <c r="J27" s="53"/>
      <c r="K27" s="53" t="s">
        <v>165</v>
      </c>
      <c r="L27" s="60" t="s">
        <v>176</v>
      </c>
      <c r="M27" s="61" t="s">
        <v>1218</v>
      </c>
      <c r="N27" s="53" t="s">
        <v>9</v>
      </c>
      <c r="O27" s="53" t="s">
        <v>74</v>
      </c>
      <c r="P27" s="53" t="s">
        <v>436</v>
      </c>
      <c r="Q27" s="53" t="s">
        <v>1197</v>
      </c>
      <c r="R27" s="69" t="s">
        <v>1205</v>
      </c>
      <c r="S27" s="53" t="s">
        <v>1207</v>
      </c>
      <c r="T27" s="65"/>
      <c r="U27" s="52" t="s">
        <v>381</v>
      </c>
      <c r="V27" s="54" t="s">
        <v>438</v>
      </c>
      <c r="W27" s="52"/>
      <c r="X27" s="66">
        <v>0</v>
      </c>
      <c r="Y27" s="80">
        <v>1</v>
      </c>
      <c r="Z27" s="81">
        <f t="shared" si="2"/>
        <v>1</v>
      </c>
      <c r="AA27" s="54" t="s">
        <v>439</v>
      </c>
      <c r="AB27" s="83"/>
      <c r="AC27" s="83"/>
      <c r="AD27" s="83"/>
      <c r="AE27" s="83"/>
      <c r="AF27" s="83"/>
      <c r="AG27" s="83"/>
      <c r="AH27" s="83"/>
      <c r="AI27" s="83"/>
      <c r="AJ27" s="83"/>
      <c r="AK27" s="83"/>
      <c r="AL27" s="83"/>
      <c r="AM27" s="83"/>
      <c r="AN27" s="83"/>
      <c r="AO27" s="83"/>
      <c r="AP27" s="83"/>
      <c r="AQ27" s="83"/>
      <c r="AR27" s="83"/>
      <c r="AS27" s="83"/>
      <c r="AT27" s="83"/>
      <c r="AU27" s="83"/>
    </row>
    <row r="28" ht="14.25" customHeight="1" spans="1:47">
      <c r="A28" s="52" t="s">
        <v>183</v>
      </c>
      <c r="B28" s="50" t="s">
        <v>1194</v>
      </c>
      <c r="C28" s="50"/>
      <c r="D28" s="53"/>
      <c r="E28" s="53"/>
      <c r="F28" s="53" t="s">
        <v>1194</v>
      </c>
      <c r="G28" s="53"/>
      <c r="H28" s="53"/>
      <c r="I28" s="59"/>
      <c r="J28" s="53"/>
      <c r="K28" s="53" t="s">
        <v>165</v>
      </c>
      <c r="L28" s="60" t="s">
        <v>202</v>
      </c>
      <c r="M28" s="61" t="s">
        <v>1218</v>
      </c>
      <c r="N28" s="53" t="s">
        <v>9</v>
      </c>
      <c r="O28" s="53" t="s">
        <v>75</v>
      </c>
      <c r="P28" s="53" t="s">
        <v>442</v>
      </c>
      <c r="Q28" s="53"/>
      <c r="R28" s="53"/>
      <c r="S28" s="53"/>
      <c r="T28" s="65"/>
      <c r="U28" s="53" t="s">
        <v>442</v>
      </c>
      <c r="V28" s="54" t="s">
        <v>386</v>
      </c>
      <c r="W28" s="52"/>
      <c r="X28" s="66">
        <v>0</v>
      </c>
      <c r="Y28" s="80">
        <v>1</v>
      </c>
      <c r="Z28" s="81">
        <f t="shared" si="2"/>
        <v>1</v>
      </c>
      <c r="AA28" s="54" t="s">
        <v>449</v>
      </c>
      <c r="AB28" s="83"/>
      <c r="AC28" s="83"/>
      <c r="AD28" s="83"/>
      <c r="AE28" s="83"/>
      <c r="AF28" s="83"/>
      <c r="AG28" s="83"/>
      <c r="AH28" s="83"/>
      <c r="AI28" s="83"/>
      <c r="AJ28" s="83"/>
      <c r="AK28" s="83"/>
      <c r="AL28" s="83"/>
      <c r="AM28" s="83"/>
      <c r="AN28" s="83"/>
      <c r="AO28" s="83"/>
      <c r="AP28" s="83"/>
      <c r="AQ28" s="83"/>
      <c r="AR28" s="83"/>
      <c r="AS28" s="83"/>
      <c r="AT28" s="83"/>
      <c r="AU28" s="83"/>
    </row>
    <row r="29" ht="14.25" customHeight="1" spans="1:47">
      <c r="A29" s="52" t="s">
        <v>182</v>
      </c>
      <c r="B29" s="50" t="s">
        <v>1194</v>
      </c>
      <c r="C29" s="50"/>
      <c r="D29" s="53"/>
      <c r="E29" s="53"/>
      <c r="F29" s="53" t="s">
        <v>1194</v>
      </c>
      <c r="G29" s="53"/>
      <c r="H29" s="53" t="s">
        <v>165</v>
      </c>
      <c r="I29" s="59" t="s">
        <v>202</v>
      </c>
      <c r="J29" s="53"/>
      <c r="K29" s="53" t="s">
        <v>165</v>
      </c>
      <c r="L29" s="60" t="s">
        <v>1221</v>
      </c>
      <c r="M29" s="61" t="s">
        <v>1218</v>
      </c>
      <c r="N29" s="53" t="s">
        <v>9</v>
      </c>
      <c r="O29" s="53" t="s">
        <v>75</v>
      </c>
      <c r="P29" s="53" t="s">
        <v>373</v>
      </c>
      <c r="Q29" s="53"/>
      <c r="R29" s="53"/>
      <c r="S29" s="53"/>
      <c r="T29" s="65"/>
      <c r="U29" s="53" t="s">
        <v>373</v>
      </c>
      <c r="V29" s="54" t="s">
        <v>386</v>
      </c>
      <c r="W29" s="52"/>
      <c r="X29" s="66">
        <v>0</v>
      </c>
      <c r="Y29" s="80">
        <v>1</v>
      </c>
      <c r="Z29" s="81">
        <f t="shared" si="2"/>
        <v>1</v>
      </c>
      <c r="AA29" s="54" t="s">
        <v>449</v>
      </c>
      <c r="AB29" s="83"/>
      <c r="AC29" s="83"/>
      <c r="AD29" s="83"/>
      <c r="AE29" s="83"/>
      <c r="AF29" s="83"/>
      <c r="AG29" s="83"/>
      <c r="AH29" s="83"/>
      <c r="AI29" s="83"/>
      <c r="AJ29" s="83"/>
      <c r="AK29" s="83"/>
      <c r="AL29" s="83"/>
      <c r="AM29" s="83"/>
      <c r="AN29" s="83"/>
      <c r="AO29" s="83"/>
      <c r="AP29" s="83"/>
      <c r="AQ29" s="83"/>
      <c r="AR29" s="83"/>
      <c r="AS29" s="83"/>
      <c r="AT29" s="83"/>
      <c r="AU29" s="83"/>
    </row>
    <row r="30" ht="14.25" customHeight="1" spans="1:47">
      <c r="A30" s="52" t="s">
        <v>1224</v>
      </c>
      <c r="B30" s="50" t="s">
        <v>1194</v>
      </c>
      <c r="C30" s="50"/>
      <c r="D30" s="53"/>
      <c r="E30" s="53"/>
      <c r="F30" s="53" t="s">
        <v>1194</v>
      </c>
      <c r="G30" s="53"/>
      <c r="H30" s="53" t="s">
        <v>165</v>
      </c>
      <c r="I30" s="59" t="s">
        <v>165</v>
      </c>
      <c r="J30" s="53"/>
      <c r="K30" s="53" t="s">
        <v>165</v>
      </c>
      <c r="L30" s="60" t="s">
        <v>180</v>
      </c>
      <c r="M30" s="61" t="s">
        <v>1218</v>
      </c>
      <c r="N30" s="53" t="s">
        <v>9</v>
      </c>
      <c r="O30" s="53" t="s">
        <v>75</v>
      </c>
      <c r="P30" s="53" t="s">
        <v>445</v>
      </c>
      <c r="Q30" s="53"/>
      <c r="R30" s="53"/>
      <c r="S30" s="53"/>
      <c r="T30" s="65"/>
      <c r="U30" s="53" t="s">
        <v>445</v>
      </c>
      <c r="V30" s="54" t="s">
        <v>386</v>
      </c>
      <c r="W30" s="52"/>
      <c r="X30" s="66">
        <v>0</v>
      </c>
      <c r="Y30" s="80">
        <v>1</v>
      </c>
      <c r="Z30" s="81">
        <f t="shared" si="2"/>
        <v>1</v>
      </c>
      <c r="AA30" s="54" t="s">
        <v>449</v>
      </c>
      <c r="AB30" s="83"/>
      <c r="AC30" s="83"/>
      <c r="AD30" s="83"/>
      <c r="AE30" s="83"/>
      <c r="AF30" s="83"/>
      <c r="AG30" s="83"/>
      <c r="AH30" s="83"/>
      <c r="AI30" s="83"/>
      <c r="AJ30" s="83"/>
      <c r="AK30" s="83"/>
      <c r="AL30" s="83"/>
      <c r="AM30" s="83"/>
      <c r="AN30" s="83"/>
      <c r="AO30" s="83"/>
      <c r="AP30" s="83"/>
      <c r="AQ30" s="83"/>
      <c r="AR30" s="83"/>
      <c r="AS30" s="83"/>
      <c r="AT30" s="83"/>
      <c r="AU30" s="83"/>
    </row>
    <row r="31" ht="14.25" customHeight="1" spans="1:47">
      <c r="A31" s="56" t="s">
        <v>1225</v>
      </c>
      <c r="B31" s="50" t="s">
        <v>1194</v>
      </c>
      <c r="C31" s="50"/>
      <c r="D31" s="47"/>
      <c r="E31" s="47"/>
      <c r="F31" s="47" t="s">
        <v>1194</v>
      </c>
      <c r="G31" s="47"/>
      <c r="H31" s="47" t="s">
        <v>166</v>
      </c>
      <c r="I31" s="59"/>
      <c r="J31" s="47"/>
      <c r="K31" s="47" t="s">
        <v>165</v>
      </c>
      <c r="L31" s="60" t="s">
        <v>1226</v>
      </c>
      <c r="M31" s="61" t="s">
        <v>1218</v>
      </c>
      <c r="N31" s="47" t="s">
        <v>9</v>
      </c>
      <c r="O31" s="47" t="s">
        <v>75</v>
      </c>
      <c r="P31" s="47" t="s">
        <v>388</v>
      </c>
      <c r="Q31" s="47"/>
      <c r="R31" s="47"/>
      <c r="S31" s="47"/>
      <c r="T31" s="67"/>
      <c r="U31" s="47" t="s">
        <v>388</v>
      </c>
      <c r="V31" s="46" t="s">
        <v>386</v>
      </c>
      <c r="W31" s="56"/>
      <c r="X31" s="68">
        <v>0</v>
      </c>
      <c r="Y31" s="84">
        <v>1</v>
      </c>
      <c r="Z31" s="85">
        <f t="shared" si="2"/>
        <v>1</v>
      </c>
      <c r="AA31" s="46" t="s">
        <v>450</v>
      </c>
      <c r="AB31" s="86"/>
      <c r="AC31" s="86"/>
      <c r="AD31" s="86"/>
      <c r="AE31" s="86"/>
      <c r="AF31" s="86"/>
      <c r="AG31" s="86"/>
      <c r="AH31" s="86"/>
      <c r="AI31" s="86"/>
      <c r="AJ31" s="86"/>
      <c r="AK31" s="86"/>
      <c r="AL31" s="86"/>
      <c r="AM31" s="86"/>
      <c r="AN31" s="86"/>
      <c r="AO31" s="86"/>
      <c r="AP31" s="86"/>
      <c r="AQ31" s="86"/>
      <c r="AR31" s="86"/>
      <c r="AS31" s="86"/>
      <c r="AT31" s="86"/>
      <c r="AU31" s="86"/>
    </row>
    <row r="32" ht="14.25" customHeight="1" spans="1:47">
      <c r="A32" s="49"/>
      <c r="B32" s="50"/>
      <c r="C32" s="50"/>
      <c r="D32" s="51"/>
      <c r="E32" s="51"/>
      <c r="F32" s="51" t="str">
        <f t="shared" ref="F32:F43" si="3">IF(D32="N","Y","")</f>
        <v/>
      </c>
      <c r="G32" s="51"/>
      <c r="H32" s="51"/>
      <c r="I32" s="59"/>
      <c r="J32" s="51"/>
      <c r="K32" s="51"/>
      <c r="L32" s="60"/>
      <c r="M32" s="61" t="s">
        <v>1218</v>
      </c>
      <c r="N32" s="51" t="s">
        <v>59</v>
      </c>
      <c r="O32" s="51" t="s">
        <v>77</v>
      </c>
      <c r="P32" s="51"/>
      <c r="Q32" s="51" t="s">
        <v>138</v>
      </c>
      <c r="R32" s="51"/>
      <c r="S32" s="51"/>
      <c r="T32" s="63"/>
      <c r="U32" s="49"/>
      <c r="V32" s="50" t="s">
        <v>386</v>
      </c>
      <c r="W32" s="49" t="s">
        <v>468</v>
      </c>
      <c r="X32" s="70">
        <v>0.5</v>
      </c>
      <c r="Y32" s="89">
        <v>0.939</v>
      </c>
      <c r="Z32" s="78">
        <f t="shared" si="2"/>
        <v>0.439</v>
      </c>
      <c r="AA32" s="50" t="s">
        <v>469</v>
      </c>
      <c r="AB32" s="79"/>
      <c r="AC32" s="79"/>
      <c r="AD32" s="79"/>
      <c r="AE32" s="79"/>
      <c r="AF32" s="79"/>
      <c r="AG32" s="79"/>
      <c r="AH32" s="79"/>
      <c r="AI32" s="79"/>
      <c r="AJ32" s="79"/>
      <c r="AK32" s="79"/>
      <c r="AL32" s="79"/>
      <c r="AM32" s="79"/>
      <c r="AN32" s="79"/>
      <c r="AO32" s="79"/>
      <c r="AP32" s="79"/>
      <c r="AQ32" s="79"/>
      <c r="AR32" s="79"/>
      <c r="AS32" s="79"/>
      <c r="AT32" s="79"/>
      <c r="AU32" s="79"/>
    </row>
    <row r="33" ht="14.25" customHeight="1" spans="1:47">
      <c r="A33" s="52"/>
      <c r="B33" s="50"/>
      <c r="C33" s="50"/>
      <c r="D33" s="53"/>
      <c r="E33" s="53"/>
      <c r="F33" s="53" t="str">
        <f t="shared" si="3"/>
        <v/>
      </c>
      <c r="G33" s="53"/>
      <c r="H33" s="53"/>
      <c r="I33" s="59"/>
      <c r="J33" s="53"/>
      <c r="K33" s="53" t="s">
        <v>165</v>
      </c>
      <c r="L33" s="60"/>
      <c r="M33" s="61" t="s">
        <v>1218</v>
      </c>
      <c r="N33" s="53" t="str">
        <f t="shared" ref="N33:N44" si="4">$N$32</f>
        <v>Transport</v>
      </c>
      <c r="O33" s="53" t="str">
        <f t="shared" ref="O33:O43" si="5">$O$32</f>
        <v>Passenger transport</v>
      </c>
      <c r="P33" s="53"/>
      <c r="Q33" s="53" t="s">
        <v>470</v>
      </c>
      <c r="R33" s="53"/>
      <c r="S33" s="53"/>
      <c r="T33" s="65"/>
      <c r="U33" s="52"/>
      <c r="V33" s="54" t="s">
        <v>386</v>
      </c>
      <c r="W33" s="52"/>
      <c r="X33" s="66">
        <v>0.05</v>
      </c>
      <c r="Y33" s="90">
        <v>0.439</v>
      </c>
      <c r="Z33" s="81">
        <f t="shared" si="2"/>
        <v>0.389</v>
      </c>
      <c r="AA33" s="54" t="s">
        <v>471</v>
      </c>
      <c r="AB33" s="83"/>
      <c r="AC33" s="83"/>
      <c r="AD33" s="83"/>
      <c r="AE33" s="83"/>
      <c r="AF33" s="83"/>
      <c r="AG33" s="83"/>
      <c r="AH33" s="83"/>
      <c r="AI33" s="83"/>
      <c r="AJ33" s="83"/>
      <c r="AK33" s="83"/>
      <c r="AL33" s="83"/>
      <c r="AM33" s="83"/>
      <c r="AN33" s="83"/>
      <c r="AO33" s="83"/>
      <c r="AP33" s="83"/>
      <c r="AQ33" s="83"/>
      <c r="AR33" s="83"/>
      <c r="AS33" s="83"/>
      <c r="AT33" s="83"/>
      <c r="AU33" s="83"/>
    </row>
    <row r="34" ht="14.25" customHeight="1" spans="1:47">
      <c r="A34" s="52"/>
      <c r="B34" s="50"/>
      <c r="C34" s="50"/>
      <c r="D34" s="53"/>
      <c r="E34" s="53"/>
      <c r="F34" s="53" t="str">
        <f t="shared" si="3"/>
        <v/>
      </c>
      <c r="G34" s="53"/>
      <c r="H34" s="53"/>
      <c r="I34" s="59"/>
      <c r="J34" s="53"/>
      <c r="K34" s="53"/>
      <c r="L34" s="60"/>
      <c r="M34" s="61" t="s">
        <v>1218</v>
      </c>
      <c r="N34" s="53" t="str">
        <f t="shared" si="4"/>
        <v>Transport</v>
      </c>
      <c r="O34" s="53" t="str">
        <f t="shared" si="5"/>
        <v>Passenger transport</v>
      </c>
      <c r="P34" s="53" t="s">
        <v>103</v>
      </c>
      <c r="Q34" s="53" t="s">
        <v>140</v>
      </c>
      <c r="R34" s="53"/>
      <c r="S34" s="53"/>
      <c r="T34" s="65"/>
      <c r="U34" s="52"/>
      <c r="V34" s="54"/>
      <c r="W34" s="52"/>
      <c r="X34" s="66">
        <v>0.05</v>
      </c>
      <c r="Y34" s="80">
        <v>1</v>
      </c>
      <c r="Z34" s="81">
        <f t="shared" si="2"/>
        <v>0.95</v>
      </c>
      <c r="AA34" s="54" t="s">
        <v>477</v>
      </c>
      <c r="AB34" s="83"/>
      <c r="AC34" s="83"/>
      <c r="AD34" s="83"/>
      <c r="AE34" s="83"/>
      <c r="AF34" s="83"/>
      <c r="AG34" s="83"/>
      <c r="AH34" s="83"/>
      <c r="AI34" s="83"/>
      <c r="AJ34" s="83"/>
      <c r="AK34" s="83"/>
      <c r="AL34" s="83"/>
      <c r="AM34" s="83"/>
      <c r="AN34" s="83"/>
      <c r="AO34" s="83"/>
      <c r="AP34" s="83"/>
      <c r="AQ34" s="83"/>
      <c r="AR34" s="83"/>
      <c r="AS34" s="83"/>
      <c r="AT34" s="83"/>
      <c r="AU34" s="83"/>
    </row>
    <row r="35" ht="14.25" customHeight="1" spans="1:47">
      <c r="A35" s="52"/>
      <c r="B35" s="50"/>
      <c r="C35" s="50"/>
      <c r="D35" s="53"/>
      <c r="E35" s="53"/>
      <c r="F35" s="53" t="str">
        <f t="shared" si="3"/>
        <v/>
      </c>
      <c r="G35" s="53"/>
      <c r="H35" s="53"/>
      <c r="I35" s="59"/>
      <c r="J35" s="53"/>
      <c r="K35" s="53"/>
      <c r="L35" s="60"/>
      <c r="M35" s="61" t="s">
        <v>1218</v>
      </c>
      <c r="N35" s="53" t="str">
        <f t="shared" si="4"/>
        <v>Transport</v>
      </c>
      <c r="O35" s="53" t="str">
        <f t="shared" si="5"/>
        <v>Passenger transport</v>
      </c>
      <c r="P35" s="53"/>
      <c r="Q35" s="53" t="s">
        <v>480</v>
      </c>
      <c r="R35" s="53"/>
      <c r="S35" s="53"/>
      <c r="T35" s="65"/>
      <c r="U35" s="52"/>
      <c r="V35" s="54"/>
      <c r="W35" s="52"/>
      <c r="X35" s="66">
        <v>0</v>
      </c>
      <c r="Y35" s="80">
        <v>0.95</v>
      </c>
      <c r="Z35" s="81">
        <f t="shared" si="2"/>
        <v>0.95</v>
      </c>
      <c r="AA35" s="54"/>
      <c r="AB35" s="83"/>
      <c r="AC35" s="83"/>
      <c r="AD35" s="83"/>
      <c r="AE35" s="83"/>
      <c r="AF35" s="83"/>
      <c r="AG35" s="83"/>
      <c r="AH35" s="83"/>
      <c r="AI35" s="83"/>
      <c r="AJ35" s="83"/>
      <c r="AK35" s="83"/>
      <c r="AL35" s="83"/>
      <c r="AM35" s="83"/>
      <c r="AN35" s="83"/>
      <c r="AO35" s="83"/>
      <c r="AP35" s="83"/>
      <c r="AQ35" s="83"/>
      <c r="AR35" s="83"/>
      <c r="AS35" s="83"/>
      <c r="AT35" s="83"/>
      <c r="AU35" s="83"/>
    </row>
    <row r="36" ht="14.25" customHeight="1" spans="1:47">
      <c r="A36" s="52"/>
      <c r="B36" s="50"/>
      <c r="C36" s="50"/>
      <c r="D36" s="53"/>
      <c r="E36" s="53"/>
      <c r="F36" s="53" t="str">
        <f t="shared" si="3"/>
        <v/>
      </c>
      <c r="G36" s="53"/>
      <c r="H36" s="53"/>
      <c r="I36" s="59"/>
      <c r="J36" s="53"/>
      <c r="K36" s="53" t="s">
        <v>165</v>
      </c>
      <c r="L36" s="60"/>
      <c r="M36" s="61" t="s">
        <v>1218</v>
      </c>
      <c r="N36" s="53" t="str">
        <f t="shared" si="4"/>
        <v>Transport</v>
      </c>
      <c r="O36" s="53" t="str">
        <f t="shared" si="5"/>
        <v>Passenger transport</v>
      </c>
      <c r="P36" s="53" t="s">
        <v>486</v>
      </c>
      <c r="Q36" s="53" t="s">
        <v>140</v>
      </c>
      <c r="R36" s="53"/>
      <c r="S36" s="53"/>
      <c r="T36" s="65"/>
      <c r="U36" s="52"/>
      <c r="V36" s="54"/>
      <c r="W36" s="52"/>
      <c r="X36" s="66">
        <v>0.05</v>
      </c>
      <c r="Y36" s="80">
        <v>1</v>
      </c>
      <c r="Z36" s="81">
        <f t="shared" si="2"/>
        <v>0.95</v>
      </c>
      <c r="AA36" s="54" t="s">
        <v>487</v>
      </c>
      <c r="AB36" s="83"/>
      <c r="AC36" s="83"/>
      <c r="AD36" s="83"/>
      <c r="AE36" s="83"/>
      <c r="AF36" s="83"/>
      <c r="AG36" s="83"/>
      <c r="AH36" s="83"/>
      <c r="AI36" s="83"/>
      <c r="AJ36" s="83"/>
      <c r="AK36" s="83"/>
      <c r="AL36" s="83"/>
      <c r="AM36" s="83"/>
      <c r="AN36" s="83"/>
      <c r="AO36" s="83"/>
      <c r="AP36" s="83"/>
      <c r="AQ36" s="83"/>
      <c r="AR36" s="83"/>
      <c r="AS36" s="83"/>
      <c r="AT36" s="83"/>
      <c r="AU36" s="83"/>
    </row>
    <row r="37" ht="14.25" customHeight="1" spans="1:47">
      <c r="A37" s="52"/>
      <c r="B37" s="50"/>
      <c r="C37" s="50"/>
      <c r="D37" s="53"/>
      <c r="E37" s="53"/>
      <c r="F37" s="53" t="str">
        <f t="shared" si="3"/>
        <v/>
      </c>
      <c r="G37" s="53"/>
      <c r="H37" s="53"/>
      <c r="I37" s="59"/>
      <c r="J37" s="53"/>
      <c r="K37" s="53" t="s">
        <v>165</v>
      </c>
      <c r="L37" s="60"/>
      <c r="M37" s="61" t="s">
        <v>1218</v>
      </c>
      <c r="N37" s="53" t="str">
        <f t="shared" si="4"/>
        <v>Transport</v>
      </c>
      <c r="O37" s="53" t="str">
        <f t="shared" si="5"/>
        <v>Passenger transport</v>
      </c>
      <c r="P37" s="53"/>
      <c r="Q37" s="53" t="s">
        <v>479</v>
      </c>
      <c r="R37" s="53"/>
      <c r="S37" s="53"/>
      <c r="T37" s="65"/>
      <c r="U37" s="52"/>
      <c r="V37" s="54"/>
      <c r="W37" s="52"/>
      <c r="X37" s="66">
        <v>0</v>
      </c>
      <c r="Y37" s="80">
        <v>0.95</v>
      </c>
      <c r="Z37" s="81">
        <f t="shared" si="2"/>
        <v>0.95</v>
      </c>
      <c r="AA37" s="54" t="s">
        <v>488</v>
      </c>
      <c r="AB37" s="83"/>
      <c r="AC37" s="83"/>
      <c r="AD37" s="83"/>
      <c r="AE37" s="83"/>
      <c r="AF37" s="83"/>
      <c r="AG37" s="83"/>
      <c r="AH37" s="83"/>
      <c r="AI37" s="83"/>
      <c r="AJ37" s="83"/>
      <c r="AK37" s="83"/>
      <c r="AL37" s="83"/>
      <c r="AM37" s="83"/>
      <c r="AN37" s="83"/>
      <c r="AO37" s="83"/>
      <c r="AP37" s="83"/>
      <c r="AQ37" s="83"/>
      <c r="AR37" s="83"/>
      <c r="AS37" s="83"/>
      <c r="AT37" s="83"/>
      <c r="AU37" s="83"/>
    </row>
    <row r="38" ht="14.25" customHeight="1" spans="1:47">
      <c r="A38" s="52"/>
      <c r="B38" s="50"/>
      <c r="C38" s="50"/>
      <c r="D38" s="53"/>
      <c r="E38" s="53"/>
      <c r="F38" s="53" t="str">
        <f t="shared" si="3"/>
        <v/>
      </c>
      <c r="G38" s="53"/>
      <c r="H38" s="53"/>
      <c r="I38" s="59"/>
      <c r="J38" s="53"/>
      <c r="K38" s="53" t="s">
        <v>165</v>
      </c>
      <c r="L38" s="60"/>
      <c r="M38" s="61" t="s">
        <v>1218</v>
      </c>
      <c r="N38" s="53" t="str">
        <f t="shared" si="4"/>
        <v>Transport</v>
      </c>
      <c r="O38" s="53" t="str">
        <f t="shared" si="5"/>
        <v>Passenger transport</v>
      </c>
      <c r="P38" s="53" t="s">
        <v>105</v>
      </c>
      <c r="Q38" s="53" t="s">
        <v>480</v>
      </c>
      <c r="R38" s="53"/>
      <c r="S38" s="53"/>
      <c r="T38" s="65"/>
      <c r="U38" s="52"/>
      <c r="V38" s="54"/>
      <c r="W38" s="52"/>
      <c r="X38" s="66">
        <v>0.05</v>
      </c>
      <c r="Y38" s="80">
        <v>1</v>
      </c>
      <c r="Z38" s="81">
        <f t="shared" si="2"/>
        <v>0.95</v>
      </c>
      <c r="AA38" s="54" t="s">
        <v>487</v>
      </c>
      <c r="AB38" s="83"/>
      <c r="AC38" s="83"/>
      <c r="AD38" s="83"/>
      <c r="AE38" s="83"/>
      <c r="AF38" s="83"/>
      <c r="AG38" s="83"/>
      <c r="AH38" s="83"/>
      <c r="AI38" s="83"/>
      <c r="AJ38" s="83"/>
      <c r="AK38" s="83"/>
      <c r="AL38" s="83"/>
      <c r="AM38" s="83"/>
      <c r="AN38" s="83"/>
      <c r="AO38" s="83"/>
      <c r="AP38" s="83"/>
      <c r="AQ38" s="83"/>
      <c r="AR38" s="83"/>
      <c r="AS38" s="83"/>
      <c r="AT38" s="83"/>
      <c r="AU38" s="83"/>
    </row>
    <row r="39" ht="14.25" customHeight="1" spans="1:47">
      <c r="A39" s="52"/>
      <c r="B39" s="50"/>
      <c r="C39" s="50"/>
      <c r="D39" s="53"/>
      <c r="E39" s="53"/>
      <c r="F39" s="53" t="str">
        <f t="shared" si="3"/>
        <v/>
      </c>
      <c r="G39" s="53"/>
      <c r="H39" s="53"/>
      <c r="I39" s="59"/>
      <c r="J39" s="53"/>
      <c r="K39" s="53" t="s">
        <v>165</v>
      </c>
      <c r="L39" s="60"/>
      <c r="M39" s="61" t="s">
        <v>1218</v>
      </c>
      <c r="N39" s="53" t="str">
        <f t="shared" si="4"/>
        <v>Transport</v>
      </c>
      <c r="O39" s="53" t="str">
        <f t="shared" si="5"/>
        <v>Passenger transport</v>
      </c>
      <c r="P39" s="53"/>
      <c r="Q39" s="53" t="s">
        <v>140</v>
      </c>
      <c r="R39" s="53"/>
      <c r="S39" s="53"/>
      <c r="T39" s="65"/>
      <c r="U39" s="52"/>
      <c r="V39" s="54"/>
      <c r="W39" s="52"/>
      <c r="X39" s="66">
        <v>0</v>
      </c>
      <c r="Y39" s="80">
        <v>0.95</v>
      </c>
      <c r="Z39" s="81">
        <f t="shared" si="2"/>
        <v>0.95</v>
      </c>
      <c r="AA39" s="54" t="s">
        <v>488</v>
      </c>
      <c r="AB39" s="83"/>
      <c r="AC39" s="83"/>
      <c r="AD39" s="83"/>
      <c r="AE39" s="83"/>
      <c r="AF39" s="83"/>
      <c r="AG39" s="83"/>
      <c r="AH39" s="83"/>
      <c r="AI39" s="83"/>
      <c r="AJ39" s="83"/>
      <c r="AK39" s="83"/>
      <c r="AL39" s="83"/>
      <c r="AM39" s="83"/>
      <c r="AN39" s="83"/>
      <c r="AO39" s="83"/>
      <c r="AP39" s="83"/>
      <c r="AQ39" s="83"/>
      <c r="AR39" s="83"/>
      <c r="AS39" s="83"/>
      <c r="AT39" s="83"/>
      <c r="AU39" s="83"/>
    </row>
    <row r="40" ht="14.25" customHeight="1" spans="1:47">
      <c r="A40" s="52"/>
      <c r="B40" s="50"/>
      <c r="C40" s="50"/>
      <c r="D40" s="53"/>
      <c r="E40" s="53"/>
      <c r="F40" s="53" t="str">
        <f t="shared" si="3"/>
        <v/>
      </c>
      <c r="G40" s="53"/>
      <c r="H40" s="53"/>
      <c r="I40" s="59"/>
      <c r="J40" s="53"/>
      <c r="K40" s="53" t="s">
        <v>165</v>
      </c>
      <c r="L40" s="60"/>
      <c r="M40" s="61" t="s">
        <v>1218</v>
      </c>
      <c r="N40" s="53" t="str">
        <f t="shared" si="4"/>
        <v>Transport</v>
      </c>
      <c r="O40" s="53" t="str">
        <f t="shared" si="5"/>
        <v>Passenger transport</v>
      </c>
      <c r="P40" s="53" t="s">
        <v>106</v>
      </c>
      <c r="Q40" s="53" t="s">
        <v>140</v>
      </c>
      <c r="R40" s="53"/>
      <c r="S40" s="53"/>
      <c r="T40" s="65"/>
      <c r="U40" s="52"/>
      <c r="V40" s="54" t="s">
        <v>386</v>
      </c>
      <c r="W40" s="52"/>
      <c r="X40" s="66">
        <v>0.05</v>
      </c>
      <c r="Y40" s="80">
        <v>1</v>
      </c>
      <c r="Z40" s="81">
        <f t="shared" si="2"/>
        <v>0.95</v>
      </c>
      <c r="AA40" s="54"/>
      <c r="AB40" s="83"/>
      <c r="AC40" s="83"/>
      <c r="AD40" s="83"/>
      <c r="AE40" s="83"/>
      <c r="AF40" s="83"/>
      <c r="AG40" s="83"/>
      <c r="AH40" s="83"/>
      <c r="AI40" s="83"/>
      <c r="AJ40" s="83"/>
      <c r="AK40" s="83"/>
      <c r="AL40" s="83"/>
      <c r="AM40" s="83"/>
      <c r="AN40" s="83"/>
      <c r="AO40" s="83"/>
      <c r="AP40" s="83"/>
      <c r="AQ40" s="83"/>
      <c r="AR40" s="83"/>
      <c r="AS40" s="83"/>
      <c r="AT40" s="83"/>
      <c r="AU40" s="83"/>
    </row>
    <row r="41" ht="14.25" customHeight="1" spans="1:47">
      <c r="A41" s="52"/>
      <c r="B41" s="50"/>
      <c r="C41" s="50"/>
      <c r="D41" s="53"/>
      <c r="E41" s="53"/>
      <c r="F41" s="53" t="str">
        <f t="shared" si="3"/>
        <v/>
      </c>
      <c r="G41" s="53"/>
      <c r="H41" s="53"/>
      <c r="I41" s="59"/>
      <c r="J41" s="53"/>
      <c r="K41" s="53" t="s">
        <v>165</v>
      </c>
      <c r="L41" s="60"/>
      <c r="M41" s="61" t="s">
        <v>1218</v>
      </c>
      <c r="N41" s="53" t="str">
        <f t="shared" si="4"/>
        <v>Transport</v>
      </c>
      <c r="O41" s="53" t="str">
        <f t="shared" si="5"/>
        <v>Passenger transport</v>
      </c>
      <c r="P41" s="53"/>
      <c r="Q41" s="53" t="s">
        <v>479</v>
      </c>
      <c r="R41" s="53"/>
      <c r="S41" s="53"/>
      <c r="T41" s="65"/>
      <c r="U41" s="52"/>
      <c r="V41" s="54" t="s">
        <v>386</v>
      </c>
      <c r="W41" s="52"/>
      <c r="X41" s="66">
        <v>0</v>
      </c>
      <c r="Y41" s="80">
        <v>0.95</v>
      </c>
      <c r="Z41" s="81">
        <f t="shared" si="2"/>
        <v>0.95</v>
      </c>
      <c r="AA41" s="54"/>
      <c r="AB41" s="83"/>
      <c r="AC41" s="83"/>
      <c r="AD41" s="83"/>
      <c r="AE41" s="83"/>
      <c r="AF41" s="83"/>
      <c r="AG41" s="83"/>
      <c r="AH41" s="83"/>
      <c r="AI41" s="83"/>
      <c r="AJ41" s="83"/>
      <c r="AK41" s="83"/>
      <c r="AL41" s="83"/>
      <c r="AM41" s="83"/>
      <c r="AN41" s="83"/>
      <c r="AO41" s="83"/>
      <c r="AP41" s="83"/>
      <c r="AQ41" s="83"/>
      <c r="AR41" s="83"/>
      <c r="AS41" s="83"/>
      <c r="AT41" s="83"/>
      <c r="AU41" s="83"/>
    </row>
    <row r="42" ht="14.25" customHeight="1" spans="1:47">
      <c r="A42" s="52"/>
      <c r="B42" s="50"/>
      <c r="C42" s="50"/>
      <c r="D42" s="53"/>
      <c r="E42" s="53"/>
      <c r="F42" s="53" t="str">
        <f t="shared" si="3"/>
        <v/>
      </c>
      <c r="G42" s="53"/>
      <c r="H42" s="53"/>
      <c r="I42" s="59"/>
      <c r="J42" s="53"/>
      <c r="K42" s="53" t="s">
        <v>165</v>
      </c>
      <c r="L42" s="60"/>
      <c r="M42" s="61" t="s">
        <v>1218</v>
      </c>
      <c r="N42" s="53" t="str">
        <f t="shared" si="4"/>
        <v>Transport</v>
      </c>
      <c r="O42" s="53" t="str">
        <f t="shared" si="5"/>
        <v>Passenger transport</v>
      </c>
      <c r="P42" s="53" t="s">
        <v>107</v>
      </c>
      <c r="Q42" s="53" t="s">
        <v>140</v>
      </c>
      <c r="R42" s="53"/>
      <c r="S42" s="53"/>
      <c r="T42" s="65"/>
      <c r="U42" s="52"/>
      <c r="V42" s="54" t="s">
        <v>386</v>
      </c>
      <c r="W42" s="52"/>
      <c r="X42" s="66">
        <v>0.05</v>
      </c>
      <c r="Y42" s="80">
        <v>1</v>
      </c>
      <c r="Z42" s="81">
        <f t="shared" si="2"/>
        <v>0.95</v>
      </c>
      <c r="AA42" s="54"/>
      <c r="AB42" s="83"/>
      <c r="AC42" s="83"/>
      <c r="AD42" s="83"/>
      <c r="AE42" s="83"/>
      <c r="AF42" s="83"/>
      <c r="AG42" s="83"/>
      <c r="AH42" s="83"/>
      <c r="AI42" s="83"/>
      <c r="AJ42" s="83"/>
      <c r="AK42" s="83"/>
      <c r="AL42" s="83"/>
      <c r="AM42" s="83"/>
      <c r="AN42" s="83"/>
      <c r="AO42" s="83"/>
      <c r="AP42" s="83"/>
      <c r="AQ42" s="83"/>
      <c r="AR42" s="83"/>
      <c r="AS42" s="83"/>
      <c r="AT42" s="83"/>
      <c r="AU42" s="83"/>
    </row>
    <row r="43" ht="14.25" customHeight="1" spans="1:47">
      <c r="A43" s="56"/>
      <c r="B43" s="50"/>
      <c r="C43" s="50"/>
      <c r="D43" s="47"/>
      <c r="E43" s="53"/>
      <c r="F43" s="53" t="str">
        <f t="shared" si="3"/>
        <v/>
      </c>
      <c r="G43" s="53"/>
      <c r="H43" s="53"/>
      <c r="I43" s="59"/>
      <c r="J43" s="47"/>
      <c r="K43" s="47" t="s">
        <v>165</v>
      </c>
      <c r="L43" s="60"/>
      <c r="M43" s="61" t="s">
        <v>1218</v>
      </c>
      <c r="N43" s="53" t="str">
        <f t="shared" si="4"/>
        <v>Transport</v>
      </c>
      <c r="O43" s="53" t="str">
        <f t="shared" si="5"/>
        <v>Passenger transport</v>
      </c>
      <c r="P43" s="47"/>
      <c r="Q43" s="47" t="s">
        <v>479</v>
      </c>
      <c r="R43" s="47"/>
      <c r="S43" s="47"/>
      <c r="T43" s="67"/>
      <c r="U43" s="56"/>
      <c r="V43" s="46" t="s">
        <v>386</v>
      </c>
      <c r="W43" s="56"/>
      <c r="X43" s="68">
        <v>0</v>
      </c>
      <c r="Y43" s="84">
        <v>0.95</v>
      </c>
      <c r="Z43" s="85">
        <f t="shared" si="2"/>
        <v>0.95</v>
      </c>
      <c r="AA43" s="46"/>
      <c r="AB43" s="86"/>
      <c r="AC43" s="86"/>
      <c r="AD43" s="86"/>
      <c r="AE43" s="86"/>
      <c r="AF43" s="86"/>
      <c r="AG43" s="86"/>
      <c r="AH43" s="86"/>
      <c r="AI43" s="86"/>
      <c r="AJ43" s="86"/>
      <c r="AK43" s="86"/>
      <c r="AL43" s="86"/>
      <c r="AM43" s="86"/>
      <c r="AN43" s="86"/>
      <c r="AO43" s="86"/>
      <c r="AP43" s="86"/>
      <c r="AQ43" s="86"/>
      <c r="AR43" s="86"/>
      <c r="AS43" s="86"/>
      <c r="AT43" s="86"/>
      <c r="AU43" s="86"/>
    </row>
    <row r="44" ht="14.25" customHeight="1" spans="1:47">
      <c r="A44" s="57"/>
      <c r="B44" s="50"/>
      <c r="C44" s="50"/>
      <c r="D44" s="58"/>
      <c r="E44" s="53"/>
      <c r="F44" s="53"/>
      <c r="G44" s="53"/>
      <c r="H44" s="53"/>
      <c r="I44" s="59"/>
      <c r="J44" s="58"/>
      <c r="K44" s="58"/>
      <c r="L44" s="60"/>
      <c r="M44" s="61" t="s">
        <v>1218</v>
      </c>
      <c r="N44" s="53" t="str">
        <f t="shared" si="4"/>
        <v>Transport</v>
      </c>
      <c r="O44" s="51" t="s">
        <v>78</v>
      </c>
      <c r="P44" s="58"/>
      <c r="Q44" s="58"/>
      <c r="R44" s="58"/>
      <c r="S44" s="58"/>
      <c r="T44" s="71"/>
      <c r="U44" s="57"/>
      <c r="V44" s="72"/>
      <c r="W44" s="57"/>
      <c r="X44" s="73"/>
      <c r="Y44" s="91"/>
      <c r="Z44" s="92"/>
      <c r="AA44" s="72"/>
      <c r="AB44" s="93"/>
      <c r="AC44" s="93"/>
      <c r="AD44" s="93"/>
      <c r="AE44" s="93"/>
      <c r="AF44" s="93"/>
      <c r="AG44" s="93"/>
      <c r="AH44" s="93"/>
      <c r="AI44" s="93"/>
      <c r="AJ44" s="93"/>
      <c r="AK44" s="93"/>
      <c r="AL44" s="93"/>
      <c r="AM44" s="93"/>
      <c r="AN44" s="93"/>
      <c r="AO44" s="93"/>
      <c r="AP44" s="93"/>
      <c r="AQ44" s="93"/>
      <c r="AR44" s="93"/>
      <c r="AS44" s="93"/>
      <c r="AT44" s="93"/>
      <c r="AU44" s="93"/>
    </row>
    <row r="45" ht="14.25" customHeight="1" spans="1:47">
      <c r="A45" s="57"/>
      <c r="B45" s="50"/>
      <c r="C45" s="50"/>
      <c r="D45" s="58"/>
      <c r="E45" s="53"/>
      <c r="F45" s="53"/>
      <c r="G45" s="53"/>
      <c r="H45" s="53"/>
      <c r="I45" s="59"/>
      <c r="J45" s="58"/>
      <c r="K45" s="58"/>
      <c r="L45" s="60"/>
      <c r="M45" s="61"/>
      <c r="N45" s="51"/>
      <c r="O45" s="51"/>
      <c r="P45" s="58"/>
      <c r="Q45" s="58"/>
      <c r="R45" s="58"/>
      <c r="S45" s="58"/>
      <c r="T45" s="71"/>
      <c r="U45" s="57"/>
      <c r="V45" s="72"/>
      <c r="W45" s="57"/>
      <c r="X45" s="73"/>
      <c r="Y45" s="91"/>
      <c r="Z45" s="92"/>
      <c r="AA45" s="72"/>
      <c r="AB45" s="93"/>
      <c r="AC45" s="93"/>
      <c r="AD45" s="93"/>
      <c r="AE45" s="93"/>
      <c r="AF45" s="93"/>
      <c r="AG45" s="93"/>
      <c r="AH45" s="93"/>
      <c r="AI45" s="93"/>
      <c r="AJ45" s="93"/>
      <c r="AK45" s="93"/>
      <c r="AL45" s="93"/>
      <c r="AM45" s="93"/>
      <c r="AN45" s="93"/>
      <c r="AO45" s="93"/>
      <c r="AP45" s="93"/>
      <c r="AQ45" s="93"/>
      <c r="AR45" s="93"/>
      <c r="AS45" s="93"/>
      <c r="AT45" s="93"/>
      <c r="AU45" s="93"/>
    </row>
    <row r="46" ht="14.25" customHeight="1" spans="1:47">
      <c r="A46" s="57"/>
      <c r="B46" s="50"/>
      <c r="C46" s="50"/>
      <c r="D46" s="58"/>
      <c r="E46" s="53"/>
      <c r="F46" s="53"/>
      <c r="G46" s="53"/>
      <c r="H46" s="53"/>
      <c r="I46" s="59"/>
      <c r="J46" s="58"/>
      <c r="K46" s="58"/>
      <c r="L46" s="60"/>
      <c r="M46" s="61"/>
      <c r="N46" s="51"/>
      <c r="O46" s="51"/>
      <c r="P46" s="58"/>
      <c r="Q46" s="58"/>
      <c r="R46" s="58"/>
      <c r="S46" s="58"/>
      <c r="T46" s="71"/>
      <c r="U46" s="57"/>
      <c r="V46" s="72"/>
      <c r="W46" s="57"/>
      <c r="X46" s="73"/>
      <c r="Y46" s="91"/>
      <c r="Z46" s="92"/>
      <c r="AA46" s="72"/>
      <c r="AB46" s="93"/>
      <c r="AC46" s="93"/>
      <c r="AD46" s="93"/>
      <c r="AE46" s="93"/>
      <c r="AF46" s="93"/>
      <c r="AG46" s="93"/>
      <c r="AH46" s="93"/>
      <c r="AI46" s="93"/>
      <c r="AJ46" s="93"/>
      <c r="AK46" s="93"/>
      <c r="AL46" s="93"/>
      <c r="AM46" s="93"/>
      <c r="AN46" s="93"/>
      <c r="AO46" s="93"/>
      <c r="AP46" s="93"/>
      <c r="AQ46" s="93"/>
      <c r="AR46" s="93"/>
      <c r="AS46" s="93"/>
      <c r="AT46" s="93"/>
      <c r="AU46" s="93"/>
    </row>
    <row r="47" ht="14.25" customHeight="1" spans="1:47">
      <c r="A47" s="57"/>
      <c r="B47" s="50"/>
      <c r="C47" s="50"/>
      <c r="D47" s="58"/>
      <c r="E47" s="53"/>
      <c r="F47" s="53"/>
      <c r="G47" s="53"/>
      <c r="H47" s="53"/>
      <c r="I47" s="59"/>
      <c r="J47" s="58"/>
      <c r="K47" s="58"/>
      <c r="L47" s="60"/>
      <c r="M47" s="61"/>
      <c r="N47" s="51"/>
      <c r="O47" s="51"/>
      <c r="P47" s="58"/>
      <c r="Q47" s="58"/>
      <c r="R47" s="58"/>
      <c r="S47" s="58"/>
      <c r="T47" s="71"/>
      <c r="U47" s="57"/>
      <c r="V47" s="72"/>
      <c r="W47" s="57"/>
      <c r="X47" s="73"/>
      <c r="Y47" s="91"/>
      <c r="Z47" s="92"/>
      <c r="AA47" s="72"/>
      <c r="AB47" s="93"/>
      <c r="AC47" s="93"/>
      <c r="AD47" s="93"/>
      <c r="AE47" s="93"/>
      <c r="AF47" s="93"/>
      <c r="AG47" s="93"/>
      <c r="AH47" s="93"/>
      <c r="AI47" s="93"/>
      <c r="AJ47" s="93"/>
      <c r="AK47" s="93"/>
      <c r="AL47" s="93"/>
      <c r="AM47" s="93"/>
      <c r="AN47" s="93"/>
      <c r="AO47" s="93"/>
      <c r="AP47" s="93"/>
      <c r="AQ47" s="93"/>
      <c r="AR47" s="93"/>
      <c r="AS47" s="93"/>
      <c r="AT47" s="93"/>
      <c r="AU47" s="93"/>
    </row>
    <row r="48" ht="14.25" customHeight="1" spans="1:47">
      <c r="A48" s="57"/>
      <c r="B48" s="50"/>
      <c r="C48" s="50"/>
      <c r="D48" s="58"/>
      <c r="E48" s="53"/>
      <c r="F48" s="53"/>
      <c r="G48" s="53"/>
      <c r="H48" s="53"/>
      <c r="I48" s="59"/>
      <c r="J48" s="58"/>
      <c r="K48" s="58"/>
      <c r="L48" s="60"/>
      <c r="M48" s="61"/>
      <c r="N48" s="51"/>
      <c r="O48" s="51"/>
      <c r="P48" s="58"/>
      <c r="Q48" s="58"/>
      <c r="R48" s="58"/>
      <c r="S48" s="58"/>
      <c r="T48" s="71"/>
      <c r="U48" s="57"/>
      <c r="V48" s="72"/>
      <c r="W48" s="57"/>
      <c r="X48" s="73"/>
      <c r="Y48" s="91"/>
      <c r="Z48" s="92"/>
      <c r="AA48" s="72"/>
      <c r="AB48" s="93"/>
      <c r="AC48" s="93"/>
      <c r="AD48" s="93"/>
      <c r="AE48" s="93"/>
      <c r="AF48" s="93"/>
      <c r="AG48" s="93"/>
      <c r="AH48" s="93"/>
      <c r="AI48" s="93"/>
      <c r="AJ48" s="93"/>
      <c r="AK48" s="93"/>
      <c r="AL48" s="93"/>
      <c r="AM48" s="93"/>
      <c r="AN48" s="93"/>
      <c r="AO48" s="93"/>
      <c r="AP48" s="93"/>
      <c r="AQ48" s="93"/>
      <c r="AR48" s="93"/>
      <c r="AS48" s="93"/>
      <c r="AT48" s="93"/>
      <c r="AU48" s="93"/>
    </row>
    <row r="49" ht="14.25" customHeight="1" spans="1:47">
      <c r="A49" s="57"/>
      <c r="B49" s="50"/>
      <c r="C49" s="50"/>
      <c r="D49" s="58"/>
      <c r="E49" s="53"/>
      <c r="F49" s="53"/>
      <c r="G49" s="53"/>
      <c r="H49" s="53"/>
      <c r="I49" s="59"/>
      <c r="J49" s="58"/>
      <c r="K49" s="58"/>
      <c r="L49" s="60"/>
      <c r="M49" s="61"/>
      <c r="N49" s="51"/>
      <c r="O49" s="51"/>
      <c r="P49" s="58"/>
      <c r="Q49" s="58"/>
      <c r="R49" s="58"/>
      <c r="S49" s="58"/>
      <c r="T49" s="71"/>
      <c r="U49" s="57"/>
      <c r="V49" s="72"/>
      <c r="W49" s="57"/>
      <c r="X49" s="73"/>
      <c r="Y49" s="91"/>
      <c r="Z49" s="92"/>
      <c r="AA49" s="72"/>
      <c r="AB49" s="93"/>
      <c r="AC49" s="93"/>
      <c r="AD49" s="93"/>
      <c r="AE49" s="93"/>
      <c r="AF49" s="93"/>
      <c r="AG49" s="93"/>
      <c r="AH49" s="93"/>
      <c r="AI49" s="93"/>
      <c r="AJ49" s="93"/>
      <c r="AK49" s="93"/>
      <c r="AL49" s="93"/>
      <c r="AM49" s="93"/>
      <c r="AN49" s="93"/>
      <c r="AO49" s="93"/>
      <c r="AP49" s="93"/>
      <c r="AQ49" s="93"/>
      <c r="AR49" s="93"/>
      <c r="AS49" s="93"/>
      <c r="AT49" s="93"/>
      <c r="AU49" s="93"/>
    </row>
    <row r="50" ht="14.25" customHeight="1" spans="1:47">
      <c r="A50" s="57"/>
      <c r="B50" s="50"/>
      <c r="C50" s="50"/>
      <c r="D50" s="58"/>
      <c r="E50" s="53"/>
      <c r="F50" s="53"/>
      <c r="G50" s="53"/>
      <c r="H50" s="53"/>
      <c r="I50" s="59"/>
      <c r="J50" s="58"/>
      <c r="K50" s="58"/>
      <c r="L50" s="60"/>
      <c r="M50" s="61"/>
      <c r="N50" s="51"/>
      <c r="O50" s="51"/>
      <c r="P50" s="58"/>
      <c r="Q50" s="58"/>
      <c r="R50" s="58"/>
      <c r="S50" s="58"/>
      <c r="T50" s="71"/>
      <c r="U50" s="57"/>
      <c r="V50" s="72"/>
      <c r="W50" s="57"/>
      <c r="X50" s="73"/>
      <c r="Y50" s="91"/>
      <c r="Z50" s="92"/>
      <c r="AA50" s="72"/>
      <c r="AB50" s="93"/>
      <c r="AC50" s="93"/>
      <c r="AD50" s="93"/>
      <c r="AE50" s="93"/>
      <c r="AF50" s="93"/>
      <c r="AG50" s="93"/>
      <c r="AH50" s="93"/>
      <c r="AI50" s="93"/>
      <c r="AJ50" s="93"/>
      <c r="AK50" s="93"/>
      <c r="AL50" s="93"/>
      <c r="AM50" s="93"/>
      <c r="AN50" s="93"/>
      <c r="AO50" s="93"/>
      <c r="AP50" s="93"/>
      <c r="AQ50" s="93"/>
      <c r="AR50" s="93"/>
      <c r="AS50" s="93"/>
      <c r="AT50" s="93"/>
      <c r="AU50" s="93"/>
    </row>
    <row r="51" ht="14.25" customHeight="1" spans="1:47">
      <c r="A51" s="57"/>
      <c r="B51" s="50"/>
      <c r="C51" s="50"/>
      <c r="D51" s="58"/>
      <c r="E51" s="53"/>
      <c r="F51" s="53"/>
      <c r="G51" s="53"/>
      <c r="H51" s="53"/>
      <c r="I51" s="59"/>
      <c r="J51" s="58"/>
      <c r="K51" s="58"/>
      <c r="L51" s="60"/>
      <c r="M51" s="61"/>
      <c r="N51" s="51"/>
      <c r="O51" s="51"/>
      <c r="P51" s="58"/>
      <c r="Q51" s="58"/>
      <c r="R51" s="58"/>
      <c r="S51" s="58"/>
      <c r="T51" s="71"/>
      <c r="U51" s="57"/>
      <c r="V51" s="72"/>
      <c r="W51" s="57"/>
      <c r="X51" s="73"/>
      <c r="Y51" s="91"/>
      <c r="Z51" s="92"/>
      <c r="AA51" s="72"/>
      <c r="AB51" s="93"/>
      <c r="AC51" s="93"/>
      <c r="AD51" s="93"/>
      <c r="AE51" s="93"/>
      <c r="AF51" s="93"/>
      <c r="AG51" s="93"/>
      <c r="AH51" s="93"/>
      <c r="AI51" s="93"/>
      <c r="AJ51" s="93"/>
      <c r="AK51" s="93"/>
      <c r="AL51" s="93"/>
      <c r="AM51" s="93"/>
      <c r="AN51" s="93"/>
      <c r="AO51" s="93"/>
      <c r="AP51" s="93"/>
      <c r="AQ51" s="93"/>
      <c r="AR51" s="93"/>
      <c r="AS51" s="93"/>
      <c r="AT51" s="93"/>
      <c r="AU51" s="93"/>
    </row>
    <row r="52" ht="14.25" customHeight="1" spans="1:47">
      <c r="A52" s="57"/>
      <c r="B52" s="50"/>
      <c r="C52" s="50"/>
      <c r="D52" s="58"/>
      <c r="E52" s="53"/>
      <c r="F52" s="53"/>
      <c r="G52" s="53"/>
      <c r="H52" s="53"/>
      <c r="I52" s="59"/>
      <c r="J52" s="58"/>
      <c r="K52" s="58"/>
      <c r="L52" s="60"/>
      <c r="M52" s="61"/>
      <c r="N52" s="51"/>
      <c r="O52" s="51"/>
      <c r="P52" s="58"/>
      <c r="Q52" s="58"/>
      <c r="R52" s="58"/>
      <c r="S52" s="58"/>
      <c r="T52" s="71"/>
      <c r="U52" s="57"/>
      <c r="V52" s="72"/>
      <c r="W52" s="57"/>
      <c r="X52" s="73"/>
      <c r="Y52" s="91"/>
      <c r="Z52" s="92"/>
      <c r="AA52" s="72"/>
      <c r="AB52" s="93"/>
      <c r="AC52" s="93"/>
      <c r="AD52" s="93"/>
      <c r="AE52" s="93"/>
      <c r="AF52" s="93"/>
      <c r="AG52" s="93"/>
      <c r="AH52" s="93"/>
      <c r="AI52" s="93"/>
      <c r="AJ52" s="93"/>
      <c r="AK52" s="93"/>
      <c r="AL52" s="93"/>
      <c r="AM52" s="93"/>
      <c r="AN52" s="93"/>
      <c r="AO52" s="93"/>
      <c r="AP52" s="93"/>
      <c r="AQ52" s="93"/>
      <c r="AR52" s="93"/>
      <c r="AS52" s="93"/>
      <c r="AT52" s="93"/>
      <c r="AU52" s="93"/>
    </row>
    <row r="53" ht="14.25" customHeight="1" spans="1:47">
      <c r="A53" s="57"/>
      <c r="B53" s="50"/>
      <c r="C53" s="50"/>
      <c r="D53" s="58"/>
      <c r="E53" s="53"/>
      <c r="F53" s="53"/>
      <c r="G53" s="53"/>
      <c r="H53" s="53"/>
      <c r="I53" s="59"/>
      <c r="J53" s="58"/>
      <c r="K53" s="58"/>
      <c r="L53" s="60"/>
      <c r="M53" s="61"/>
      <c r="N53" s="51"/>
      <c r="O53" s="51"/>
      <c r="P53" s="58"/>
      <c r="Q53" s="58"/>
      <c r="R53" s="58"/>
      <c r="S53" s="58"/>
      <c r="T53" s="71"/>
      <c r="U53" s="57"/>
      <c r="V53" s="72"/>
      <c r="W53" s="57"/>
      <c r="X53" s="73"/>
      <c r="Y53" s="91"/>
      <c r="Z53" s="92"/>
      <c r="AA53" s="72"/>
      <c r="AB53" s="93"/>
      <c r="AC53" s="93"/>
      <c r="AD53" s="93"/>
      <c r="AE53" s="93"/>
      <c r="AF53" s="93"/>
      <c r="AG53" s="93"/>
      <c r="AH53" s="93"/>
      <c r="AI53" s="93"/>
      <c r="AJ53" s="93"/>
      <c r="AK53" s="93"/>
      <c r="AL53" s="93"/>
      <c r="AM53" s="93"/>
      <c r="AN53" s="93"/>
      <c r="AO53" s="93"/>
      <c r="AP53" s="93"/>
      <c r="AQ53" s="93"/>
      <c r="AR53" s="93"/>
      <c r="AS53" s="93"/>
      <c r="AT53" s="93"/>
      <c r="AU53" s="93"/>
    </row>
    <row r="54" ht="14.25" customHeight="1" spans="1:47">
      <c r="A54" s="57"/>
      <c r="B54" s="50"/>
      <c r="C54" s="50"/>
      <c r="D54" s="58"/>
      <c r="E54" s="53"/>
      <c r="F54" s="53"/>
      <c r="G54" s="53"/>
      <c r="H54" s="53"/>
      <c r="I54" s="59"/>
      <c r="J54" s="58"/>
      <c r="K54" s="58"/>
      <c r="L54" s="60"/>
      <c r="M54" s="61"/>
      <c r="N54" s="51"/>
      <c r="O54" s="51"/>
      <c r="P54" s="58"/>
      <c r="Q54" s="58"/>
      <c r="R54" s="58"/>
      <c r="S54" s="58"/>
      <c r="T54" s="71"/>
      <c r="U54" s="57"/>
      <c r="V54" s="72"/>
      <c r="W54" s="57"/>
      <c r="X54" s="73"/>
      <c r="Y54" s="91"/>
      <c r="Z54" s="92"/>
      <c r="AA54" s="72"/>
      <c r="AB54" s="93"/>
      <c r="AC54" s="93"/>
      <c r="AD54" s="93"/>
      <c r="AE54" s="93"/>
      <c r="AF54" s="93"/>
      <c r="AG54" s="93"/>
      <c r="AH54" s="93"/>
      <c r="AI54" s="93"/>
      <c r="AJ54" s="93"/>
      <c r="AK54" s="93"/>
      <c r="AL54" s="93"/>
      <c r="AM54" s="93"/>
      <c r="AN54" s="93"/>
      <c r="AO54" s="93"/>
      <c r="AP54" s="93"/>
      <c r="AQ54" s="93"/>
      <c r="AR54" s="93"/>
      <c r="AS54" s="93"/>
      <c r="AT54" s="93"/>
      <c r="AU54" s="93"/>
    </row>
    <row r="55" ht="14.25" customHeight="1" spans="1:47">
      <c r="A55" s="49"/>
      <c r="B55" s="50"/>
      <c r="C55" s="50"/>
      <c r="D55" s="51"/>
      <c r="E55" s="53"/>
      <c r="F55" s="53" t="str">
        <f t="shared" ref="F55:F106" si="6">IF(D55="N","Y","")</f>
        <v/>
      </c>
      <c r="G55" s="53"/>
      <c r="H55" s="53"/>
      <c r="I55" s="59"/>
      <c r="J55" s="51"/>
      <c r="K55" s="51"/>
      <c r="L55" s="60"/>
      <c r="M55" s="60"/>
      <c r="N55" s="51"/>
      <c r="O55" s="51" t="s">
        <v>79</v>
      </c>
      <c r="P55" s="51" t="s">
        <v>108</v>
      </c>
      <c r="Q55" s="51"/>
      <c r="R55" s="51"/>
      <c r="S55" s="51"/>
      <c r="T55" s="63"/>
      <c r="U55" s="49"/>
      <c r="V55" s="50" t="s">
        <v>549</v>
      </c>
      <c r="W55" s="49" t="s">
        <v>616</v>
      </c>
      <c r="X55" s="50">
        <v>0</v>
      </c>
      <c r="Y55" s="94">
        <v>36584</v>
      </c>
      <c r="Z55" s="78">
        <f t="shared" ref="Z55:Z66" si="7">Y55-X55</f>
        <v>36584</v>
      </c>
      <c r="AA55" s="50" t="s">
        <v>621</v>
      </c>
      <c r="AB55" s="79"/>
      <c r="AC55" s="79"/>
      <c r="AD55" s="79"/>
      <c r="AE55" s="79"/>
      <c r="AF55" s="79"/>
      <c r="AG55" s="79"/>
      <c r="AH55" s="79"/>
      <c r="AI55" s="79"/>
      <c r="AJ55" s="79"/>
      <c r="AK55" s="79"/>
      <c r="AL55" s="79"/>
      <c r="AM55" s="79"/>
      <c r="AN55" s="79"/>
      <c r="AO55" s="79"/>
      <c r="AP55" s="79"/>
      <c r="AQ55" s="79"/>
      <c r="AR55" s="79"/>
      <c r="AS55" s="79"/>
      <c r="AT55" s="79"/>
      <c r="AU55" s="79"/>
    </row>
    <row r="56" ht="14.25" customHeight="1" spans="1:47">
      <c r="A56" s="52"/>
      <c r="B56" s="50"/>
      <c r="C56" s="50"/>
      <c r="D56" s="53"/>
      <c r="E56" s="53"/>
      <c r="F56" s="53" t="str">
        <f t="shared" si="6"/>
        <v/>
      </c>
      <c r="G56" s="53"/>
      <c r="H56" s="53"/>
      <c r="I56" s="59"/>
      <c r="J56" s="53"/>
      <c r="K56" s="53"/>
      <c r="L56" s="60"/>
      <c r="M56" s="60"/>
      <c r="N56" s="53"/>
      <c r="O56" s="53"/>
      <c r="P56" s="53"/>
      <c r="Q56" s="53" t="s">
        <v>633</v>
      </c>
      <c r="R56" s="53"/>
      <c r="S56" s="53"/>
      <c r="T56" s="65"/>
      <c r="U56" s="52"/>
      <c r="V56" s="54" t="s">
        <v>549</v>
      </c>
      <c r="W56" s="52" t="s">
        <v>616</v>
      </c>
      <c r="X56" s="54">
        <v>0</v>
      </c>
      <c r="Y56" s="95">
        <v>24000</v>
      </c>
      <c r="Z56" s="81">
        <f t="shared" si="7"/>
        <v>24000</v>
      </c>
      <c r="AA56" s="54" t="s">
        <v>634</v>
      </c>
      <c r="AB56" s="83"/>
      <c r="AC56" s="83"/>
      <c r="AD56" s="83"/>
      <c r="AE56" s="83"/>
      <c r="AF56" s="83"/>
      <c r="AG56" s="83"/>
      <c r="AH56" s="83"/>
      <c r="AI56" s="83"/>
      <c r="AJ56" s="83"/>
      <c r="AK56" s="83"/>
      <c r="AL56" s="83"/>
      <c r="AM56" s="83"/>
      <c r="AN56" s="83"/>
      <c r="AO56" s="83"/>
      <c r="AP56" s="83"/>
      <c r="AQ56" s="83"/>
      <c r="AR56" s="83"/>
      <c r="AS56" s="83"/>
      <c r="AT56" s="83"/>
      <c r="AU56" s="83"/>
    </row>
    <row r="57" ht="14.25" customHeight="1" spans="1:47">
      <c r="A57" s="52"/>
      <c r="B57" s="50"/>
      <c r="C57" s="50"/>
      <c r="D57" s="53"/>
      <c r="E57" s="53"/>
      <c r="F57" s="53" t="str">
        <f t="shared" si="6"/>
        <v/>
      </c>
      <c r="G57" s="53"/>
      <c r="H57" s="53"/>
      <c r="I57" s="59"/>
      <c r="J57" s="53"/>
      <c r="K57" s="53"/>
      <c r="L57" s="60"/>
      <c r="M57" s="60"/>
      <c r="N57" s="53"/>
      <c r="O57" s="53"/>
      <c r="P57" s="53" t="s">
        <v>110</v>
      </c>
      <c r="Q57" s="53"/>
      <c r="R57" s="53"/>
      <c r="S57" s="53"/>
      <c r="T57" s="65"/>
      <c r="U57" s="52"/>
      <c r="V57" s="54" t="s">
        <v>549</v>
      </c>
      <c r="W57" s="52"/>
      <c r="X57" s="74">
        <v>79000</v>
      </c>
      <c r="Y57" s="95">
        <v>265980</v>
      </c>
      <c r="Z57" s="81">
        <f t="shared" si="7"/>
        <v>186980</v>
      </c>
      <c r="AA57" s="54"/>
      <c r="AB57" s="83"/>
      <c r="AC57" s="83"/>
      <c r="AD57" s="83"/>
      <c r="AE57" s="83"/>
      <c r="AF57" s="83"/>
      <c r="AG57" s="83"/>
      <c r="AH57" s="83"/>
      <c r="AI57" s="83"/>
      <c r="AJ57" s="83"/>
      <c r="AK57" s="83"/>
      <c r="AL57" s="83"/>
      <c r="AM57" s="83"/>
      <c r="AN57" s="83"/>
      <c r="AO57" s="83"/>
      <c r="AP57" s="83"/>
      <c r="AQ57" s="83"/>
      <c r="AR57" s="83"/>
      <c r="AS57" s="83"/>
      <c r="AT57" s="83"/>
      <c r="AU57" s="83"/>
    </row>
    <row r="58" ht="14.25" customHeight="1" spans="1:47">
      <c r="A58" s="52"/>
      <c r="B58" s="50"/>
      <c r="C58" s="50"/>
      <c r="D58" s="53"/>
      <c r="E58" s="53"/>
      <c r="F58" s="53" t="str">
        <f t="shared" si="6"/>
        <v/>
      </c>
      <c r="G58" s="53"/>
      <c r="H58" s="53"/>
      <c r="I58" s="59"/>
      <c r="J58" s="53"/>
      <c r="K58" s="53"/>
      <c r="L58" s="60"/>
      <c r="M58" s="60"/>
      <c r="N58" s="53"/>
      <c r="O58" s="53" t="s">
        <v>82</v>
      </c>
      <c r="P58" s="53" t="s">
        <v>111</v>
      </c>
      <c r="Q58" s="53"/>
      <c r="R58" s="53"/>
      <c r="S58" s="53"/>
      <c r="T58" s="65"/>
      <c r="U58" s="52"/>
      <c r="V58" s="54" t="s">
        <v>549</v>
      </c>
      <c r="W58" s="52"/>
      <c r="X58" s="74">
        <v>5200</v>
      </c>
      <c r="Y58" s="95">
        <v>11432</v>
      </c>
      <c r="Z58" s="81">
        <f t="shared" si="7"/>
        <v>6232</v>
      </c>
      <c r="AA58" s="54" t="s">
        <v>650</v>
      </c>
      <c r="AB58" s="83"/>
      <c r="AC58" s="83"/>
      <c r="AD58" s="83"/>
      <c r="AE58" s="83"/>
      <c r="AF58" s="83"/>
      <c r="AG58" s="83"/>
      <c r="AH58" s="83"/>
      <c r="AI58" s="83"/>
      <c r="AJ58" s="83"/>
      <c r="AK58" s="83"/>
      <c r="AL58" s="83"/>
      <c r="AM58" s="83"/>
      <c r="AN58" s="83"/>
      <c r="AO58" s="83"/>
      <c r="AP58" s="83"/>
      <c r="AQ58" s="83"/>
      <c r="AR58" s="83"/>
      <c r="AS58" s="83"/>
      <c r="AT58" s="83"/>
      <c r="AU58" s="83"/>
    </row>
    <row r="59" ht="14.25" customHeight="1" spans="1:47">
      <c r="A59" s="52"/>
      <c r="B59" s="50"/>
      <c r="C59" s="50"/>
      <c r="D59" s="53"/>
      <c r="E59" s="53"/>
      <c r="F59" s="53" t="str">
        <f t="shared" si="6"/>
        <v/>
      </c>
      <c r="G59" s="53"/>
      <c r="H59" s="53"/>
      <c r="I59" s="59"/>
      <c r="J59" s="53"/>
      <c r="K59" s="53"/>
      <c r="L59" s="60"/>
      <c r="M59" s="60"/>
      <c r="N59" s="53"/>
      <c r="O59" s="53"/>
      <c r="P59" s="53" t="s">
        <v>112</v>
      </c>
      <c r="Q59" s="53"/>
      <c r="R59" s="53"/>
      <c r="S59" s="53"/>
      <c r="T59" s="65"/>
      <c r="U59" s="52"/>
      <c r="V59" s="54" t="s">
        <v>549</v>
      </c>
      <c r="W59" s="52"/>
      <c r="X59" s="74">
        <v>12000</v>
      </c>
      <c r="Y59" s="95">
        <v>248300</v>
      </c>
      <c r="Z59" s="81">
        <f t="shared" si="7"/>
        <v>236300</v>
      </c>
      <c r="AA59" s="54" t="s">
        <v>653</v>
      </c>
      <c r="AB59" s="83"/>
      <c r="AC59" s="83"/>
      <c r="AD59" s="83"/>
      <c r="AE59" s="83"/>
      <c r="AF59" s="83"/>
      <c r="AG59" s="83"/>
      <c r="AH59" s="83"/>
      <c r="AI59" s="83"/>
      <c r="AJ59" s="83"/>
      <c r="AK59" s="83"/>
      <c r="AL59" s="83"/>
      <c r="AM59" s="83"/>
      <c r="AN59" s="83"/>
      <c r="AO59" s="83"/>
      <c r="AP59" s="83"/>
      <c r="AQ59" s="83"/>
      <c r="AR59" s="83"/>
      <c r="AS59" s="83"/>
      <c r="AT59" s="83"/>
      <c r="AU59" s="83"/>
    </row>
    <row r="60" ht="14.25" customHeight="1" spans="1:47">
      <c r="A60" s="52"/>
      <c r="B60" s="50"/>
      <c r="C60" s="50"/>
      <c r="D60" s="53"/>
      <c r="E60" s="53"/>
      <c r="F60" s="53" t="str">
        <f t="shared" si="6"/>
        <v/>
      </c>
      <c r="G60" s="53"/>
      <c r="H60" s="53"/>
      <c r="I60" s="59"/>
      <c r="J60" s="53"/>
      <c r="K60" s="53"/>
      <c r="L60" s="60"/>
      <c r="M60" s="60"/>
      <c r="N60" s="53"/>
      <c r="O60" s="53"/>
      <c r="P60" s="53"/>
      <c r="Q60" s="53" t="s">
        <v>143</v>
      </c>
      <c r="R60" s="53"/>
      <c r="S60" s="53"/>
      <c r="T60" s="65"/>
      <c r="U60" s="52"/>
      <c r="V60" s="54" t="s">
        <v>549</v>
      </c>
      <c r="W60" s="52"/>
      <c r="X60" s="54">
        <v>0</v>
      </c>
      <c r="Y60" s="53">
        <v>15450</v>
      </c>
      <c r="Z60" s="81">
        <f t="shared" si="7"/>
        <v>15450</v>
      </c>
      <c r="AA60" s="54"/>
      <c r="AB60" s="83"/>
      <c r="AC60" s="83"/>
      <c r="AD60" s="83"/>
      <c r="AE60" s="83"/>
      <c r="AF60" s="83"/>
      <c r="AG60" s="83"/>
      <c r="AH60" s="83"/>
      <c r="AI60" s="83"/>
      <c r="AJ60" s="83"/>
      <c r="AK60" s="83"/>
      <c r="AL60" s="83"/>
      <c r="AM60" s="83"/>
      <c r="AN60" s="83"/>
      <c r="AO60" s="83"/>
      <c r="AP60" s="83"/>
      <c r="AQ60" s="83"/>
      <c r="AR60" s="83"/>
      <c r="AS60" s="83"/>
      <c r="AT60" s="83"/>
      <c r="AU60" s="83"/>
    </row>
    <row r="61" ht="14.25" customHeight="1" spans="1:47">
      <c r="A61" s="52"/>
      <c r="B61" s="50"/>
      <c r="C61" s="50"/>
      <c r="D61" s="53"/>
      <c r="E61" s="53"/>
      <c r="F61" s="53" t="str">
        <f t="shared" si="6"/>
        <v/>
      </c>
      <c r="G61" s="53"/>
      <c r="H61" s="53"/>
      <c r="I61" s="59"/>
      <c r="J61" s="53"/>
      <c r="K61" s="53"/>
      <c r="L61" s="60"/>
      <c r="M61" s="60"/>
      <c r="N61" s="53"/>
      <c r="O61" s="53"/>
      <c r="P61" s="53"/>
      <c r="Q61" s="53" t="s">
        <v>143</v>
      </c>
      <c r="R61" s="53"/>
      <c r="S61" s="53"/>
      <c r="T61" s="65"/>
      <c r="U61" s="52"/>
      <c r="V61" s="54"/>
      <c r="W61" s="52"/>
      <c r="X61" s="54">
        <v>0</v>
      </c>
      <c r="Y61" s="53">
        <v>15450</v>
      </c>
      <c r="Z61" s="81">
        <f t="shared" si="7"/>
        <v>15450</v>
      </c>
      <c r="AA61" s="54"/>
      <c r="AB61" s="83"/>
      <c r="AC61" s="83"/>
      <c r="AD61" s="83"/>
      <c r="AE61" s="83"/>
      <c r="AF61" s="83"/>
      <c r="AG61" s="83"/>
      <c r="AH61" s="83"/>
      <c r="AI61" s="83"/>
      <c r="AJ61" s="83"/>
      <c r="AK61" s="83"/>
      <c r="AL61" s="83"/>
      <c r="AM61" s="83"/>
      <c r="AN61" s="83"/>
      <c r="AO61" s="83"/>
      <c r="AP61" s="83"/>
      <c r="AQ61" s="83"/>
      <c r="AR61" s="83"/>
      <c r="AS61" s="83"/>
      <c r="AT61" s="83"/>
      <c r="AU61" s="83"/>
    </row>
    <row r="62" ht="14.25" customHeight="1" spans="1:47">
      <c r="A62" s="52"/>
      <c r="B62" s="50"/>
      <c r="C62" s="50"/>
      <c r="D62" s="53"/>
      <c r="E62" s="53"/>
      <c r="F62" s="53" t="str">
        <f t="shared" si="6"/>
        <v/>
      </c>
      <c r="G62" s="53"/>
      <c r="H62" s="53"/>
      <c r="I62" s="59"/>
      <c r="J62" s="53"/>
      <c r="K62" s="53"/>
      <c r="L62" s="60"/>
      <c r="M62" s="60"/>
      <c r="N62" s="53"/>
      <c r="O62" s="53" t="s">
        <v>84</v>
      </c>
      <c r="P62" s="53" t="s">
        <v>115</v>
      </c>
      <c r="Q62" s="53"/>
      <c r="R62" s="53"/>
      <c r="S62" s="53"/>
      <c r="T62" s="65"/>
      <c r="U62" s="52"/>
      <c r="V62" s="54"/>
      <c r="W62" s="52"/>
      <c r="X62" s="54">
        <v>0</v>
      </c>
      <c r="Y62" s="53">
        <v>2300</v>
      </c>
      <c r="Z62" s="81">
        <f t="shared" si="7"/>
        <v>2300</v>
      </c>
      <c r="AA62" s="54"/>
      <c r="AB62" s="83"/>
      <c r="AC62" s="83"/>
      <c r="AD62" s="83"/>
      <c r="AE62" s="83"/>
      <c r="AF62" s="83"/>
      <c r="AG62" s="83"/>
      <c r="AH62" s="83"/>
      <c r="AI62" s="83"/>
      <c r="AJ62" s="83"/>
      <c r="AK62" s="83"/>
      <c r="AL62" s="83"/>
      <c r="AM62" s="83"/>
      <c r="AN62" s="83"/>
      <c r="AO62" s="83"/>
      <c r="AP62" s="83"/>
      <c r="AQ62" s="83"/>
      <c r="AR62" s="83"/>
      <c r="AS62" s="83"/>
      <c r="AT62" s="83"/>
      <c r="AU62" s="83"/>
    </row>
    <row r="63" ht="14.25" customHeight="1" spans="1:47">
      <c r="A63" s="52"/>
      <c r="B63" s="50"/>
      <c r="C63" s="50"/>
      <c r="D63" s="53"/>
      <c r="E63" s="53"/>
      <c r="F63" s="53" t="str">
        <f t="shared" si="6"/>
        <v/>
      </c>
      <c r="G63" s="53"/>
      <c r="H63" s="53"/>
      <c r="I63" s="59"/>
      <c r="J63" s="53"/>
      <c r="K63" s="53"/>
      <c r="L63" s="60"/>
      <c r="M63" s="60" t="s">
        <v>56</v>
      </c>
      <c r="N63" s="53" t="s">
        <v>62</v>
      </c>
      <c r="O63" s="53" t="s">
        <v>85</v>
      </c>
      <c r="P63" s="53" t="s">
        <v>86</v>
      </c>
      <c r="Q63" s="53" t="s">
        <v>144</v>
      </c>
      <c r="R63" s="53"/>
      <c r="S63" s="53"/>
      <c r="T63" s="65"/>
      <c r="U63" s="52"/>
      <c r="V63" s="54"/>
      <c r="W63" s="75"/>
      <c r="X63" s="66">
        <v>0</v>
      </c>
      <c r="Y63" s="80">
        <v>0.9</v>
      </c>
      <c r="Z63" s="81">
        <f t="shared" si="7"/>
        <v>0.9</v>
      </c>
      <c r="AA63" s="54"/>
      <c r="AB63" s="83"/>
      <c r="AC63" s="83"/>
      <c r="AD63" s="83"/>
      <c r="AE63" s="83"/>
      <c r="AF63" s="83"/>
      <c r="AG63" s="83"/>
      <c r="AH63" s="83"/>
      <c r="AI63" s="83"/>
      <c r="AJ63" s="83"/>
      <c r="AK63" s="83"/>
      <c r="AL63" s="83"/>
      <c r="AM63" s="83"/>
      <c r="AN63" s="83"/>
      <c r="AO63" s="83"/>
      <c r="AP63" s="83"/>
      <c r="AQ63" s="83"/>
      <c r="AR63" s="83"/>
      <c r="AS63" s="83"/>
      <c r="AT63" s="83"/>
      <c r="AU63" s="83"/>
    </row>
    <row r="64" ht="14.25" customHeight="1" spans="1:47">
      <c r="A64" s="52"/>
      <c r="B64" s="50"/>
      <c r="C64" s="50"/>
      <c r="D64" s="53"/>
      <c r="E64" s="53"/>
      <c r="F64" s="53" t="str">
        <f t="shared" si="6"/>
        <v/>
      </c>
      <c r="G64" s="53"/>
      <c r="H64" s="53"/>
      <c r="I64" s="59"/>
      <c r="J64" s="53"/>
      <c r="K64" s="53"/>
      <c r="L64" s="60"/>
      <c r="M64" s="60"/>
      <c r="N64" s="53"/>
      <c r="O64" s="53"/>
      <c r="P64" s="53"/>
      <c r="Q64" s="53" t="s">
        <v>117</v>
      </c>
      <c r="R64" s="53"/>
      <c r="S64" s="53"/>
      <c r="T64" s="65"/>
      <c r="U64" s="52"/>
      <c r="V64" s="54" t="s">
        <v>815</v>
      </c>
      <c r="W64" s="52"/>
      <c r="X64" s="54">
        <v>2</v>
      </c>
      <c r="Y64" s="53">
        <v>30</v>
      </c>
      <c r="Z64" s="81">
        <f t="shared" si="7"/>
        <v>28</v>
      </c>
      <c r="AA64" s="54" t="s">
        <v>816</v>
      </c>
      <c r="AB64" s="83"/>
      <c r="AC64" s="83"/>
      <c r="AD64" s="83"/>
      <c r="AE64" s="83"/>
      <c r="AF64" s="83"/>
      <c r="AG64" s="83"/>
      <c r="AH64" s="83"/>
      <c r="AI64" s="83"/>
      <c r="AJ64" s="83"/>
      <c r="AK64" s="83"/>
      <c r="AL64" s="83"/>
      <c r="AM64" s="83"/>
      <c r="AN64" s="83"/>
      <c r="AO64" s="83"/>
      <c r="AP64" s="83"/>
      <c r="AQ64" s="83"/>
      <c r="AR64" s="83"/>
      <c r="AS64" s="83"/>
      <c r="AT64" s="83"/>
      <c r="AU64" s="83"/>
    </row>
    <row r="65" ht="14.25" customHeight="1" spans="1:47">
      <c r="A65" s="52"/>
      <c r="B65" s="50"/>
      <c r="C65" s="50"/>
      <c r="D65" s="53"/>
      <c r="E65" s="53"/>
      <c r="F65" s="53" t="str">
        <f t="shared" si="6"/>
        <v/>
      </c>
      <c r="G65" s="53"/>
      <c r="H65" s="53"/>
      <c r="I65" s="59"/>
      <c r="J65" s="53"/>
      <c r="K65" s="53"/>
      <c r="L65" s="60"/>
      <c r="M65" s="60"/>
      <c r="N65" s="53" t="s">
        <v>64</v>
      </c>
      <c r="O65" s="53" t="s">
        <v>86</v>
      </c>
      <c r="P65" s="53" t="s">
        <v>116</v>
      </c>
      <c r="Q65" s="53"/>
      <c r="R65" s="53"/>
      <c r="S65" s="53"/>
      <c r="T65" s="65"/>
      <c r="U65" s="52"/>
      <c r="V65" s="54" t="s">
        <v>549</v>
      </c>
      <c r="W65" s="52"/>
      <c r="X65" s="54">
        <v>0</v>
      </c>
      <c r="Y65" s="95">
        <v>127404</v>
      </c>
      <c r="Z65" s="81">
        <f t="shared" si="7"/>
        <v>127404</v>
      </c>
      <c r="AA65" s="54" t="s">
        <v>828</v>
      </c>
      <c r="AB65" s="83"/>
      <c r="AC65" s="83"/>
      <c r="AD65" s="83"/>
      <c r="AE65" s="83"/>
      <c r="AF65" s="83"/>
      <c r="AG65" s="83"/>
      <c r="AH65" s="83"/>
      <c r="AI65" s="83"/>
      <c r="AJ65" s="83"/>
      <c r="AK65" s="83"/>
      <c r="AL65" s="83"/>
      <c r="AM65" s="83"/>
      <c r="AN65" s="83"/>
      <c r="AO65" s="83"/>
      <c r="AP65" s="83"/>
      <c r="AQ65" s="83"/>
      <c r="AR65" s="83"/>
      <c r="AS65" s="83"/>
      <c r="AT65" s="83"/>
      <c r="AU65" s="83"/>
    </row>
    <row r="66" ht="14.25" customHeight="1" spans="1:47">
      <c r="A66" s="52"/>
      <c r="B66" s="50"/>
      <c r="C66" s="50"/>
      <c r="D66" s="53"/>
      <c r="E66" s="53"/>
      <c r="F66" s="53" t="str">
        <f t="shared" si="6"/>
        <v/>
      </c>
      <c r="G66" s="53"/>
      <c r="H66" s="53"/>
      <c r="I66" s="59"/>
      <c r="J66" s="53"/>
      <c r="K66" s="53"/>
      <c r="L66" s="60"/>
      <c r="M66" s="60"/>
      <c r="N66" s="53" t="s">
        <v>66</v>
      </c>
      <c r="O66" s="53" t="s">
        <v>86</v>
      </c>
      <c r="P66" s="53" t="s">
        <v>116</v>
      </c>
      <c r="Q66" s="53"/>
      <c r="R66" s="53"/>
      <c r="S66" s="53"/>
      <c r="T66" s="65"/>
      <c r="U66" s="52"/>
      <c r="V66" s="54"/>
      <c r="W66" s="52"/>
      <c r="X66" s="54">
        <v>0</v>
      </c>
      <c r="Y66" s="95">
        <v>127404</v>
      </c>
      <c r="Z66" s="81">
        <f t="shared" si="7"/>
        <v>127404</v>
      </c>
      <c r="AA66" s="54" t="s">
        <v>833</v>
      </c>
      <c r="AB66" s="83"/>
      <c r="AC66" s="83"/>
      <c r="AD66" s="83"/>
      <c r="AE66" s="83"/>
      <c r="AF66" s="83"/>
      <c r="AG66" s="83"/>
      <c r="AH66" s="83"/>
      <c r="AI66" s="83"/>
      <c r="AJ66" s="83"/>
      <c r="AK66" s="83"/>
      <c r="AL66" s="83"/>
      <c r="AM66" s="83"/>
      <c r="AN66" s="83"/>
      <c r="AO66" s="83"/>
      <c r="AP66" s="83"/>
      <c r="AQ66" s="83"/>
      <c r="AR66" s="83"/>
      <c r="AS66" s="83"/>
      <c r="AT66" s="83"/>
      <c r="AU66" s="83"/>
    </row>
    <row r="67" ht="14.25" customHeight="1" spans="1:47">
      <c r="A67" s="52"/>
      <c r="B67" s="50"/>
      <c r="C67" s="50"/>
      <c r="D67" s="53"/>
      <c r="E67" s="53"/>
      <c r="F67" s="53" t="str">
        <f t="shared" si="6"/>
        <v/>
      </c>
      <c r="G67" s="53"/>
      <c r="H67" s="53"/>
      <c r="I67" s="59"/>
      <c r="J67" s="53"/>
      <c r="K67" s="53"/>
      <c r="L67" s="60"/>
      <c r="M67" s="60"/>
      <c r="N67" s="53"/>
      <c r="O67" s="53"/>
      <c r="P67" s="53" t="s">
        <v>117</v>
      </c>
      <c r="Q67" s="53"/>
      <c r="R67" s="53"/>
      <c r="S67" s="53"/>
      <c r="T67" s="65"/>
      <c r="U67" s="52"/>
      <c r="V67" s="54" t="s">
        <v>815</v>
      </c>
      <c r="W67" s="52"/>
      <c r="X67" s="54">
        <v>48</v>
      </c>
      <c r="Y67" s="53">
        <v>2</v>
      </c>
      <c r="Z67" s="81">
        <v>100</v>
      </c>
      <c r="AA67" s="54" t="s">
        <v>870</v>
      </c>
      <c r="AB67" s="83"/>
      <c r="AC67" s="83"/>
      <c r="AD67" s="83"/>
      <c r="AE67" s="83"/>
      <c r="AF67" s="83"/>
      <c r="AG67" s="83"/>
      <c r="AH67" s="83"/>
      <c r="AI67" s="83"/>
      <c r="AJ67" s="83"/>
      <c r="AK67" s="83"/>
      <c r="AL67" s="83"/>
      <c r="AM67" s="83"/>
      <c r="AN67" s="83"/>
      <c r="AO67" s="83"/>
      <c r="AP67" s="83"/>
      <c r="AQ67" s="83"/>
      <c r="AR67" s="83"/>
      <c r="AS67" s="83"/>
      <c r="AT67" s="83"/>
      <c r="AU67" s="83"/>
    </row>
    <row r="68" ht="14.25" customHeight="1" spans="1:47">
      <c r="A68" s="52"/>
      <c r="B68" s="50"/>
      <c r="C68" s="50"/>
      <c r="D68" s="53"/>
      <c r="E68" s="53"/>
      <c r="F68" s="53" t="str">
        <f t="shared" si="6"/>
        <v/>
      </c>
      <c r="G68" s="53"/>
      <c r="H68" s="53"/>
      <c r="I68" s="59"/>
      <c r="J68" s="53"/>
      <c r="K68" s="53"/>
      <c r="L68" s="60"/>
      <c r="M68" s="60"/>
      <c r="N68" s="53" t="s">
        <v>67</v>
      </c>
      <c r="O68" s="53" t="s">
        <v>88</v>
      </c>
      <c r="P68" s="53" t="s">
        <v>118</v>
      </c>
      <c r="Q68" s="53"/>
      <c r="R68" s="53"/>
      <c r="S68" s="53"/>
      <c r="T68" s="65"/>
      <c r="U68" s="52"/>
      <c r="V68" s="54"/>
      <c r="W68" s="52"/>
      <c r="X68" s="54">
        <v>0</v>
      </c>
      <c r="Y68" s="80">
        <v>0.9</v>
      </c>
      <c r="Z68" s="81">
        <f t="shared" ref="Z68:Z77" si="8">Y68-X68</f>
        <v>0.9</v>
      </c>
      <c r="AA68" s="54"/>
      <c r="AB68" s="83"/>
      <c r="AC68" s="83"/>
      <c r="AD68" s="83"/>
      <c r="AE68" s="83"/>
      <c r="AF68" s="83"/>
      <c r="AG68" s="83"/>
      <c r="AH68" s="83"/>
      <c r="AI68" s="83"/>
      <c r="AJ68" s="83"/>
      <c r="AK68" s="83"/>
      <c r="AL68" s="83"/>
      <c r="AM68" s="83"/>
      <c r="AN68" s="83"/>
      <c r="AO68" s="83"/>
      <c r="AP68" s="83"/>
      <c r="AQ68" s="83"/>
      <c r="AR68" s="83"/>
      <c r="AS68" s="83"/>
      <c r="AT68" s="83"/>
      <c r="AU68" s="83"/>
    </row>
    <row r="69" ht="14.25" customHeight="1" spans="1:47">
      <c r="A69" s="52"/>
      <c r="B69" s="50"/>
      <c r="C69" s="50"/>
      <c r="D69" s="53"/>
      <c r="E69" s="53"/>
      <c r="F69" s="53" t="str">
        <f t="shared" si="6"/>
        <v/>
      </c>
      <c r="G69" s="53"/>
      <c r="H69" s="53"/>
      <c r="I69" s="59"/>
      <c r="J69" s="53"/>
      <c r="K69" s="53"/>
      <c r="L69" s="60"/>
      <c r="M69" s="60"/>
      <c r="N69" s="53"/>
      <c r="O69" s="53"/>
      <c r="P69" s="53" t="s">
        <v>119</v>
      </c>
      <c r="Q69" s="53"/>
      <c r="R69" s="53"/>
      <c r="S69" s="53"/>
      <c r="T69" s="65"/>
      <c r="U69" s="52"/>
      <c r="V69" s="54"/>
      <c r="W69" s="52"/>
      <c r="X69" s="66">
        <v>0</v>
      </c>
      <c r="Y69" s="80">
        <v>5</v>
      </c>
      <c r="Z69" s="81">
        <f t="shared" si="8"/>
        <v>5</v>
      </c>
      <c r="AA69" s="54" t="s">
        <v>870</v>
      </c>
      <c r="AB69" s="83"/>
      <c r="AC69" s="83"/>
      <c r="AD69" s="83"/>
      <c r="AE69" s="83"/>
      <c r="AF69" s="83"/>
      <c r="AG69" s="83"/>
      <c r="AH69" s="83"/>
      <c r="AI69" s="83"/>
      <c r="AJ69" s="83"/>
      <c r="AK69" s="83"/>
      <c r="AL69" s="83"/>
      <c r="AM69" s="83"/>
      <c r="AN69" s="83"/>
      <c r="AO69" s="83"/>
      <c r="AP69" s="83"/>
      <c r="AQ69" s="83"/>
      <c r="AR69" s="83"/>
      <c r="AS69" s="83"/>
      <c r="AT69" s="83"/>
      <c r="AU69" s="83"/>
    </row>
    <row r="70" ht="14.25" customHeight="1" spans="1:47">
      <c r="A70" s="52"/>
      <c r="B70" s="50"/>
      <c r="C70" s="50"/>
      <c r="D70" s="53"/>
      <c r="E70" s="53"/>
      <c r="F70" s="53" t="str">
        <f t="shared" si="6"/>
        <v/>
      </c>
      <c r="G70" s="53"/>
      <c r="H70" s="53"/>
      <c r="I70" s="59"/>
      <c r="J70" s="53"/>
      <c r="K70" s="53"/>
      <c r="L70" s="60"/>
      <c r="M70" s="60"/>
      <c r="N70" s="53"/>
      <c r="O70" s="53"/>
      <c r="P70" s="53" t="s">
        <v>117</v>
      </c>
      <c r="Q70" s="53"/>
      <c r="R70" s="53"/>
      <c r="S70" s="53"/>
      <c r="T70" s="65"/>
      <c r="U70" s="52"/>
      <c r="V70" s="54" t="s">
        <v>815</v>
      </c>
      <c r="W70" s="52"/>
      <c r="X70" s="54">
        <v>1.6</v>
      </c>
      <c r="Y70" s="53">
        <v>30</v>
      </c>
      <c r="Z70" s="81">
        <f t="shared" si="8"/>
        <v>28.4</v>
      </c>
      <c r="AA70" s="54"/>
      <c r="AB70" s="83"/>
      <c r="AC70" s="83"/>
      <c r="AD70" s="83"/>
      <c r="AE70" s="83"/>
      <c r="AF70" s="83"/>
      <c r="AG70" s="83"/>
      <c r="AH70" s="83"/>
      <c r="AI70" s="83"/>
      <c r="AJ70" s="83"/>
      <c r="AK70" s="83"/>
      <c r="AL70" s="83"/>
      <c r="AM70" s="83"/>
      <c r="AN70" s="83"/>
      <c r="AO70" s="83"/>
      <c r="AP70" s="83"/>
      <c r="AQ70" s="83"/>
      <c r="AR70" s="83"/>
      <c r="AS70" s="83"/>
      <c r="AT70" s="83"/>
      <c r="AU70" s="83"/>
    </row>
    <row r="71" ht="14.25" customHeight="1" spans="1:47">
      <c r="A71" s="52"/>
      <c r="B71" s="50"/>
      <c r="C71" s="50"/>
      <c r="D71" s="53"/>
      <c r="E71" s="53"/>
      <c r="F71" s="53" t="str">
        <f t="shared" si="6"/>
        <v/>
      </c>
      <c r="G71" s="53"/>
      <c r="H71" s="53"/>
      <c r="I71" s="59"/>
      <c r="J71" s="53"/>
      <c r="K71" s="53"/>
      <c r="L71" s="60"/>
      <c r="M71" s="60"/>
      <c r="N71" s="53" t="s">
        <v>68</v>
      </c>
      <c r="O71" s="53" t="s">
        <v>89</v>
      </c>
      <c r="P71" s="53" t="s">
        <v>118</v>
      </c>
      <c r="Q71" s="53"/>
      <c r="R71" s="53"/>
      <c r="S71" s="53"/>
      <c r="T71" s="65"/>
      <c r="U71" s="52"/>
      <c r="V71" s="54"/>
      <c r="W71" s="52"/>
      <c r="X71" s="54">
        <v>0</v>
      </c>
      <c r="Y71" s="80">
        <v>0.9</v>
      </c>
      <c r="Z71" s="81">
        <f t="shared" si="8"/>
        <v>0.9</v>
      </c>
      <c r="AA71" s="54"/>
      <c r="AB71" s="83"/>
      <c r="AC71" s="83"/>
      <c r="AD71" s="83"/>
      <c r="AE71" s="83"/>
      <c r="AF71" s="83"/>
      <c r="AG71" s="83"/>
      <c r="AH71" s="83"/>
      <c r="AI71" s="83"/>
      <c r="AJ71" s="83"/>
      <c r="AK71" s="83"/>
      <c r="AL71" s="83"/>
      <c r="AM71" s="83"/>
      <c r="AN71" s="83"/>
      <c r="AO71" s="83"/>
      <c r="AP71" s="83"/>
      <c r="AQ71" s="83"/>
      <c r="AR71" s="83"/>
      <c r="AS71" s="83"/>
      <c r="AT71" s="83"/>
      <c r="AU71" s="83"/>
    </row>
    <row r="72" ht="14.25" customHeight="1" spans="1:47">
      <c r="A72" s="52"/>
      <c r="B72" s="50"/>
      <c r="C72" s="50"/>
      <c r="D72" s="53"/>
      <c r="E72" s="53"/>
      <c r="F72" s="53" t="str">
        <f t="shared" si="6"/>
        <v/>
      </c>
      <c r="G72" s="53"/>
      <c r="H72" s="53"/>
      <c r="I72" s="59"/>
      <c r="J72" s="53"/>
      <c r="K72" s="53"/>
      <c r="L72" s="60"/>
      <c r="M72" s="60"/>
      <c r="N72" s="53"/>
      <c r="O72" s="53"/>
      <c r="P72" s="53" t="s">
        <v>119</v>
      </c>
      <c r="Q72" s="53"/>
      <c r="R72" s="53"/>
      <c r="S72" s="53"/>
      <c r="T72" s="65"/>
      <c r="U72" s="52"/>
      <c r="V72" s="54"/>
      <c r="W72" s="52"/>
      <c r="X72" s="66">
        <v>0</v>
      </c>
      <c r="Y72" s="80">
        <v>5</v>
      </c>
      <c r="Z72" s="81">
        <f t="shared" si="8"/>
        <v>5</v>
      </c>
      <c r="AA72" s="54" t="s">
        <v>870</v>
      </c>
      <c r="AB72" s="83"/>
      <c r="AC72" s="83"/>
      <c r="AD72" s="83"/>
      <c r="AE72" s="83"/>
      <c r="AF72" s="83"/>
      <c r="AG72" s="83"/>
      <c r="AH72" s="83"/>
      <c r="AI72" s="83"/>
      <c r="AJ72" s="83"/>
      <c r="AK72" s="83"/>
      <c r="AL72" s="83"/>
      <c r="AM72" s="83"/>
      <c r="AN72" s="83"/>
      <c r="AO72" s="83"/>
      <c r="AP72" s="83"/>
      <c r="AQ72" s="83"/>
      <c r="AR72" s="83"/>
      <c r="AS72" s="83"/>
      <c r="AT72" s="83"/>
      <c r="AU72" s="83"/>
    </row>
    <row r="73" ht="14.25" customHeight="1" spans="1:47">
      <c r="A73" s="52"/>
      <c r="B73" s="50"/>
      <c r="C73" s="50"/>
      <c r="D73" s="53"/>
      <c r="E73" s="53"/>
      <c r="F73" s="53" t="str">
        <f t="shared" si="6"/>
        <v/>
      </c>
      <c r="G73" s="53"/>
      <c r="H73" s="53"/>
      <c r="I73" s="59"/>
      <c r="J73" s="53"/>
      <c r="K73" s="53"/>
      <c r="L73" s="60"/>
      <c r="M73" s="60"/>
      <c r="N73" s="53"/>
      <c r="O73" s="53"/>
      <c r="P73" s="53" t="s">
        <v>117</v>
      </c>
      <c r="Q73" s="53"/>
      <c r="R73" s="53"/>
      <c r="S73" s="53"/>
      <c r="T73" s="65"/>
      <c r="U73" s="52"/>
      <c r="V73" s="54"/>
      <c r="W73" s="52"/>
      <c r="X73" s="54">
        <v>1.6</v>
      </c>
      <c r="Y73" s="53">
        <v>30</v>
      </c>
      <c r="Z73" s="81">
        <f t="shared" si="8"/>
        <v>28.4</v>
      </c>
      <c r="AA73" s="54"/>
      <c r="AB73" s="83"/>
      <c r="AC73" s="83"/>
      <c r="AD73" s="83"/>
      <c r="AE73" s="83"/>
      <c r="AF73" s="83"/>
      <c r="AG73" s="83"/>
      <c r="AH73" s="83"/>
      <c r="AI73" s="83"/>
      <c r="AJ73" s="83"/>
      <c r="AK73" s="83"/>
      <c r="AL73" s="83"/>
      <c r="AM73" s="83"/>
      <c r="AN73" s="83"/>
      <c r="AO73" s="83"/>
      <c r="AP73" s="83"/>
      <c r="AQ73" s="83"/>
      <c r="AR73" s="83"/>
      <c r="AS73" s="83"/>
      <c r="AT73" s="83"/>
      <c r="AU73" s="83"/>
    </row>
    <row r="74" ht="14.25" customHeight="1" spans="1:47">
      <c r="A74" s="52"/>
      <c r="B74" s="50"/>
      <c r="C74" s="50"/>
      <c r="D74" s="53"/>
      <c r="E74" s="53"/>
      <c r="F74" s="53" t="str">
        <f t="shared" si="6"/>
        <v/>
      </c>
      <c r="G74" s="53"/>
      <c r="H74" s="53"/>
      <c r="I74" s="59"/>
      <c r="J74" s="53"/>
      <c r="K74" s="53"/>
      <c r="L74" s="60"/>
      <c r="M74" s="60"/>
      <c r="N74" s="53"/>
      <c r="O74" s="53" t="s">
        <v>90</v>
      </c>
      <c r="P74" s="53" t="s">
        <v>120</v>
      </c>
      <c r="Q74" s="53" t="s">
        <v>145</v>
      </c>
      <c r="R74" s="53"/>
      <c r="S74" s="53"/>
      <c r="T74" s="65"/>
      <c r="U74" s="52"/>
      <c r="V74" s="54"/>
      <c r="W74" s="52"/>
      <c r="X74" s="66">
        <v>0</v>
      </c>
      <c r="Y74" s="80">
        <v>0.25</v>
      </c>
      <c r="Z74" s="81">
        <f t="shared" si="8"/>
        <v>0.25</v>
      </c>
      <c r="AA74" s="54"/>
      <c r="AB74" s="83"/>
      <c r="AC74" s="83"/>
      <c r="AD74" s="83"/>
      <c r="AE74" s="83"/>
      <c r="AF74" s="83"/>
      <c r="AG74" s="83"/>
      <c r="AH74" s="83"/>
      <c r="AI74" s="83"/>
      <c r="AJ74" s="83"/>
      <c r="AK74" s="83"/>
      <c r="AL74" s="83"/>
      <c r="AM74" s="83"/>
      <c r="AN74" s="83"/>
      <c r="AO74" s="83"/>
      <c r="AP74" s="83"/>
      <c r="AQ74" s="83"/>
      <c r="AR74" s="83"/>
      <c r="AS74" s="83"/>
      <c r="AT74" s="83"/>
      <c r="AU74" s="83"/>
    </row>
    <row r="75" ht="14.25" customHeight="1" spans="1:47">
      <c r="A75" s="52"/>
      <c r="B75" s="50"/>
      <c r="C75" s="50"/>
      <c r="D75" s="53"/>
      <c r="E75" s="53"/>
      <c r="F75" s="53" t="str">
        <f t="shared" si="6"/>
        <v/>
      </c>
      <c r="G75" s="53"/>
      <c r="H75" s="53"/>
      <c r="I75" s="59"/>
      <c r="J75" s="53"/>
      <c r="K75" s="53"/>
      <c r="L75" s="60"/>
      <c r="M75" s="60"/>
      <c r="N75" s="53"/>
      <c r="O75" s="53"/>
      <c r="P75" s="53"/>
      <c r="Q75" s="53" t="s">
        <v>146</v>
      </c>
      <c r="R75" s="53"/>
      <c r="S75" s="53"/>
      <c r="T75" s="65"/>
      <c r="U75" s="52"/>
      <c r="V75" s="54"/>
      <c r="W75" s="52"/>
      <c r="X75" s="66">
        <v>0</v>
      </c>
      <c r="Y75" s="80">
        <v>0.25</v>
      </c>
      <c r="Z75" s="81">
        <f t="shared" si="8"/>
        <v>0.25</v>
      </c>
      <c r="AA75" s="54"/>
      <c r="AB75" s="83"/>
      <c r="AC75" s="83"/>
      <c r="AD75" s="83"/>
      <c r="AE75" s="83"/>
      <c r="AF75" s="83"/>
      <c r="AG75" s="83"/>
      <c r="AH75" s="83"/>
      <c r="AI75" s="83"/>
      <c r="AJ75" s="83"/>
      <c r="AK75" s="83"/>
      <c r="AL75" s="83"/>
      <c r="AM75" s="83"/>
      <c r="AN75" s="83"/>
      <c r="AO75" s="83"/>
      <c r="AP75" s="83"/>
      <c r="AQ75" s="83"/>
      <c r="AR75" s="83"/>
      <c r="AS75" s="83"/>
      <c r="AT75" s="83"/>
      <c r="AU75" s="83"/>
    </row>
    <row r="76" ht="14.25" customHeight="1" spans="1:47">
      <c r="A76" s="52"/>
      <c r="B76" s="50"/>
      <c r="C76" s="50"/>
      <c r="D76" s="53"/>
      <c r="E76" s="53"/>
      <c r="F76" s="53" t="str">
        <f t="shared" si="6"/>
        <v/>
      </c>
      <c r="G76" s="53"/>
      <c r="H76" s="53"/>
      <c r="I76" s="59"/>
      <c r="J76" s="53"/>
      <c r="K76" s="53"/>
      <c r="L76" s="60"/>
      <c r="M76" s="60"/>
      <c r="N76" s="53"/>
      <c r="O76" s="53"/>
      <c r="P76" s="53"/>
      <c r="Q76" s="53" t="s">
        <v>147</v>
      </c>
      <c r="R76" s="53"/>
      <c r="S76" s="53"/>
      <c r="T76" s="65"/>
      <c r="U76" s="52"/>
      <c r="V76" s="54" t="s">
        <v>846</v>
      </c>
      <c r="W76" s="52"/>
      <c r="X76" s="54">
        <v>1</v>
      </c>
      <c r="Y76" s="53">
        <v>3000</v>
      </c>
      <c r="Z76" s="81">
        <f t="shared" si="8"/>
        <v>2999</v>
      </c>
      <c r="AA76" s="54" t="s">
        <v>870</v>
      </c>
      <c r="AB76" s="83"/>
      <c r="AC76" s="83"/>
      <c r="AD76" s="83"/>
      <c r="AE76" s="83"/>
      <c r="AF76" s="83"/>
      <c r="AG76" s="83"/>
      <c r="AH76" s="83"/>
      <c r="AI76" s="83"/>
      <c r="AJ76" s="83"/>
      <c r="AK76" s="83"/>
      <c r="AL76" s="83"/>
      <c r="AM76" s="83"/>
      <c r="AN76" s="83"/>
      <c r="AO76" s="83"/>
      <c r="AP76" s="83"/>
      <c r="AQ76" s="83"/>
      <c r="AR76" s="83"/>
      <c r="AS76" s="83"/>
      <c r="AT76" s="83"/>
      <c r="AU76" s="83"/>
    </row>
    <row r="77" ht="14.25" customHeight="1" spans="1:47">
      <c r="A77" s="56"/>
      <c r="B77" s="50"/>
      <c r="C77" s="50"/>
      <c r="D77" s="47"/>
      <c r="E77" s="53"/>
      <c r="F77" s="53" t="str">
        <f t="shared" si="6"/>
        <v/>
      </c>
      <c r="G77" s="53"/>
      <c r="H77" s="53"/>
      <c r="I77" s="59"/>
      <c r="J77" s="47"/>
      <c r="K77" s="47"/>
      <c r="L77" s="60"/>
      <c r="M77" s="60"/>
      <c r="N77" s="47"/>
      <c r="O77" s="47"/>
      <c r="P77" s="47"/>
      <c r="Q77" s="47" t="s">
        <v>148</v>
      </c>
      <c r="R77" s="47"/>
      <c r="S77" s="47"/>
      <c r="T77" s="67"/>
      <c r="U77" s="56"/>
      <c r="V77" s="46" t="s">
        <v>815</v>
      </c>
      <c r="W77" s="56"/>
      <c r="X77" s="46">
        <v>1</v>
      </c>
      <c r="Y77" s="47">
        <v>500</v>
      </c>
      <c r="Z77" s="85">
        <f t="shared" si="8"/>
        <v>499</v>
      </c>
      <c r="AA77" s="46" t="s">
        <v>870</v>
      </c>
      <c r="AB77" s="86"/>
      <c r="AC77" s="86"/>
      <c r="AD77" s="86"/>
      <c r="AE77" s="86"/>
      <c r="AF77" s="86"/>
      <c r="AG77" s="86"/>
      <c r="AH77" s="86"/>
      <c r="AI77" s="86"/>
      <c r="AJ77" s="86"/>
      <c r="AK77" s="86"/>
      <c r="AL77" s="86"/>
      <c r="AM77" s="86"/>
      <c r="AN77" s="86"/>
      <c r="AO77" s="86"/>
      <c r="AP77" s="86"/>
      <c r="AQ77" s="86"/>
      <c r="AR77" s="86"/>
      <c r="AS77" s="86"/>
      <c r="AT77" s="86"/>
      <c r="AU77" s="86"/>
    </row>
    <row r="78" ht="14.25" customHeight="1" spans="1:47">
      <c r="A78" s="49"/>
      <c r="B78" s="50"/>
      <c r="C78" s="50"/>
      <c r="D78" s="51"/>
      <c r="E78" s="53"/>
      <c r="F78" s="53" t="str">
        <f t="shared" si="6"/>
        <v/>
      </c>
      <c r="G78" s="53"/>
      <c r="H78" s="53"/>
      <c r="I78" s="59"/>
      <c r="J78" s="51"/>
      <c r="K78" s="51" t="s">
        <v>165</v>
      </c>
      <c r="L78" s="60"/>
      <c r="M78" s="60"/>
      <c r="N78" s="51"/>
      <c r="O78" s="51"/>
      <c r="P78" s="51" t="s">
        <v>121</v>
      </c>
      <c r="Q78" s="51" t="s">
        <v>145</v>
      </c>
      <c r="R78" s="51"/>
      <c r="S78" s="51"/>
      <c r="T78" s="63"/>
      <c r="U78" s="49"/>
      <c r="V78" s="50"/>
      <c r="W78" s="49" t="s">
        <v>871</v>
      </c>
      <c r="X78" s="50">
        <v>0</v>
      </c>
      <c r="Y78" s="51">
        <v>0.25</v>
      </c>
      <c r="Z78" s="78">
        <v>0.25</v>
      </c>
      <c r="AA78" s="50"/>
      <c r="AB78" s="79"/>
      <c r="AC78" s="79"/>
      <c r="AD78" s="79"/>
      <c r="AE78" s="79"/>
      <c r="AF78" s="79"/>
      <c r="AG78" s="79"/>
      <c r="AH78" s="79"/>
      <c r="AI78" s="79"/>
      <c r="AJ78" s="79"/>
      <c r="AK78" s="79"/>
      <c r="AL78" s="79"/>
      <c r="AM78" s="79"/>
      <c r="AN78" s="79"/>
      <c r="AO78" s="79"/>
      <c r="AP78" s="79"/>
      <c r="AQ78" s="79"/>
      <c r="AR78" s="79"/>
      <c r="AS78" s="79"/>
      <c r="AT78" s="79"/>
      <c r="AU78" s="79"/>
    </row>
    <row r="79" ht="14.25" customHeight="1" spans="1:47">
      <c r="A79" s="52"/>
      <c r="B79" s="50"/>
      <c r="C79" s="50"/>
      <c r="D79" s="53"/>
      <c r="E79" s="53"/>
      <c r="F79" s="53" t="str">
        <f t="shared" si="6"/>
        <v/>
      </c>
      <c r="G79" s="53"/>
      <c r="H79" s="53"/>
      <c r="I79" s="59"/>
      <c r="J79" s="53"/>
      <c r="K79" s="53" t="s">
        <v>165</v>
      </c>
      <c r="L79" s="60"/>
      <c r="M79" s="60"/>
      <c r="N79" s="53"/>
      <c r="O79" s="53"/>
      <c r="P79" s="53"/>
      <c r="Q79" s="53" t="s">
        <v>146</v>
      </c>
      <c r="R79" s="53"/>
      <c r="S79" s="53"/>
      <c r="T79" s="65"/>
      <c r="U79" s="52"/>
      <c r="V79" s="54"/>
      <c r="W79" s="52"/>
      <c r="X79" s="54">
        <v>0</v>
      </c>
      <c r="Y79" s="53">
        <v>0.25</v>
      </c>
      <c r="Z79" s="81">
        <v>0.25</v>
      </c>
      <c r="AA79" s="54"/>
      <c r="AB79" s="83"/>
      <c r="AC79" s="83"/>
      <c r="AD79" s="83"/>
      <c r="AE79" s="83"/>
      <c r="AF79" s="83"/>
      <c r="AG79" s="83"/>
      <c r="AH79" s="83"/>
      <c r="AI79" s="83"/>
      <c r="AJ79" s="83"/>
      <c r="AK79" s="83"/>
      <c r="AL79" s="83"/>
      <c r="AM79" s="83"/>
      <c r="AN79" s="83"/>
      <c r="AO79" s="83"/>
      <c r="AP79" s="83"/>
      <c r="AQ79" s="83"/>
      <c r="AR79" s="83"/>
      <c r="AS79" s="83"/>
      <c r="AT79" s="83"/>
      <c r="AU79" s="83"/>
    </row>
    <row r="80" ht="14.25" customHeight="1" spans="1:47">
      <c r="A80" s="52"/>
      <c r="B80" s="50"/>
      <c r="C80" s="50"/>
      <c r="D80" s="53"/>
      <c r="E80" s="53"/>
      <c r="F80" s="53" t="str">
        <f t="shared" si="6"/>
        <v/>
      </c>
      <c r="G80" s="53"/>
      <c r="H80" s="53"/>
      <c r="I80" s="59"/>
      <c r="J80" s="53"/>
      <c r="K80" s="53" t="s">
        <v>165</v>
      </c>
      <c r="L80" s="60"/>
      <c r="M80" s="60"/>
      <c r="N80" s="53"/>
      <c r="O80" s="53"/>
      <c r="P80" s="53"/>
      <c r="Q80" s="53" t="s">
        <v>147</v>
      </c>
      <c r="R80" s="53"/>
      <c r="S80" s="53"/>
      <c r="T80" s="65"/>
      <c r="U80" s="52"/>
      <c r="V80" s="54"/>
      <c r="W80" s="52"/>
      <c r="X80" s="54">
        <v>1</v>
      </c>
      <c r="Y80" s="53">
        <v>3000</v>
      </c>
      <c r="Z80" s="81">
        <v>2999</v>
      </c>
      <c r="AA80" s="54"/>
      <c r="AB80" s="83"/>
      <c r="AC80" s="83"/>
      <c r="AD80" s="83"/>
      <c r="AE80" s="83"/>
      <c r="AF80" s="83"/>
      <c r="AG80" s="83"/>
      <c r="AH80" s="83"/>
      <c r="AI80" s="83"/>
      <c r="AJ80" s="83"/>
      <c r="AK80" s="83"/>
      <c r="AL80" s="83"/>
      <c r="AM80" s="83"/>
      <c r="AN80" s="83"/>
      <c r="AO80" s="83"/>
      <c r="AP80" s="83"/>
      <c r="AQ80" s="83"/>
      <c r="AR80" s="83"/>
      <c r="AS80" s="83"/>
      <c r="AT80" s="83"/>
      <c r="AU80" s="83"/>
    </row>
    <row r="81" ht="14.25" customHeight="1" spans="1:47">
      <c r="A81" s="52"/>
      <c r="B81" s="50"/>
      <c r="C81" s="50"/>
      <c r="D81" s="53"/>
      <c r="E81" s="53"/>
      <c r="F81" s="53" t="str">
        <f t="shared" si="6"/>
        <v/>
      </c>
      <c r="G81" s="53"/>
      <c r="H81" s="53"/>
      <c r="I81" s="59"/>
      <c r="J81" s="53"/>
      <c r="K81" s="53" t="s">
        <v>165</v>
      </c>
      <c r="L81" s="60"/>
      <c r="M81" s="60"/>
      <c r="N81" s="53"/>
      <c r="O81" s="53"/>
      <c r="P81" s="53"/>
      <c r="Q81" s="53" t="s">
        <v>148</v>
      </c>
      <c r="R81" s="53"/>
      <c r="S81" s="53"/>
      <c r="T81" s="65"/>
      <c r="U81" s="52"/>
      <c r="V81" s="54"/>
      <c r="W81" s="52"/>
      <c r="X81" s="54">
        <v>1</v>
      </c>
      <c r="Y81" s="53">
        <v>500</v>
      </c>
      <c r="Z81" s="81">
        <v>499</v>
      </c>
      <c r="AA81" s="54"/>
      <c r="AB81" s="83"/>
      <c r="AC81" s="83"/>
      <c r="AD81" s="83"/>
      <c r="AE81" s="83"/>
      <c r="AF81" s="83"/>
      <c r="AG81" s="83"/>
      <c r="AH81" s="83"/>
      <c r="AI81" s="83"/>
      <c r="AJ81" s="83"/>
      <c r="AK81" s="83"/>
      <c r="AL81" s="83"/>
      <c r="AM81" s="83"/>
      <c r="AN81" s="83"/>
      <c r="AO81" s="83"/>
      <c r="AP81" s="83"/>
      <c r="AQ81" s="83"/>
      <c r="AR81" s="83"/>
      <c r="AS81" s="83"/>
      <c r="AT81" s="83"/>
      <c r="AU81" s="83"/>
    </row>
    <row r="82" ht="14.25" customHeight="1" spans="1:47">
      <c r="A82" s="52"/>
      <c r="B82" s="50"/>
      <c r="C82" s="50"/>
      <c r="D82" s="53"/>
      <c r="E82" s="53"/>
      <c r="F82" s="53" t="str">
        <f t="shared" si="6"/>
        <v/>
      </c>
      <c r="G82" s="53"/>
      <c r="H82" s="53"/>
      <c r="I82" s="59"/>
      <c r="J82" s="53"/>
      <c r="K82" s="53" t="s">
        <v>165</v>
      </c>
      <c r="L82" s="60"/>
      <c r="M82" s="60"/>
      <c r="N82" s="53"/>
      <c r="O82" s="53"/>
      <c r="P82" s="53" t="s">
        <v>122</v>
      </c>
      <c r="Q82" s="53" t="s">
        <v>145</v>
      </c>
      <c r="R82" s="53"/>
      <c r="S82" s="53"/>
      <c r="T82" s="65"/>
      <c r="U82" s="52"/>
      <c r="V82" s="54"/>
      <c r="W82" s="52" t="s">
        <v>871</v>
      </c>
      <c r="X82" s="54">
        <v>0</v>
      </c>
      <c r="Y82" s="53">
        <v>0.25</v>
      </c>
      <c r="Z82" s="81">
        <v>0.25</v>
      </c>
      <c r="AA82" s="54"/>
      <c r="AB82" s="83"/>
      <c r="AC82" s="83"/>
      <c r="AD82" s="83"/>
      <c r="AE82" s="83"/>
      <c r="AF82" s="83"/>
      <c r="AG82" s="83"/>
      <c r="AH82" s="83"/>
      <c r="AI82" s="83"/>
      <c r="AJ82" s="83"/>
      <c r="AK82" s="83"/>
      <c r="AL82" s="83"/>
      <c r="AM82" s="83"/>
      <c r="AN82" s="83"/>
      <c r="AO82" s="83"/>
      <c r="AP82" s="83"/>
      <c r="AQ82" s="83"/>
      <c r="AR82" s="83"/>
      <c r="AS82" s="83"/>
      <c r="AT82" s="83"/>
      <c r="AU82" s="83"/>
    </row>
    <row r="83" ht="14.25" customHeight="1" spans="1:47">
      <c r="A83" s="52"/>
      <c r="B83" s="50"/>
      <c r="C83" s="50"/>
      <c r="D83" s="53"/>
      <c r="E83" s="53"/>
      <c r="F83" s="53" t="str">
        <f t="shared" si="6"/>
        <v/>
      </c>
      <c r="G83" s="53"/>
      <c r="H83" s="53"/>
      <c r="I83" s="59"/>
      <c r="J83" s="53"/>
      <c r="K83" s="53" t="s">
        <v>165</v>
      </c>
      <c r="L83" s="60"/>
      <c r="M83" s="60"/>
      <c r="N83" s="53"/>
      <c r="O83" s="53"/>
      <c r="P83" s="53"/>
      <c r="Q83" s="53" t="s">
        <v>146</v>
      </c>
      <c r="R83" s="53"/>
      <c r="S83" s="53"/>
      <c r="T83" s="65"/>
      <c r="U83" s="52"/>
      <c r="V83" s="54"/>
      <c r="W83" s="52"/>
      <c r="X83" s="54">
        <v>0</v>
      </c>
      <c r="Y83" s="53">
        <v>0.25</v>
      </c>
      <c r="Z83" s="81">
        <v>0.25</v>
      </c>
      <c r="AA83" s="54"/>
      <c r="AB83" s="83"/>
      <c r="AC83" s="83"/>
      <c r="AD83" s="83"/>
      <c r="AE83" s="83"/>
      <c r="AF83" s="83"/>
      <c r="AG83" s="83"/>
      <c r="AH83" s="83"/>
      <c r="AI83" s="83"/>
      <c r="AJ83" s="83"/>
      <c r="AK83" s="83"/>
      <c r="AL83" s="83"/>
      <c r="AM83" s="83"/>
      <c r="AN83" s="83"/>
      <c r="AO83" s="83"/>
      <c r="AP83" s="83"/>
      <c r="AQ83" s="83"/>
      <c r="AR83" s="83"/>
      <c r="AS83" s="83"/>
      <c r="AT83" s="83"/>
      <c r="AU83" s="83"/>
    </row>
    <row r="84" ht="14.25" customHeight="1" spans="1:47">
      <c r="A84" s="52"/>
      <c r="B84" s="50"/>
      <c r="C84" s="50"/>
      <c r="D84" s="53"/>
      <c r="E84" s="53"/>
      <c r="F84" s="53" t="str">
        <f t="shared" si="6"/>
        <v/>
      </c>
      <c r="G84" s="53"/>
      <c r="H84" s="53"/>
      <c r="I84" s="59"/>
      <c r="J84" s="53"/>
      <c r="K84" s="53" t="s">
        <v>165</v>
      </c>
      <c r="L84" s="60"/>
      <c r="M84" s="60"/>
      <c r="N84" s="53"/>
      <c r="O84" s="53"/>
      <c r="P84" s="53"/>
      <c r="Q84" s="53" t="s">
        <v>147</v>
      </c>
      <c r="R84" s="53"/>
      <c r="S84" s="53"/>
      <c r="T84" s="65"/>
      <c r="U84" s="52"/>
      <c r="V84" s="54"/>
      <c r="W84" s="52"/>
      <c r="X84" s="54">
        <v>1</v>
      </c>
      <c r="Y84" s="53">
        <v>3000</v>
      </c>
      <c r="Z84" s="81">
        <v>2999</v>
      </c>
      <c r="AA84" s="54"/>
      <c r="AB84" s="83"/>
      <c r="AC84" s="83"/>
      <c r="AD84" s="83"/>
      <c r="AE84" s="83"/>
      <c r="AF84" s="83"/>
      <c r="AG84" s="83"/>
      <c r="AH84" s="83"/>
      <c r="AI84" s="83"/>
      <c r="AJ84" s="83"/>
      <c r="AK84" s="83"/>
      <c r="AL84" s="83"/>
      <c r="AM84" s="83"/>
      <c r="AN84" s="83"/>
      <c r="AO84" s="83"/>
      <c r="AP84" s="83"/>
      <c r="AQ84" s="83"/>
      <c r="AR84" s="83"/>
      <c r="AS84" s="83"/>
      <c r="AT84" s="83"/>
      <c r="AU84" s="83"/>
    </row>
    <row r="85" ht="14.25" customHeight="1" spans="1:47">
      <c r="A85" s="52"/>
      <c r="B85" s="50"/>
      <c r="C85" s="50"/>
      <c r="D85" s="53"/>
      <c r="E85" s="53"/>
      <c r="F85" s="53" t="str">
        <f t="shared" si="6"/>
        <v/>
      </c>
      <c r="G85" s="53"/>
      <c r="H85" s="53"/>
      <c r="I85" s="59"/>
      <c r="J85" s="53"/>
      <c r="K85" s="53" t="s">
        <v>165</v>
      </c>
      <c r="L85" s="60"/>
      <c r="M85" s="60"/>
      <c r="N85" s="53"/>
      <c r="O85" s="53"/>
      <c r="P85" s="53"/>
      <c r="Q85" s="53" t="s">
        <v>148</v>
      </c>
      <c r="R85" s="53"/>
      <c r="S85" s="53"/>
      <c r="T85" s="65"/>
      <c r="U85" s="52"/>
      <c r="V85" s="54"/>
      <c r="W85" s="52"/>
      <c r="X85" s="54">
        <v>1</v>
      </c>
      <c r="Y85" s="53">
        <v>500</v>
      </c>
      <c r="Z85" s="81">
        <v>499</v>
      </c>
      <c r="AA85" s="54"/>
      <c r="AB85" s="83"/>
      <c r="AC85" s="83"/>
      <c r="AD85" s="83"/>
      <c r="AE85" s="83"/>
      <c r="AF85" s="83"/>
      <c r="AG85" s="83"/>
      <c r="AH85" s="83"/>
      <c r="AI85" s="83"/>
      <c r="AJ85" s="83"/>
      <c r="AK85" s="83"/>
      <c r="AL85" s="83"/>
      <c r="AM85" s="83"/>
      <c r="AN85" s="83"/>
      <c r="AO85" s="83"/>
      <c r="AP85" s="83"/>
      <c r="AQ85" s="83"/>
      <c r="AR85" s="83"/>
      <c r="AS85" s="83"/>
      <c r="AT85" s="83"/>
      <c r="AU85" s="83"/>
    </row>
    <row r="86" ht="14.25" customHeight="1" spans="1:47">
      <c r="A86" s="52"/>
      <c r="B86" s="50"/>
      <c r="C86" s="50"/>
      <c r="D86" s="53"/>
      <c r="E86" s="53"/>
      <c r="F86" s="53" t="str">
        <f t="shared" si="6"/>
        <v/>
      </c>
      <c r="G86" s="53"/>
      <c r="H86" s="53"/>
      <c r="I86" s="59"/>
      <c r="J86" s="53"/>
      <c r="K86" s="53" t="s">
        <v>165</v>
      </c>
      <c r="L86" s="60"/>
      <c r="M86" s="60"/>
      <c r="N86" s="53"/>
      <c r="O86" s="53"/>
      <c r="P86" s="53" t="s">
        <v>123</v>
      </c>
      <c r="Q86" s="53" t="s">
        <v>145</v>
      </c>
      <c r="R86" s="53"/>
      <c r="S86" s="53"/>
      <c r="T86" s="65"/>
      <c r="U86" s="52"/>
      <c r="V86" s="54"/>
      <c r="W86" s="52" t="s">
        <v>871</v>
      </c>
      <c r="X86" s="54">
        <v>0</v>
      </c>
      <c r="Y86" s="53">
        <v>0.25</v>
      </c>
      <c r="Z86" s="81">
        <v>0.25</v>
      </c>
      <c r="AA86" s="54"/>
      <c r="AB86" s="83"/>
      <c r="AC86" s="83"/>
      <c r="AD86" s="83"/>
      <c r="AE86" s="83"/>
      <c r="AF86" s="83"/>
      <c r="AG86" s="83"/>
      <c r="AH86" s="83"/>
      <c r="AI86" s="83"/>
      <c r="AJ86" s="83"/>
      <c r="AK86" s="83"/>
      <c r="AL86" s="83"/>
      <c r="AM86" s="83"/>
      <c r="AN86" s="83"/>
      <c r="AO86" s="83"/>
      <c r="AP86" s="83"/>
      <c r="AQ86" s="83"/>
      <c r="AR86" s="83"/>
      <c r="AS86" s="83"/>
      <c r="AT86" s="83"/>
      <c r="AU86" s="83"/>
    </row>
    <row r="87" ht="14.25" customHeight="1" spans="1:47">
      <c r="A87" s="52"/>
      <c r="B87" s="50"/>
      <c r="C87" s="50"/>
      <c r="D87" s="53"/>
      <c r="E87" s="53"/>
      <c r="F87" s="53" t="str">
        <f t="shared" si="6"/>
        <v/>
      </c>
      <c r="G87" s="53"/>
      <c r="H87" s="53"/>
      <c r="I87" s="59"/>
      <c r="J87" s="53"/>
      <c r="K87" s="53" t="s">
        <v>165</v>
      </c>
      <c r="L87" s="60"/>
      <c r="M87" s="60"/>
      <c r="N87" s="53"/>
      <c r="O87" s="53"/>
      <c r="P87" s="53"/>
      <c r="Q87" s="53" t="s">
        <v>146</v>
      </c>
      <c r="R87" s="53"/>
      <c r="S87" s="53"/>
      <c r="T87" s="65"/>
      <c r="U87" s="52"/>
      <c r="V87" s="54"/>
      <c r="W87" s="52"/>
      <c r="X87" s="54">
        <v>0</v>
      </c>
      <c r="Y87" s="53">
        <v>0.25</v>
      </c>
      <c r="Z87" s="81">
        <v>0.25</v>
      </c>
      <c r="AA87" s="54"/>
      <c r="AB87" s="83"/>
      <c r="AC87" s="83"/>
      <c r="AD87" s="83"/>
      <c r="AE87" s="83"/>
      <c r="AF87" s="83"/>
      <c r="AG87" s="83"/>
      <c r="AH87" s="83"/>
      <c r="AI87" s="83"/>
      <c r="AJ87" s="83"/>
      <c r="AK87" s="83"/>
      <c r="AL87" s="83"/>
      <c r="AM87" s="83"/>
      <c r="AN87" s="83"/>
      <c r="AO87" s="83"/>
      <c r="AP87" s="83"/>
      <c r="AQ87" s="83"/>
      <c r="AR87" s="83"/>
      <c r="AS87" s="83"/>
      <c r="AT87" s="83"/>
      <c r="AU87" s="83"/>
    </row>
    <row r="88" ht="14.25" customHeight="1" spans="1:47">
      <c r="A88" s="52"/>
      <c r="B88" s="50"/>
      <c r="C88" s="50"/>
      <c r="D88" s="53"/>
      <c r="E88" s="53"/>
      <c r="F88" s="53" t="str">
        <f t="shared" si="6"/>
        <v/>
      </c>
      <c r="G88" s="53"/>
      <c r="H88" s="53"/>
      <c r="I88" s="59"/>
      <c r="J88" s="53"/>
      <c r="K88" s="53" t="s">
        <v>165</v>
      </c>
      <c r="L88" s="60"/>
      <c r="M88" s="60"/>
      <c r="N88" s="53"/>
      <c r="O88" s="53"/>
      <c r="P88" s="53"/>
      <c r="Q88" s="53" t="s">
        <v>147</v>
      </c>
      <c r="R88" s="53"/>
      <c r="S88" s="53"/>
      <c r="T88" s="65"/>
      <c r="U88" s="52"/>
      <c r="V88" s="54"/>
      <c r="W88" s="52"/>
      <c r="X88" s="54">
        <v>1</v>
      </c>
      <c r="Y88" s="53">
        <v>3000</v>
      </c>
      <c r="Z88" s="81">
        <v>2999</v>
      </c>
      <c r="AA88" s="54"/>
      <c r="AB88" s="83"/>
      <c r="AC88" s="83"/>
      <c r="AD88" s="83"/>
      <c r="AE88" s="83"/>
      <c r="AF88" s="83"/>
      <c r="AG88" s="83"/>
      <c r="AH88" s="83"/>
      <c r="AI88" s="83"/>
      <c r="AJ88" s="83"/>
      <c r="AK88" s="83"/>
      <c r="AL88" s="83"/>
      <c r="AM88" s="83"/>
      <c r="AN88" s="83"/>
      <c r="AO88" s="83"/>
      <c r="AP88" s="83"/>
      <c r="AQ88" s="83"/>
      <c r="AR88" s="83"/>
      <c r="AS88" s="83"/>
      <c r="AT88" s="83"/>
      <c r="AU88" s="83"/>
    </row>
    <row r="89" ht="14.25" customHeight="1" spans="1:47">
      <c r="A89" s="52"/>
      <c r="B89" s="50"/>
      <c r="C89" s="50"/>
      <c r="D89" s="53"/>
      <c r="E89" s="53"/>
      <c r="F89" s="53" t="str">
        <f t="shared" si="6"/>
        <v/>
      </c>
      <c r="G89" s="53"/>
      <c r="H89" s="53"/>
      <c r="I89" s="59"/>
      <c r="J89" s="53"/>
      <c r="K89" s="53" t="s">
        <v>165</v>
      </c>
      <c r="L89" s="60"/>
      <c r="M89" s="60"/>
      <c r="N89" s="53"/>
      <c r="O89" s="53"/>
      <c r="P89" s="53"/>
      <c r="Q89" s="53" t="s">
        <v>148</v>
      </c>
      <c r="R89" s="53"/>
      <c r="S89" s="53"/>
      <c r="T89" s="65"/>
      <c r="U89" s="52"/>
      <c r="V89" s="54"/>
      <c r="W89" s="52"/>
      <c r="X89" s="54">
        <v>1</v>
      </c>
      <c r="Y89" s="53">
        <v>500</v>
      </c>
      <c r="Z89" s="81">
        <v>499</v>
      </c>
      <c r="AA89" s="54"/>
      <c r="AB89" s="83"/>
      <c r="AC89" s="83"/>
      <c r="AD89" s="83"/>
      <c r="AE89" s="83"/>
      <c r="AF89" s="83"/>
      <c r="AG89" s="83"/>
      <c r="AH89" s="83"/>
      <c r="AI89" s="83"/>
      <c r="AJ89" s="83"/>
      <c r="AK89" s="83"/>
      <c r="AL89" s="83"/>
      <c r="AM89" s="83"/>
      <c r="AN89" s="83"/>
      <c r="AO89" s="83"/>
      <c r="AP89" s="83"/>
      <c r="AQ89" s="83"/>
      <c r="AR89" s="83"/>
      <c r="AS89" s="83"/>
      <c r="AT89" s="83"/>
      <c r="AU89" s="83"/>
    </row>
    <row r="90" ht="14.25" customHeight="1" spans="1:47">
      <c r="A90" s="52"/>
      <c r="B90" s="50"/>
      <c r="C90" s="50"/>
      <c r="D90" s="53"/>
      <c r="E90" s="53"/>
      <c r="F90" s="53" t="str">
        <f t="shared" si="6"/>
        <v/>
      </c>
      <c r="G90" s="53"/>
      <c r="H90" s="53"/>
      <c r="I90" s="59"/>
      <c r="J90" s="53"/>
      <c r="K90" s="53"/>
      <c r="L90" s="60"/>
      <c r="M90" s="60"/>
      <c r="N90" s="53"/>
      <c r="O90" s="53" t="s">
        <v>91</v>
      </c>
      <c r="P90" s="53" t="s">
        <v>124</v>
      </c>
      <c r="Q90" s="53" t="s">
        <v>160</v>
      </c>
      <c r="R90" s="53"/>
      <c r="S90" s="53"/>
      <c r="T90" s="65"/>
      <c r="U90" s="52"/>
      <c r="V90" s="54" t="s">
        <v>316</v>
      </c>
      <c r="W90" s="52" t="s">
        <v>872</v>
      </c>
      <c r="X90" s="66">
        <v>0</v>
      </c>
      <c r="Y90" s="80">
        <v>1</v>
      </c>
      <c r="Z90" s="81">
        <f t="shared" ref="Z90:Z106" si="9">Y90-X90</f>
        <v>1</v>
      </c>
      <c r="AA90" s="54" t="s">
        <v>873</v>
      </c>
      <c r="AB90" s="83"/>
      <c r="AC90" s="83"/>
      <c r="AD90" s="83"/>
      <c r="AE90" s="83"/>
      <c r="AF90" s="83"/>
      <c r="AG90" s="83"/>
      <c r="AH90" s="83"/>
      <c r="AI90" s="83"/>
      <c r="AJ90" s="83"/>
      <c r="AK90" s="83"/>
      <c r="AL90" s="83"/>
      <c r="AM90" s="83"/>
      <c r="AN90" s="83"/>
      <c r="AO90" s="83"/>
      <c r="AP90" s="83"/>
      <c r="AQ90" s="83"/>
      <c r="AR90" s="83"/>
      <c r="AS90" s="83"/>
      <c r="AT90" s="83"/>
      <c r="AU90" s="83"/>
    </row>
    <row r="91" ht="14.25" customHeight="1" spans="1:47">
      <c r="A91" s="52"/>
      <c r="B91" s="50"/>
      <c r="C91" s="50"/>
      <c r="D91" s="53"/>
      <c r="E91" s="53"/>
      <c r="F91" s="53" t="str">
        <f t="shared" si="6"/>
        <v/>
      </c>
      <c r="G91" s="53"/>
      <c r="H91" s="53"/>
      <c r="I91" s="59"/>
      <c r="J91" s="53"/>
      <c r="K91" s="53"/>
      <c r="L91" s="60"/>
      <c r="M91" s="60"/>
      <c r="N91" s="53"/>
      <c r="O91" s="53"/>
      <c r="P91" s="53"/>
      <c r="Q91" s="53" t="s">
        <v>874</v>
      </c>
      <c r="R91" s="53"/>
      <c r="S91" s="53"/>
      <c r="T91" s="65"/>
      <c r="U91" s="52"/>
      <c r="V91" s="54" t="s">
        <v>316</v>
      </c>
      <c r="W91" s="52"/>
      <c r="X91" s="66">
        <v>0</v>
      </c>
      <c r="Y91" s="80">
        <v>1</v>
      </c>
      <c r="Z91" s="81">
        <f t="shared" si="9"/>
        <v>1</v>
      </c>
      <c r="AA91" s="54"/>
      <c r="AB91" s="83"/>
      <c r="AC91" s="83"/>
      <c r="AD91" s="83"/>
      <c r="AE91" s="83"/>
      <c r="AF91" s="83"/>
      <c r="AG91" s="83"/>
      <c r="AH91" s="83"/>
      <c r="AI91" s="83"/>
      <c r="AJ91" s="83"/>
      <c r="AK91" s="83"/>
      <c r="AL91" s="83"/>
      <c r="AM91" s="83"/>
      <c r="AN91" s="83"/>
      <c r="AO91" s="83"/>
      <c r="AP91" s="83"/>
      <c r="AQ91" s="83"/>
      <c r="AR91" s="83"/>
      <c r="AS91" s="83"/>
      <c r="AT91" s="83"/>
      <c r="AU91" s="83"/>
    </row>
    <row r="92" ht="14.25" customHeight="1" spans="1:47">
      <c r="A92" s="52"/>
      <c r="B92" s="50"/>
      <c r="C92" s="50"/>
      <c r="D92" s="53"/>
      <c r="E92" s="53"/>
      <c r="F92" s="53" t="str">
        <f t="shared" si="6"/>
        <v/>
      </c>
      <c r="G92" s="53"/>
      <c r="H92" s="53"/>
      <c r="I92" s="59"/>
      <c r="J92" s="53"/>
      <c r="K92" s="53"/>
      <c r="L92" s="60"/>
      <c r="M92" s="60"/>
      <c r="N92" s="53"/>
      <c r="O92" s="53"/>
      <c r="P92" s="53"/>
      <c r="Q92" s="53" t="s">
        <v>149</v>
      </c>
      <c r="R92" s="53"/>
      <c r="S92" s="53"/>
      <c r="T92" s="65"/>
      <c r="U92" s="52"/>
      <c r="V92" s="54" t="s">
        <v>316</v>
      </c>
      <c r="W92" s="52"/>
      <c r="X92" s="66">
        <v>0</v>
      </c>
      <c r="Y92" s="80">
        <v>1</v>
      </c>
      <c r="Z92" s="81">
        <f t="shared" si="9"/>
        <v>1</v>
      </c>
      <c r="AA92" s="54"/>
      <c r="AB92" s="83"/>
      <c r="AC92" s="83"/>
      <c r="AD92" s="83"/>
      <c r="AE92" s="83"/>
      <c r="AF92" s="83"/>
      <c r="AG92" s="83"/>
      <c r="AH92" s="83"/>
      <c r="AI92" s="83"/>
      <c r="AJ92" s="83"/>
      <c r="AK92" s="83"/>
      <c r="AL92" s="83"/>
      <c r="AM92" s="83"/>
      <c r="AN92" s="83"/>
      <c r="AO92" s="83"/>
      <c r="AP92" s="83"/>
      <c r="AQ92" s="83"/>
      <c r="AR92" s="83"/>
      <c r="AS92" s="83"/>
      <c r="AT92" s="83"/>
      <c r="AU92" s="83"/>
    </row>
    <row r="93" ht="14.25" customHeight="1" spans="1:47">
      <c r="A93" s="52"/>
      <c r="B93" s="50"/>
      <c r="C93" s="50"/>
      <c r="D93" s="53"/>
      <c r="E93" s="53"/>
      <c r="F93" s="53" t="str">
        <f t="shared" si="6"/>
        <v/>
      </c>
      <c r="G93" s="53"/>
      <c r="H93" s="53"/>
      <c r="I93" s="59"/>
      <c r="J93" s="53"/>
      <c r="K93" s="53"/>
      <c r="L93" s="60"/>
      <c r="M93" s="60"/>
      <c r="N93" s="53"/>
      <c r="O93" s="53"/>
      <c r="P93" s="53"/>
      <c r="Q93" s="53" t="s">
        <v>162</v>
      </c>
      <c r="R93" s="53"/>
      <c r="S93" s="53"/>
      <c r="T93" s="65"/>
      <c r="U93" s="52"/>
      <c r="V93" s="54" t="s">
        <v>316</v>
      </c>
      <c r="W93" s="52"/>
      <c r="X93" s="66">
        <v>0</v>
      </c>
      <c r="Y93" s="80">
        <v>1</v>
      </c>
      <c r="Z93" s="81">
        <f t="shared" si="9"/>
        <v>1</v>
      </c>
      <c r="AA93" s="54"/>
      <c r="AB93" s="83"/>
      <c r="AC93" s="83"/>
      <c r="AD93" s="83"/>
      <c r="AE93" s="83"/>
      <c r="AF93" s="83"/>
      <c r="AG93" s="83"/>
      <c r="AH93" s="83"/>
      <c r="AI93" s="83"/>
      <c r="AJ93" s="83"/>
      <c r="AK93" s="83"/>
      <c r="AL93" s="83"/>
      <c r="AM93" s="83"/>
      <c r="AN93" s="83"/>
      <c r="AO93" s="83"/>
      <c r="AP93" s="83"/>
      <c r="AQ93" s="83"/>
      <c r="AR93" s="83"/>
      <c r="AS93" s="83"/>
      <c r="AT93" s="83"/>
      <c r="AU93" s="83"/>
    </row>
    <row r="94" ht="14.25" customHeight="1" spans="1:47">
      <c r="A94" s="52"/>
      <c r="B94" s="50"/>
      <c r="C94" s="50"/>
      <c r="D94" s="53"/>
      <c r="E94" s="53"/>
      <c r="F94" s="53" t="str">
        <f t="shared" si="6"/>
        <v/>
      </c>
      <c r="G94" s="53"/>
      <c r="H94" s="53"/>
      <c r="I94" s="59"/>
      <c r="J94" s="53"/>
      <c r="K94" s="53"/>
      <c r="L94" s="60"/>
      <c r="M94" s="60"/>
      <c r="N94" s="53"/>
      <c r="O94" s="53"/>
      <c r="P94" s="53" t="s">
        <v>125</v>
      </c>
      <c r="Q94" s="53" t="s">
        <v>151</v>
      </c>
      <c r="R94" s="53"/>
      <c r="S94" s="53"/>
      <c r="T94" s="65"/>
      <c r="U94" s="52"/>
      <c r="V94" s="54" t="s">
        <v>879</v>
      </c>
      <c r="W94" s="52"/>
      <c r="X94" s="54">
        <v>70</v>
      </c>
      <c r="Y94" s="53">
        <v>200</v>
      </c>
      <c r="Z94" s="81">
        <f t="shared" si="9"/>
        <v>130</v>
      </c>
      <c r="AA94" s="54" t="s">
        <v>870</v>
      </c>
      <c r="AB94" s="83"/>
      <c r="AC94" s="83"/>
      <c r="AD94" s="83"/>
      <c r="AE94" s="83"/>
      <c r="AF94" s="83"/>
      <c r="AG94" s="83"/>
      <c r="AH94" s="83"/>
      <c r="AI94" s="83"/>
      <c r="AJ94" s="83"/>
      <c r="AK94" s="83"/>
      <c r="AL94" s="83"/>
      <c r="AM94" s="83"/>
      <c r="AN94" s="83"/>
      <c r="AO94" s="83"/>
      <c r="AP94" s="83"/>
      <c r="AQ94" s="83"/>
      <c r="AR94" s="83"/>
      <c r="AS94" s="83"/>
      <c r="AT94" s="83"/>
      <c r="AU94" s="83"/>
    </row>
    <row r="95" ht="14.25" customHeight="1" spans="1:47">
      <c r="A95" s="52"/>
      <c r="B95" s="50"/>
      <c r="C95" s="50"/>
      <c r="D95" s="53"/>
      <c r="E95" s="53"/>
      <c r="F95" s="53" t="str">
        <f t="shared" si="6"/>
        <v/>
      </c>
      <c r="G95" s="53"/>
      <c r="H95" s="53"/>
      <c r="I95" s="59"/>
      <c r="J95" s="53"/>
      <c r="K95" s="53"/>
      <c r="L95" s="60"/>
      <c r="M95" s="60"/>
      <c r="N95" s="53"/>
      <c r="O95" s="53"/>
      <c r="P95" s="53"/>
      <c r="Q95" s="53" t="s">
        <v>152</v>
      </c>
      <c r="R95" s="53"/>
      <c r="S95" s="53"/>
      <c r="T95" s="65"/>
      <c r="U95" s="52"/>
      <c r="V95" s="54" t="s">
        <v>879</v>
      </c>
      <c r="W95" s="52"/>
      <c r="X95" s="54">
        <v>10</v>
      </c>
      <c r="Y95" s="53">
        <v>80</v>
      </c>
      <c r="Z95" s="81">
        <f t="shared" si="9"/>
        <v>70</v>
      </c>
      <c r="AA95" s="54" t="s">
        <v>870</v>
      </c>
      <c r="AB95" s="83"/>
      <c r="AC95" s="83"/>
      <c r="AD95" s="83"/>
      <c r="AE95" s="83"/>
      <c r="AF95" s="83"/>
      <c r="AG95" s="83"/>
      <c r="AH95" s="83"/>
      <c r="AI95" s="83"/>
      <c r="AJ95" s="83"/>
      <c r="AK95" s="83"/>
      <c r="AL95" s="83"/>
      <c r="AM95" s="83"/>
      <c r="AN95" s="83"/>
      <c r="AO95" s="83"/>
      <c r="AP95" s="83"/>
      <c r="AQ95" s="83"/>
      <c r="AR95" s="83"/>
      <c r="AS95" s="83"/>
      <c r="AT95" s="83"/>
      <c r="AU95" s="83"/>
    </row>
    <row r="96" ht="14.25" customHeight="1" spans="1:47">
      <c r="A96" s="52"/>
      <c r="B96" s="50"/>
      <c r="C96" s="50"/>
      <c r="D96" s="53"/>
      <c r="E96" s="53"/>
      <c r="F96" s="53" t="str">
        <f t="shared" si="6"/>
        <v/>
      </c>
      <c r="G96" s="53"/>
      <c r="H96" s="53"/>
      <c r="I96" s="59"/>
      <c r="J96" s="53"/>
      <c r="K96" s="53"/>
      <c r="L96" s="60"/>
      <c r="M96" s="60"/>
      <c r="N96" s="53" t="s">
        <v>880</v>
      </c>
      <c r="O96" s="53" t="s">
        <v>93</v>
      </c>
      <c r="P96" s="53" t="s">
        <v>126</v>
      </c>
      <c r="Q96" s="53"/>
      <c r="R96" s="53"/>
      <c r="S96" s="53"/>
      <c r="T96" s="65"/>
      <c r="U96" s="52"/>
      <c r="V96" s="54"/>
      <c r="W96" s="52"/>
      <c r="X96" s="54">
        <v>9800</v>
      </c>
      <c r="Y96" s="53">
        <v>49000</v>
      </c>
      <c r="Z96" s="81">
        <f t="shared" si="9"/>
        <v>39200</v>
      </c>
      <c r="AA96" s="54" t="s">
        <v>881</v>
      </c>
      <c r="AB96" s="83"/>
      <c r="AC96" s="83"/>
      <c r="AD96" s="83"/>
      <c r="AE96" s="83"/>
      <c r="AF96" s="83"/>
      <c r="AG96" s="83"/>
      <c r="AH96" s="83"/>
      <c r="AI96" s="83"/>
      <c r="AJ96" s="83"/>
      <c r="AK96" s="83"/>
      <c r="AL96" s="83"/>
      <c r="AM96" s="83"/>
      <c r="AN96" s="83"/>
      <c r="AO96" s="83"/>
      <c r="AP96" s="83"/>
      <c r="AQ96" s="83"/>
      <c r="AR96" s="83"/>
      <c r="AS96" s="83"/>
      <c r="AT96" s="83"/>
      <c r="AU96" s="83"/>
    </row>
    <row r="97" ht="14.25" customHeight="1" spans="1:47">
      <c r="A97" s="52"/>
      <c r="B97" s="50"/>
      <c r="C97" s="50"/>
      <c r="D97" s="53"/>
      <c r="E97" s="53"/>
      <c r="F97" s="53" t="str">
        <f t="shared" si="6"/>
        <v/>
      </c>
      <c r="G97" s="53"/>
      <c r="H97" s="53"/>
      <c r="I97" s="59"/>
      <c r="J97" s="53"/>
      <c r="K97" s="53"/>
      <c r="L97" s="60"/>
      <c r="M97" s="60"/>
      <c r="N97" s="53"/>
      <c r="O97" s="53"/>
      <c r="P97" s="53" t="s">
        <v>153</v>
      </c>
      <c r="Q97" s="53"/>
      <c r="R97" s="53"/>
      <c r="S97" s="53"/>
      <c r="T97" s="65"/>
      <c r="U97" s="52"/>
      <c r="V97" s="54"/>
      <c r="W97" s="52"/>
      <c r="X97" s="66">
        <v>0.1</v>
      </c>
      <c r="Y97" s="80">
        <v>0.9</v>
      </c>
      <c r="Z97" s="81">
        <f t="shared" si="9"/>
        <v>0.8</v>
      </c>
      <c r="AA97" s="54"/>
      <c r="AB97" s="83"/>
      <c r="AC97" s="83"/>
      <c r="AD97" s="83"/>
      <c r="AE97" s="83"/>
      <c r="AF97" s="83"/>
      <c r="AG97" s="83"/>
      <c r="AH97" s="83"/>
      <c r="AI97" s="83"/>
      <c r="AJ97" s="83"/>
      <c r="AK97" s="83"/>
      <c r="AL97" s="83"/>
      <c r="AM97" s="83"/>
      <c r="AN97" s="83"/>
      <c r="AO97" s="83"/>
      <c r="AP97" s="83"/>
      <c r="AQ97" s="83"/>
      <c r="AR97" s="83"/>
      <c r="AS97" s="83"/>
      <c r="AT97" s="83"/>
      <c r="AU97" s="83"/>
    </row>
    <row r="98" ht="14.25" customHeight="1" spans="1:47">
      <c r="A98" s="52"/>
      <c r="B98" s="50"/>
      <c r="C98" s="50"/>
      <c r="D98" s="53"/>
      <c r="E98" s="53"/>
      <c r="F98" s="53" t="str">
        <f t="shared" si="6"/>
        <v/>
      </c>
      <c r="G98" s="53"/>
      <c r="H98" s="53"/>
      <c r="I98" s="59"/>
      <c r="J98" s="53"/>
      <c r="K98" s="53"/>
      <c r="L98" s="60"/>
      <c r="M98" s="60"/>
      <c r="N98" s="53"/>
      <c r="O98" s="53"/>
      <c r="P98" s="53" t="s">
        <v>154</v>
      </c>
      <c r="Q98" s="53"/>
      <c r="R98" s="53"/>
      <c r="S98" s="53"/>
      <c r="T98" s="65"/>
      <c r="U98" s="52"/>
      <c r="V98" s="54"/>
      <c r="W98" s="52"/>
      <c r="X98" s="66">
        <v>0.1</v>
      </c>
      <c r="Y98" s="80">
        <v>0.9</v>
      </c>
      <c r="Z98" s="81">
        <f t="shared" si="9"/>
        <v>0.8</v>
      </c>
      <c r="AA98" s="54"/>
      <c r="AB98" s="83"/>
      <c r="AC98" s="83"/>
      <c r="AD98" s="83"/>
      <c r="AE98" s="83"/>
      <c r="AF98" s="83"/>
      <c r="AG98" s="83"/>
      <c r="AH98" s="83"/>
      <c r="AI98" s="83"/>
      <c r="AJ98" s="83"/>
      <c r="AK98" s="83"/>
      <c r="AL98" s="83"/>
      <c r="AM98" s="83"/>
      <c r="AN98" s="83"/>
      <c r="AO98" s="83"/>
      <c r="AP98" s="83"/>
      <c r="AQ98" s="83"/>
      <c r="AR98" s="83"/>
      <c r="AS98" s="83"/>
      <c r="AT98" s="83"/>
      <c r="AU98" s="83"/>
    </row>
    <row r="99" ht="14.25" customHeight="1" spans="1:47">
      <c r="A99" s="52"/>
      <c r="B99" s="50"/>
      <c r="C99" s="50"/>
      <c r="D99" s="53"/>
      <c r="E99" s="53"/>
      <c r="F99" s="53" t="str">
        <f t="shared" si="6"/>
        <v/>
      </c>
      <c r="G99" s="53"/>
      <c r="H99" s="53"/>
      <c r="I99" s="59"/>
      <c r="J99" s="53"/>
      <c r="K99" s="53"/>
      <c r="L99" s="60"/>
      <c r="M99" s="60"/>
      <c r="N99" s="53"/>
      <c r="O99" s="53"/>
      <c r="P99" s="53" t="s">
        <v>127</v>
      </c>
      <c r="Q99" s="53" t="s">
        <v>155</v>
      </c>
      <c r="R99" s="53"/>
      <c r="S99" s="53"/>
      <c r="T99" s="65"/>
      <c r="U99" s="52"/>
      <c r="V99" s="54"/>
      <c r="W99" s="52"/>
      <c r="X99" s="54">
        <v>36.122</v>
      </c>
      <c r="Y99" s="53">
        <v>145.71</v>
      </c>
      <c r="Z99" s="81">
        <f t="shared" si="9"/>
        <v>109.588</v>
      </c>
      <c r="AA99" s="54" t="s">
        <v>888</v>
      </c>
      <c r="AB99" s="83"/>
      <c r="AC99" s="83"/>
      <c r="AD99" s="83"/>
      <c r="AE99" s="83"/>
      <c r="AF99" s="83"/>
      <c r="AG99" s="83"/>
      <c r="AH99" s="83"/>
      <c r="AI99" s="83"/>
      <c r="AJ99" s="83"/>
      <c r="AK99" s="83"/>
      <c r="AL99" s="83"/>
      <c r="AM99" s="83"/>
      <c r="AN99" s="83"/>
      <c r="AO99" s="83"/>
      <c r="AP99" s="83"/>
      <c r="AQ99" s="83"/>
      <c r="AR99" s="83"/>
      <c r="AS99" s="83"/>
      <c r="AT99" s="83"/>
      <c r="AU99" s="83"/>
    </row>
    <row r="100" ht="14.25" customHeight="1" spans="1:47">
      <c r="A100" s="52"/>
      <c r="B100" s="50"/>
      <c r="C100" s="50"/>
      <c r="D100" s="53"/>
      <c r="E100" s="53"/>
      <c r="F100" s="53" t="str">
        <f t="shared" si="6"/>
        <v/>
      </c>
      <c r="G100" s="53"/>
      <c r="H100" s="53"/>
      <c r="I100" s="59"/>
      <c r="J100" s="53"/>
      <c r="K100" s="53"/>
      <c r="L100" s="60"/>
      <c r="M100" s="60"/>
      <c r="N100" s="53"/>
      <c r="O100" s="53" t="s">
        <v>94</v>
      </c>
      <c r="P100" s="53" t="s">
        <v>128</v>
      </c>
      <c r="Q100" s="53"/>
      <c r="R100" s="53"/>
      <c r="S100" s="53"/>
      <c r="T100" s="65"/>
      <c r="U100" s="52"/>
      <c r="V100" s="54" t="s">
        <v>344</v>
      </c>
      <c r="W100" s="52" t="s">
        <v>896</v>
      </c>
      <c r="X100" s="54">
        <v>2482</v>
      </c>
      <c r="Y100" s="53">
        <v>3500</v>
      </c>
      <c r="Z100" s="81">
        <f t="shared" si="9"/>
        <v>1018</v>
      </c>
      <c r="AA100" s="54" t="s">
        <v>897</v>
      </c>
      <c r="AB100" s="83"/>
      <c r="AC100" s="83"/>
      <c r="AD100" s="83"/>
      <c r="AE100" s="83"/>
      <c r="AF100" s="83"/>
      <c r="AG100" s="83"/>
      <c r="AH100" s="83"/>
      <c r="AI100" s="83"/>
      <c r="AJ100" s="83"/>
      <c r="AK100" s="83"/>
      <c r="AL100" s="83"/>
      <c r="AM100" s="83"/>
      <c r="AN100" s="83"/>
      <c r="AO100" s="83"/>
      <c r="AP100" s="83"/>
      <c r="AQ100" s="83"/>
      <c r="AR100" s="83"/>
      <c r="AS100" s="83"/>
      <c r="AT100" s="83"/>
      <c r="AU100" s="83"/>
    </row>
    <row r="101" ht="14.25" customHeight="1" spans="1:47">
      <c r="A101" s="52"/>
      <c r="B101" s="50"/>
      <c r="C101" s="50"/>
      <c r="D101" s="53"/>
      <c r="E101" s="53"/>
      <c r="F101" s="53" t="str">
        <f t="shared" si="6"/>
        <v/>
      </c>
      <c r="G101" s="53"/>
      <c r="H101" s="53"/>
      <c r="I101" s="59"/>
      <c r="J101" s="53"/>
      <c r="K101" s="53"/>
      <c r="L101" s="60"/>
      <c r="M101" s="60"/>
      <c r="N101" s="53"/>
      <c r="O101" s="53"/>
      <c r="P101" s="53" t="s">
        <v>129</v>
      </c>
      <c r="Q101" s="53"/>
      <c r="R101" s="53"/>
      <c r="S101" s="53"/>
      <c r="T101" s="65"/>
      <c r="U101" s="52"/>
      <c r="V101" s="54" t="s">
        <v>344</v>
      </c>
      <c r="W101" s="52" t="s">
        <v>896</v>
      </c>
      <c r="X101" s="54">
        <v>755</v>
      </c>
      <c r="Y101" s="53">
        <v>1150</v>
      </c>
      <c r="Z101" s="81">
        <f t="shared" si="9"/>
        <v>395</v>
      </c>
      <c r="AA101" s="54" t="s">
        <v>899</v>
      </c>
      <c r="AB101" s="83"/>
      <c r="AC101" s="83"/>
      <c r="AD101" s="83"/>
      <c r="AE101" s="83"/>
      <c r="AF101" s="83"/>
      <c r="AG101" s="83"/>
      <c r="AH101" s="83"/>
      <c r="AI101" s="83"/>
      <c r="AJ101" s="83"/>
      <c r="AK101" s="83"/>
      <c r="AL101" s="83"/>
      <c r="AM101" s="83"/>
      <c r="AN101" s="83"/>
      <c r="AO101" s="83"/>
      <c r="AP101" s="83"/>
      <c r="AQ101" s="83"/>
      <c r="AR101" s="83"/>
      <c r="AS101" s="83"/>
      <c r="AT101" s="83"/>
      <c r="AU101" s="83"/>
    </row>
    <row r="102" ht="14.25" customHeight="1" spans="1:47">
      <c r="A102" s="52"/>
      <c r="B102" s="50"/>
      <c r="C102" s="50"/>
      <c r="D102" s="53"/>
      <c r="E102" s="53"/>
      <c r="F102" s="53" t="str">
        <f t="shared" si="6"/>
        <v/>
      </c>
      <c r="G102" s="53"/>
      <c r="H102" s="53"/>
      <c r="I102" s="59"/>
      <c r="J102" s="53"/>
      <c r="K102" s="53"/>
      <c r="L102" s="60"/>
      <c r="M102" s="60"/>
      <c r="N102" s="53" t="s">
        <v>72</v>
      </c>
      <c r="O102" s="53" t="s">
        <v>95</v>
      </c>
      <c r="P102" s="53" t="s">
        <v>130</v>
      </c>
      <c r="Q102" s="53"/>
      <c r="R102" s="53"/>
      <c r="S102" s="53"/>
      <c r="T102" s="65"/>
      <c r="U102" s="52"/>
      <c r="V102" s="54" t="s">
        <v>846</v>
      </c>
      <c r="W102" s="52"/>
      <c r="X102" s="54">
        <v>41.85</v>
      </c>
      <c r="Y102" s="53">
        <v>148.25</v>
      </c>
      <c r="Z102" s="81">
        <f t="shared" si="9"/>
        <v>106.4</v>
      </c>
      <c r="AA102" s="54" t="s">
        <v>1133</v>
      </c>
      <c r="AB102" s="83"/>
      <c r="AC102" s="83"/>
      <c r="AD102" s="83"/>
      <c r="AE102" s="83"/>
      <c r="AF102" s="83"/>
      <c r="AG102" s="83"/>
      <c r="AH102" s="83"/>
      <c r="AI102" s="83"/>
      <c r="AJ102" s="83"/>
      <c r="AK102" s="83"/>
      <c r="AL102" s="83"/>
      <c r="AM102" s="83"/>
      <c r="AN102" s="83"/>
      <c r="AO102" s="83"/>
      <c r="AP102" s="83"/>
      <c r="AQ102" s="83"/>
      <c r="AR102" s="83"/>
      <c r="AS102" s="83"/>
      <c r="AT102" s="83"/>
      <c r="AU102" s="83"/>
    </row>
    <row r="103" ht="14.25" customHeight="1" spans="1:47">
      <c r="A103" s="52"/>
      <c r="B103" s="50"/>
      <c r="C103" s="50"/>
      <c r="D103" s="53"/>
      <c r="E103" s="53"/>
      <c r="F103" s="53" t="str">
        <f t="shared" si="6"/>
        <v/>
      </c>
      <c r="G103" s="53"/>
      <c r="H103" s="53"/>
      <c r="I103" s="59"/>
      <c r="J103" s="53"/>
      <c r="K103" s="53"/>
      <c r="L103" s="60"/>
      <c r="M103" s="60"/>
      <c r="N103" s="53"/>
      <c r="O103" s="53"/>
      <c r="P103" s="53" t="s">
        <v>131</v>
      </c>
      <c r="Q103" s="53"/>
      <c r="R103" s="53"/>
      <c r="S103" s="53"/>
      <c r="T103" s="65"/>
      <c r="U103" s="52"/>
      <c r="V103" s="54" t="s">
        <v>1134</v>
      </c>
      <c r="W103" s="52"/>
      <c r="X103" s="54">
        <v>40</v>
      </c>
      <c r="Y103" s="53">
        <v>100</v>
      </c>
      <c r="Z103" s="81">
        <f t="shared" si="9"/>
        <v>60</v>
      </c>
      <c r="AA103" s="54"/>
      <c r="AB103" s="83"/>
      <c r="AC103" s="83"/>
      <c r="AD103" s="83"/>
      <c r="AE103" s="83"/>
      <c r="AF103" s="83"/>
      <c r="AG103" s="83"/>
      <c r="AH103" s="83"/>
      <c r="AI103" s="83"/>
      <c r="AJ103" s="83"/>
      <c r="AK103" s="83"/>
      <c r="AL103" s="83"/>
      <c r="AM103" s="83"/>
      <c r="AN103" s="83"/>
      <c r="AO103" s="83"/>
      <c r="AP103" s="83"/>
      <c r="AQ103" s="83"/>
      <c r="AR103" s="83"/>
      <c r="AS103" s="83"/>
      <c r="AT103" s="83"/>
      <c r="AU103" s="83"/>
    </row>
    <row r="104" ht="14.25" customHeight="1" spans="1:47">
      <c r="A104" s="52"/>
      <c r="B104" s="50"/>
      <c r="C104" s="50"/>
      <c r="D104" s="53"/>
      <c r="E104" s="53"/>
      <c r="F104" s="53" t="str">
        <f t="shared" si="6"/>
        <v/>
      </c>
      <c r="G104" s="53"/>
      <c r="H104" s="53"/>
      <c r="I104" s="59"/>
      <c r="J104" s="53"/>
      <c r="K104" s="53"/>
      <c r="L104" s="60"/>
      <c r="M104" s="60"/>
      <c r="N104" s="53"/>
      <c r="O104" s="53" t="s">
        <v>1137</v>
      </c>
      <c r="P104" s="53" t="s">
        <v>1138</v>
      </c>
      <c r="Q104" s="53"/>
      <c r="R104" s="53"/>
      <c r="S104" s="53"/>
      <c r="T104" s="65"/>
      <c r="U104" s="52"/>
      <c r="V104" s="54" t="s">
        <v>1139</v>
      </c>
      <c r="W104" s="52"/>
      <c r="X104" s="54">
        <v>50</v>
      </c>
      <c r="Y104" s="53">
        <v>200</v>
      </c>
      <c r="Z104" s="81">
        <f t="shared" si="9"/>
        <v>150</v>
      </c>
      <c r="AA104" s="54" t="s">
        <v>1140</v>
      </c>
      <c r="AB104" s="83"/>
      <c r="AC104" s="83"/>
      <c r="AD104" s="83"/>
      <c r="AE104" s="83"/>
      <c r="AF104" s="83"/>
      <c r="AG104" s="83"/>
      <c r="AH104" s="83"/>
      <c r="AI104" s="83"/>
      <c r="AJ104" s="83"/>
      <c r="AK104" s="83"/>
      <c r="AL104" s="83"/>
      <c r="AM104" s="83"/>
      <c r="AN104" s="83"/>
      <c r="AO104" s="83"/>
      <c r="AP104" s="83"/>
      <c r="AQ104" s="83"/>
      <c r="AR104" s="83"/>
      <c r="AS104" s="83"/>
      <c r="AT104" s="83"/>
      <c r="AU104" s="83"/>
    </row>
    <row r="105" ht="14.25" customHeight="1" spans="1:47">
      <c r="A105" s="52"/>
      <c r="B105" s="50"/>
      <c r="C105" s="50"/>
      <c r="D105" s="53"/>
      <c r="E105" s="53"/>
      <c r="F105" s="53" t="str">
        <f t="shared" si="6"/>
        <v/>
      </c>
      <c r="G105" s="53"/>
      <c r="H105" s="53"/>
      <c r="I105" s="59"/>
      <c r="J105" s="53"/>
      <c r="K105" s="53"/>
      <c r="L105" s="60"/>
      <c r="M105" s="60"/>
      <c r="N105" s="53"/>
      <c r="O105" s="53"/>
      <c r="P105" s="53" t="s">
        <v>132</v>
      </c>
      <c r="Q105" s="53"/>
      <c r="R105" s="53"/>
      <c r="S105" s="53"/>
      <c r="T105" s="65"/>
      <c r="U105" s="52"/>
      <c r="V105" s="54" t="s">
        <v>1143</v>
      </c>
      <c r="W105" s="52"/>
      <c r="X105" s="54">
        <v>75</v>
      </c>
      <c r="Y105" s="53">
        <v>300</v>
      </c>
      <c r="Z105" s="81">
        <f t="shared" si="9"/>
        <v>225</v>
      </c>
      <c r="AA105" s="54" t="s">
        <v>1144</v>
      </c>
      <c r="AB105" s="83"/>
      <c r="AC105" s="83"/>
      <c r="AD105" s="83"/>
      <c r="AE105" s="83"/>
      <c r="AF105" s="83"/>
      <c r="AG105" s="83"/>
      <c r="AH105" s="83"/>
      <c r="AI105" s="83"/>
      <c r="AJ105" s="83"/>
      <c r="AK105" s="83"/>
      <c r="AL105" s="83"/>
      <c r="AM105" s="83"/>
      <c r="AN105" s="83"/>
      <c r="AO105" s="83"/>
      <c r="AP105" s="83"/>
      <c r="AQ105" s="83"/>
      <c r="AR105" s="83"/>
      <c r="AS105" s="83"/>
      <c r="AT105" s="83"/>
      <c r="AU105" s="83"/>
    </row>
    <row r="106" ht="14.25" customHeight="1" spans="1:47">
      <c r="A106" s="52"/>
      <c r="B106" s="50"/>
      <c r="C106" s="54"/>
      <c r="D106" s="53"/>
      <c r="E106" s="53"/>
      <c r="F106" s="53" t="str">
        <f t="shared" si="6"/>
        <v/>
      </c>
      <c r="G106" s="53"/>
      <c r="H106" s="53"/>
      <c r="I106" s="59"/>
      <c r="J106" s="53"/>
      <c r="K106" s="53"/>
      <c r="L106" s="60"/>
      <c r="M106" s="60"/>
      <c r="N106" s="53"/>
      <c r="O106" s="53"/>
      <c r="P106" s="53"/>
      <c r="Q106" s="53" t="s">
        <v>66</v>
      </c>
      <c r="R106" s="53"/>
      <c r="S106" s="53"/>
      <c r="T106" s="65"/>
      <c r="U106" s="52"/>
      <c r="V106" s="54" t="s">
        <v>316</v>
      </c>
      <c r="W106" s="52"/>
      <c r="X106" s="54">
        <v>60</v>
      </c>
      <c r="Y106" s="53">
        <v>80</v>
      </c>
      <c r="Z106" s="81">
        <f t="shared" si="9"/>
        <v>20</v>
      </c>
      <c r="AA106" s="54" t="s">
        <v>1156</v>
      </c>
      <c r="AB106" s="83"/>
      <c r="AC106" s="83"/>
      <c r="AD106" s="83"/>
      <c r="AE106" s="83"/>
      <c r="AF106" s="83"/>
      <c r="AG106" s="83"/>
      <c r="AH106" s="83"/>
      <c r="AI106" s="83"/>
      <c r="AJ106" s="83"/>
      <c r="AK106" s="83"/>
      <c r="AL106" s="83"/>
      <c r="AM106" s="83"/>
      <c r="AN106" s="83"/>
      <c r="AO106" s="83"/>
      <c r="AP106" s="83"/>
      <c r="AQ106" s="83"/>
      <c r="AR106" s="83"/>
      <c r="AS106" s="83"/>
      <c r="AT106" s="83"/>
      <c r="AU106" s="83"/>
    </row>
    <row r="107" ht="14.25" customHeight="1" spans="1:47">
      <c r="A107" s="96"/>
      <c r="B107" s="97"/>
      <c r="C107" s="97"/>
      <c r="D107" s="82"/>
      <c r="E107" s="82"/>
      <c r="F107" s="82"/>
      <c r="G107" s="82"/>
      <c r="H107" s="82"/>
      <c r="I107" s="106"/>
      <c r="J107" s="107"/>
      <c r="K107" s="82"/>
      <c r="L107" s="108"/>
      <c r="M107" s="109"/>
      <c r="N107" s="83"/>
      <c r="O107" s="83"/>
      <c r="P107" s="83"/>
      <c r="Q107" s="83"/>
      <c r="R107" s="114"/>
      <c r="S107" s="83"/>
      <c r="T107" s="115"/>
      <c r="U107" s="116"/>
      <c r="V107" s="109"/>
      <c r="W107" s="116"/>
      <c r="X107" s="109"/>
      <c r="Y107" s="83"/>
      <c r="Z107" s="116"/>
      <c r="AA107" s="109"/>
      <c r="AB107" s="83"/>
      <c r="AC107" s="83"/>
      <c r="AD107" s="83"/>
      <c r="AE107" s="83"/>
      <c r="AF107" s="83"/>
      <c r="AG107" s="83"/>
      <c r="AH107" s="83"/>
      <c r="AI107" s="83"/>
      <c r="AJ107" s="83"/>
      <c r="AK107" s="83"/>
      <c r="AL107" s="83"/>
      <c r="AM107" s="83"/>
      <c r="AN107" s="83"/>
      <c r="AO107" s="83"/>
      <c r="AP107" s="83"/>
      <c r="AQ107" s="83"/>
      <c r="AR107" s="83"/>
      <c r="AS107" s="83"/>
      <c r="AT107" s="83"/>
      <c r="AU107" s="83"/>
    </row>
    <row r="108" ht="14.25" customHeight="1" spans="1:47">
      <c r="A108" s="96"/>
      <c r="B108" s="97"/>
      <c r="C108" s="97"/>
      <c r="D108" s="82"/>
      <c r="E108" s="82"/>
      <c r="F108" s="82"/>
      <c r="G108" s="82"/>
      <c r="H108" s="82"/>
      <c r="I108" s="106"/>
      <c r="J108" s="107"/>
      <c r="K108" s="82"/>
      <c r="L108" s="108"/>
      <c r="M108" s="109"/>
      <c r="N108" s="83"/>
      <c r="O108" s="83"/>
      <c r="P108" s="83"/>
      <c r="Q108" s="83"/>
      <c r="R108" s="114"/>
      <c r="S108" s="83"/>
      <c r="T108" s="115"/>
      <c r="U108" s="116"/>
      <c r="V108" s="109"/>
      <c r="W108" s="116"/>
      <c r="X108" s="109"/>
      <c r="Y108" s="83"/>
      <c r="Z108" s="116"/>
      <c r="AA108" s="109"/>
      <c r="AB108" s="83"/>
      <c r="AC108" s="83"/>
      <c r="AD108" s="83"/>
      <c r="AE108" s="83"/>
      <c r="AF108" s="83"/>
      <c r="AG108" s="83"/>
      <c r="AH108" s="83"/>
      <c r="AI108" s="83"/>
      <c r="AJ108" s="83"/>
      <c r="AK108" s="83"/>
      <c r="AL108" s="83"/>
      <c r="AM108" s="83"/>
      <c r="AN108" s="83"/>
      <c r="AO108" s="83"/>
      <c r="AP108" s="83"/>
      <c r="AQ108" s="83"/>
      <c r="AR108" s="83"/>
      <c r="AS108" s="83"/>
      <c r="AT108" s="83"/>
      <c r="AU108" s="83"/>
    </row>
    <row r="109" ht="14.25" customHeight="1" spans="1:47">
      <c r="A109" s="96"/>
      <c r="B109" s="97"/>
      <c r="C109" s="97"/>
      <c r="D109" s="82"/>
      <c r="E109" s="82"/>
      <c r="F109" s="82"/>
      <c r="G109" s="82"/>
      <c r="H109" s="82"/>
      <c r="I109" s="106"/>
      <c r="J109" s="107"/>
      <c r="K109" s="82"/>
      <c r="L109" s="108"/>
      <c r="M109" s="109"/>
      <c r="N109" s="83"/>
      <c r="O109" s="83"/>
      <c r="P109" s="83"/>
      <c r="Q109" s="83"/>
      <c r="R109" s="114"/>
      <c r="S109" s="83"/>
      <c r="T109" s="115"/>
      <c r="U109" s="116"/>
      <c r="V109" s="109"/>
      <c r="W109" s="116"/>
      <c r="X109" s="109"/>
      <c r="Y109" s="83"/>
      <c r="Z109" s="116"/>
      <c r="AA109" s="109"/>
      <c r="AB109" s="83"/>
      <c r="AC109" s="83"/>
      <c r="AD109" s="83"/>
      <c r="AE109" s="83"/>
      <c r="AF109" s="83"/>
      <c r="AG109" s="83"/>
      <c r="AH109" s="83"/>
      <c r="AI109" s="83"/>
      <c r="AJ109" s="83"/>
      <c r="AK109" s="83"/>
      <c r="AL109" s="83"/>
      <c r="AM109" s="83"/>
      <c r="AN109" s="83"/>
      <c r="AO109" s="83"/>
      <c r="AP109" s="83"/>
      <c r="AQ109" s="83"/>
      <c r="AR109" s="83"/>
      <c r="AS109" s="83"/>
      <c r="AT109" s="83"/>
      <c r="AU109" s="83"/>
    </row>
    <row r="110" ht="14.25" customHeight="1" spans="1:47">
      <c r="A110" s="96"/>
      <c r="B110" s="97"/>
      <c r="C110" s="97"/>
      <c r="D110" s="82"/>
      <c r="E110" s="82"/>
      <c r="F110" s="82"/>
      <c r="G110" s="82"/>
      <c r="H110" s="82"/>
      <c r="I110" s="106"/>
      <c r="J110" s="107"/>
      <c r="K110" s="82"/>
      <c r="L110" s="108"/>
      <c r="M110" s="109"/>
      <c r="N110" s="83"/>
      <c r="O110" s="83"/>
      <c r="P110" s="83"/>
      <c r="Q110" s="83"/>
      <c r="R110" s="114"/>
      <c r="S110" s="83"/>
      <c r="T110" s="115"/>
      <c r="U110" s="116"/>
      <c r="V110" s="109"/>
      <c r="W110" s="116"/>
      <c r="X110" s="109"/>
      <c r="Y110" s="83"/>
      <c r="Z110" s="116"/>
      <c r="AA110" s="109"/>
      <c r="AB110" s="83"/>
      <c r="AC110" s="83"/>
      <c r="AD110" s="83"/>
      <c r="AE110" s="83"/>
      <c r="AF110" s="83"/>
      <c r="AG110" s="83"/>
      <c r="AH110" s="83"/>
      <c r="AI110" s="83"/>
      <c r="AJ110" s="83"/>
      <c r="AK110" s="83"/>
      <c r="AL110" s="83"/>
      <c r="AM110" s="83"/>
      <c r="AN110" s="83"/>
      <c r="AO110" s="83"/>
      <c r="AP110" s="83"/>
      <c r="AQ110" s="83"/>
      <c r="AR110" s="83"/>
      <c r="AS110" s="83"/>
      <c r="AT110" s="83"/>
      <c r="AU110" s="83"/>
    </row>
    <row r="111" ht="14.25" customHeight="1" spans="1:47">
      <c r="A111" s="96"/>
      <c r="B111" s="97"/>
      <c r="C111" s="97"/>
      <c r="D111" s="82"/>
      <c r="E111" s="82"/>
      <c r="F111" s="82"/>
      <c r="G111" s="82"/>
      <c r="H111" s="82"/>
      <c r="I111" s="106"/>
      <c r="J111" s="107"/>
      <c r="K111" s="82"/>
      <c r="L111" s="108"/>
      <c r="M111" s="109"/>
      <c r="N111" s="83"/>
      <c r="O111" s="83"/>
      <c r="P111" s="83"/>
      <c r="Q111" s="83"/>
      <c r="R111" s="114"/>
      <c r="S111" s="83"/>
      <c r="T111" s="115"/>
      <c r="U111" s="116"/>
      <c r="V111" s="109"/>
      <c r="W111" s="116"/>
      <c r="X111" s="109"/>
      <c r="Y111" s="83"/>
      <c r="Z111" s="116"/>
      <c r="AA111" s="109"/>
      <c r="AB111" s="83"/>
      <c r="AC111" s="83"/>
      <c r="AD111" s="83"/>
      <c r="AE111" s="83"/>
      <c r="AF111" s="83"/>
      <c r="AG111" s="83"/>
      <c r="AH111" s="83"/>
      <c r="AI111" s="83"/>
      <c r="AJ111" s="83"/>
      <c r="AK111" s="83"/>
      <c r="AL111" s="83"/>
      <c r="AM111" s="83"/>
      <c r="AN111" s="83"/>
      <c r="AO111" s="83"/>
      <c r="AP111" s="83"/>
      <c r="AQ111" s="83"/>
      <c r="AR111" s="83"/>
      <c r="AS111" s="83"/>
      <c r="AT111" s="83"/>
      <c r="AU111" s="83"/>
    </row>
    <row r="112" ht="14.25" customHeight="1" spans="1:47">
      <c r="A112" s="96"/>
      <c r="B112" s="97"/>
      <c r="C112" s="97"/>
      <c r="D112" s="82"/>
      <c r="E112" s="82"/>
      <c r="F112" s="82"/>
      <c r="G112" s="82"/>
      <c r="H112" s="82"/>
      <c r="I112" s="106"/>
      <c r="J112" s="107"/>
      <c r="K112" s="82"/>
      <c r="L112" s="108"/>
      <c r="M112" s="109"/>
      <c r="N112" s="83"/>
      <c r="O112" s="83"/>
      <c r="P112" s="83"/>
      <c r="Q112" s="83"/>
      <c r="R112" s="114"/>
      <c r="S112" s="83"/>
      <c r="T112" s="115"/>
      <c r="U112" s="116"/>
      <c r="V112" s="109"/>
      <c r="W112" s="116"/>
      <c r="X112" s="109"/>
      <c r="Y112" s="83"/>
      <c r="Z112" s="116"/>
      <c r="AA112" s="109"/>
      <c r="AB112" s="83"/>
      <c r="AC112" s="83"/>
      <c r="AD112" s="83"/>
      <c r="AE112" s="83"/>
      <c r="AF112" s="83"/>
      <c r="AG112" s="83"/>
      <c r="AH112" s="83"/>
      <c r="AI112" s="83"/>
      <c r="AJ112" s="83"/>
      <c r="AK112" s="83"/>
      <c r="AL112" s="83"/>
      <c r="AM112" s="83"/>
      <c r="AN112" s="83"/>
      <c r="AO112" s="83"/>
      <c r="AP112" s="83"/>
      <c r="AQ112" s="83"/>
      <c r="AR112" s="83"/>
      <c r="AS112" s="83"/>
      <c r="AT112" s="83"/>
      <c r="AU112" s="83"/>
    </row>
    <row r="113" ht="14.25" customHeight="1" spans="1:47">
      <c r="A113" s="96"/>
      <c r="B113" s="97"/>
      <c r="C113" s="97"/>
      <c r="D113" s="82"/>
      <c r="E113" s="82"/>
      <c r="F113" s="82"/>
      <c r="G113" s="82"/>
      <c r="H113" s="82"/>
      <c r="I113" s="106"/>
      <c r="J113" s="107"/>
      <c r="K113" s="82"/>
      <c r="L113" s="108"/>
      <c r="M113" s="109"/>
      <c r="N113" s="83"/>
      <c r="O113" s="83"/>
      <c r="P113" s="83"/>
      <c r="Q113" s="83"/>
      <c r="R113" s="114"/>
      <c r="S113" s="83"/>
      <c r="T113" s="115"/>
      <c r="U113" s="116"/>
      <c r="V113" s="109"/>
      <c r="W113" s="116"/>
      <c r="X113" s="109"/>
      <c r="Y113" s="83"/>
      <c r="Z113" s="116"/>
      <c r="AA113" s="109"/>
      <c r="AB113" s="83"/>
      <c r="AC113" s="83"/>
      <c r="AD113" s="83"/>
      <c r="AE113" s="83"/>
      <c r="AF113" s="83"/>
      <c r="AG113" s="83"/>
      <c r="AH113" s="83"/>
      <c r="AI113" s="83"/>
      <c r="AJ113" s="83"/>
      <c r="AK113" s="83"/>
      <c r="AL113" s="83"/>
      <c r="AM113" s="83"/>
      <c r="AN113" s="83"/>
      <c r="AO113" s="83"/>
      <c r="AP113" s="83"/>
      <c r="AQ113" s="83"/>
      <c r="AR113" s="83"/>
      <c r="AS113" s="83"/>
      <c r="AT113" s="83"/>
      <c r="AU113" s="83"/>
    </row>
    <row r="114" ht="14.25" customHeight="1" spans="1:47">
      <c r="A114" s="96"/>
      <c r="B114" s="97"/>
      <c r="C114" s="97"/>
      <c r="D114" s="82"/>
      <c r="E114" s="82"/>
      <c r="F114" s="82"/>
      <c r="G114" s="82"/>
      <c r="H114" s="82"/>
      <c r="I114" s="106"/>
      <c r="J114" s="107"/>
      <c r="K114" s="82"/>
      <c r="L114" s="108"/>
      <c r="M114" s="109"/>
      <c r="N114" s="83"/>
      <c r="O114" s="83"/>
      <c r="P114" s="83"/>
      <c r="Q114" s="83"/>
      <c r="R114" s="114"/>
      <c r="S114" s="83"/>
      <c r="T114" s="115"/>
      <c r="U114" s="116"/>
      <c r="V114" s="109"/>
      <c r="W114" s="116"/>
      <c r="X114" s="109"/>
      <c r="Y114" s="83"/>
      <c r="Z114" s="116"/>
      <c r="AA114" s="109"/>
      <c r="AB114" s="83"/>
      <c r="AC114" s="83"/>
      <c r="AD114" s="83"/>
      <c r="AE114" s="83"/>
      <c r="AF114" s="83"/>
      <c r="AG114" s="83"/>
      <c r="AH114" s="83"/>
      <c r="AI114" s="83"/>
      <c r="AJ114" s="83"/>
      <c r="AK114" s="83"/>
      <c r="AL114" s="83"/>
      <c r="AM114" s="83"/>
      <c r="AN114" s="83"/>
      <c r="AO114" s="83"/>
      <c r="AP114" s="83"/>
      <c r="AQ114" s="83"/>
      <c r="AR114" s="83"/>
      <c r="AS114" s="83"/>
      <c r="AT114" s="83"/>
      <c r="AU114" s="83"/>
    </row>
    <row r="115" ht="14.25" customHeight="1" spans="1:47">
      <c r="A115" s="96"/>
      <c r="B115" s="97"/>
      <c r="C115" s="97"/>
      <c r="D115" s="82"/>
      <c r="E115" s="82"/>
      <c r="F115" s="82"/>
      <c r="G115" s="82"/>
      <c r="H115" s="82"/>
      <c r="I115" s="110"/>
      <c r="J115" s="111"/>
      <c r="K115" s="82"/>
      <c r="L115" s="108"/>
      <c r="M115" s="109"/>
      <c r="N115" s="83"/>
      <c r="O115" s="83"/>
      <c r="P115" s="83"/>
      <c r="Q115" s="83"/>
      <c r="R115" s="114"/>
      <c r="S115" s="83"/>
      <c r="T115" s="115"/>
      <c r="U115" s="116"/>
      <c r="V115" s="109"/>
      <c r="W115" s="116"/>
      <c r="X115" s="109"/>
      <c r="Y115" s="83"/>
      <c r="Z115" s="116"/>
      <c r="AA115" s="109"/>
      <c r="AB115" s="83"/>
      <c r="AC115" s="83"/>
      <c r="AD115" s="83"/>
      <c r="AE115" s="83"/>
      <c r="AF115" s="83"/>
      <c r="AG115" s="83"/>
      <c r="AH115" s="83"/>
      <c r="AI115" s="83"/>
      <c r="AJ115" s="83"/>
      <c r="AK115" s="83"/>
      <c r="AL115" s="83"/>
      <c r="AM115" s="83"/>
      <c r="AN115" s="83"/>
      <c r="AO115" s="83"/>
      <c r="AP115" s="83"/>
      <c r="AQ115" s="83"/>
      <c r="AR115" s="83"/>
      <c r="AS115" s="83"/>
      <c r="AT115" s="83"/>
      <c r="AU115" s="83"/>
    </row>
    <row r="116" ht="14.25" customHeight="1" spans="1:47">
      <c r="A116" s="96"/>
      <c r="B116" s="97"/>
      <c r="C116" s="97"/>
      <c r="D116" s="82"/>
      <c r="E116" s="82"/>
      <c r="F116" s="82"/>
      <c r="G116" s="82"/>
      <c r="H116" s="82"/>
      <c r="I116" s="106"/>
      <c r="J116" s="107"/>
      <c r="K116" s="82"/>
      <c r="L116" s="108"/>
      <c r="M116" s="109"/>
      <c r="N116" s="83"/>
      <c r="O116" s="83"/>
      <c r="P116" s="83"/>
      <c r="Q116" s="83"/>
      <c r="R116" s="114"/>
      <c r="S116" s="83"/>
      <c r="T116" s="115"/>
      <c r="U116" s="116"/>
      <c r="V116" s="109"/>
      <c r="W116" s="116"/>
      <c r="X116" s="109"/>
      <c r="Y116" s="83"/>
      <c r="Z116" s="116"/>
      <c r="AA116" s="109"/>
      <c r="AB116" s="83"/>
      <c r="AC116" s="83"/>
      <c r="AD116" s="83"/>
      <c r="AE116" s="83"/>
      <c r="AF116" s="83"/>
      <c r="AG116" s="83"/>
      <c r="AH116" s="83"/>
      <c r="AI116" s="83"/>
      <c r="AJ116" s="83"/>
      <c r="AK116" s="83"/>
      <c r="AL116" s="83"/>
      <c r="AM116" s="83"/>
      <c r="AN116" s="83"/>
      <c r="AO116" s="83"/>
      <c r="AP116" s="83"/>
      <c r="AQ116" s="83"/>
      <c r="AR116" s="83"/>
      <c r="AS116" s="83"/>
      <c r="AT116" s="83"/>
      <c r="AU116" s="83"/>
    </row>
    <row r="117" ht="14.25" customHeight="1" spans="1:47">
      <c r="A117" s="96"/>
      <c r="B117" s="97"/>
      <c r="C117" s="97"/>
      <c r="D117" s="82"/>
      <c r="E117" s="82"/>
      <c r="F117" s="82"/>
      <c r="G117" s="82"/>
      <c r="H117" s="82"/>
      <c r="I117" s="106"/>
      <c r="J117" s="107"/>
      <c r="K117" s="82"/>
      <c r="L117" s="108"/>
      <c r="M117" s="109"/>
      <c r="N117" s="83"/>
      <c r="O117" s="83"/>
      <c r="P117" s="83"/>
      <c r="Q117" s="83"/>
      <c r="R117" s="114"/>
      <c r="S117" s="83"/>
      <c r="T117" s="115"/>
      <c r="U117" s="116"/>
      <c r="V117" s="109"/>
      <c r="W117" s="116"/>
      <c r="X117" s="109"/>
      <c r="Y117" s="83"/>
      <c r="Z117" s="116"/>
      <c r="AA117" s="109"/>
      <c r="AB117" s="83"/>
      <c r="AC117" s="83"/>
      <c r="AD117" s="83"/>
      <c r="AE117" s="83"/>
      <c r="AF117" s="83"/>
      <c r="AG117" s="83"/>
      <c r="AH117" s="83"/>
      <c r="AI117" s="83"/>
      <c r="AJ117" s="83"/>
      <c r="AK117" s="83"/>
      <c r="AL117" s="83"/>
      <c r="AM117" s="83"/>
      <c r="AN117" s="83"/>
      <c r="AO117" s="83"/>
      <c r="AP117" s="83"/>
      <c r="AQ117" s="83"/>
      <c r="AR117" s="83"/>
      <c r="AS117" s="83"/>
      <c r="AT117" s="83"/>
      <c r="AU117" s="83"/>
    </row>
    <row r="118" ht="14.25" customHeight="1" spans="1:47">
      <c r="A118" s="82"/>
      <c r="B118" s="82"/>
      <c r="C118" s="82"/>
      <c r="D118" s="82"/>
      <c r="E118" s="82"/>
      <c r="F118" s="82"/>
      <c r="G118" s="98" t="s">
        <v>1227</v>
      </c>
      <c r="H118" s="82"/>
      <c r="I118" s="82"/>
      <c r="J118" s="82"/>
      <c r="K118" s="82"/>
      <c r="L118" s="82"/>
      <c r="M118" s="83"/>
      <c r="N118" s="83"/>
      <c r="O118" s="83"/>
      <c r="P118" s="83"/>
      <c r="Q118" s="83"/>
      <c r="R118" s="83"/>
      <c r="S118" s="83"/>
      <c r="T118" s="83"/>
      <c r="U118" s="83"/>
      <c r="V118" s="83"/>
      <c r="W118" s="83"/>
      <c r="X118" s="83"/>
      <c r="Y118" s="83"/>
      <c r="Z118" s="83"/>
      <c r="AA118" s="83"/>
      <c r="AB118" s="83"/>
      <c r="AC118" s="83"/>
      <c r="AD118" s="83"/>
      <c r="AE118" s="83"/>
      <c r="AF118" s="83"/>
      <c r="AG118" s="83"/>
      <c r="AH118" s="83"/>
      <c r="AI118" s="83"/>
      <c r="AJ118" s="83"/>
      <c r="AK118" s="83"/>
      <c r="AL118" s="83"/>
      <c r="AM118" s="83"/>
      <c r="AN118" s="83"/>
      <c r="AO118" s="83"/>
      <c r="AP118" s="83"/>
      <c r="AQ118" s="83"/>
      <c r="AR118" s="83"/>
      <c r="AS118" s="83"/>
      <c r="AT118" s="83"/>
      <c r="AU118" s="83"/>
    </row>
    <row r="119" ht="14.25" customHeight="1" spans="1:47">
      <c r="A119" s="82"/>
      <c r="B119" s="82"/>
      <c r="C119" s="82"/>
      <c r="D119" s="82"/>
      <c r="E119" s="82"/>
      <c r="F119" s="82"/>
      <c r="G119" s="99" t="s">
        <v>1228</v>
      </c>
      <c r="H119" s="100"/>
      <c r="I119" s="100"/>
      <c r="J119" s="100"/>
      <c r="K119" s="82"/>
      <c r="L119" s="82"/>
      <c r="M119" s="83"/>
      <c r="N119" s="83"/>
      <c r="O119" s="83"/>
      <c r="P119" s="83"/>
      <c r="Q119" s="83"/>
      <c r="R119" s="83"/>
      <c r="S119" s="83"/>
      <c r="T119" s="83"/>
      <c r="U119" s="83"/>
      <c r="V119" s="83"/>
      <c r="W119" s="83"/>
      <c r="X119" s="83"/>
      <c r="Y119" s="83"/>
      <c r="Z119" s="83"/>
      <c r="AA119" s="83"/>
      <c r="AB119" s="83"/>
      <c r="AC119" s="83"/>
      <c r="AD119" s="83"/>
      <c r="AE119" s="83"/>
      <c r="AF119" s="83"/>
      <c r="AG119" s="83"/>
      <c r="AH119" s="83"/>
      <c r="AI119" s="83"/>
      <c r="AJ119" s="83"/>
      <c r="AK119" s="83"/>
      <c r="AL119" s="83"/>
      <c r="AM119" s="83"/>
      <c r="AN119" s="83"/>
      <c r="AO119" s="83"/>
      <c r="AP119" s="83"/>
      <c r="AQ119" s="83"/>
      <c r="AR119" s="83"/>
      <c r="AS119" s="83"/>
      <c r="AT119" s="83"/>
      <c r="AU119" s="83"/>
    </row>
    <row r="120" ht="14.25" customHeight="1" spans="1:47">
      <c r="A120" s="82"/>
      <c r="B120" s="82"/>
      <c r="C120" s="82"/>
      <c r="D120" s="82"/>
      <c r="E120" s="82"/>
      <c r="F120" s="82"/>
      <c r="G120" s="101" t="s">
        <v>1229</v>
      </c>
      <c r="H120" s="102"/>
      <c r="I120" s="112"/>
      <c r="J120" s="112"/>
      <c r="K120" s="82"/>
      <c r="L120" s="82"/>
      <c r="M120" s="83"/>
      <c r="N120" s="83"/>
      <c r="O120" s="83"/>
      <c r="P120" s="83"/>
      <c r="Q120" s="83"/>
      <c r="R120" s="83"/>
      <c r="S120" s="83"/>
      <c r="T120" s="83"/>
      <c r="U120" s="83"/>
      <c r="V120" s="83"/>
      <c r="W120" s="83"/>
      <c r="X120" s="83"/>
      <c r="Y120" s="83"/>
      <c r="Z120" s="83"/>
      <c r="AA120" s="83"/>
      <c r="AB120" s="83"/>
      <c r="AC120" s="83"/>
      <c r="AD120" s="83"/>
      <c r="AE120" s="83"/>
      <c r="AF120" s="83"/>
      <c r="AG120" s="83"/>
      <c r="AH120" s="83"/>
      <c r="AI120" s="83"/>
      <c r="AJ120" s="83"/>
      <c r="AK120" s="83"/>
      <c r="AL120" s="83"/>
      <c r="AM120" s="83"/>
      <c r="AN120" s="83"/>
      <c r="AO120" s="83"/>
      <c r="AP120" s="83"/>
      <c r="AQ120" s="83"/>
      <c r="AR120" s="83"/>
      <c r="AS120" s="83"/>
      <c r="AT120" s="83"/>
      <c r="AU120" s="83"/>
    </row>
    <row r="121" ht="14.25" customHeight="1" spans="1:47">
      <c r="A121" s="82"/>
      <c r="B121" s="82"/>
      <c r="C121" s="82"/>
      <c r="D121" s="82"/>
      <c r="E121" s="82"/>
      <c r="F121" s="82"/>
      <c r="G121" s="103" t="s">
        <v>1230</v>
      </c>
      <c r="H121" s="104"/>
      <c r="I121" s="104"/>
      <c r="J121" s="104"/>
      <c r="K121" s="104"/>
      <c r="L121" s="104"/>
      <c r="M121" s="113"/>
      <c r="N121" s="83"/>
      <c r="O121" s="83"/>
      <c r="P121" s="83"/>
      <c r="Q121" s="83"/>
      <c r="R121" s="83"/>
      <c r="S121" s="83"/>
      <c r="T121" s="83"/>
      <c r="U121" s="83"/>
      <c r="V121" s="83"/>
      <c r="W121" s="83"/>
      <c r="X121" s="83"/>
      <c r="Y121" s="83"/>
      <c r="Z121" s="83"/>
      <c r="AA121" s="83"/>
      <c r="AB121" s="83"/>
      <c r="AC121" s="83"/>
      <c r="AD121" s="83"/>
      <c r="AE121" s="83"/>
      <c r="AF121" s="83"/>
      <c r="AG121" s="83"/>
      <c r="AH121" s="83"/>
      <c r="AI121" s="83"/>
      <c r="AJ121" s="83"/>
      <c r="AK121" s="83"/>
      <c r="AL121" s="83"/>
      <c r="AM121" s="83"/>
      <c r="AN121" s="83"/>
      <c r="AO121" s="83"/>
      <c r="AP121" s="83"/>
      <c r="AQ121" s="83"/>
      <c r="AR121" s="83"/>
      <c r="AS121" s="83"/>
      <c r="AT121" s="83"/>
      <c r="AU121" s="83"/>
    </row>
    <row r="122" ht="14.25" customHeight="1" spans="1:47">
      <c r="A122" s="82"/>
      <c r="B122" s="82"/>
      <c r="C122" s="82"/>
      <c r="D122" s="82"/>
      <c r="E122" s="82"/>
      <c r="F122" s="82"/>
      <c r="G122" s="105" t="s">
        <v>1231</v>
      </c>
      <c r="H122" s="82"/>
      <c r="I122" s="82"/>
      <c r="J122" s="82"/>
      <c r="K122" s="82"/>
      <c r="L122" s="82"/>
      <c r="M122" s="83"/>
      <c r="N122" s="83"/>
      <c r="O122" s="83"/>
      <c r="P122" s="83"/>
      <c r="Q122" s="83"/>
      <c r="R122" s="83"/>
      <c r="S122" s="83"/>
      <c r="T122" s="83"/>
      <c r="U122" s="83"/>
      <c r="V122" s="83"/>
      <c r="W122" s="83"/>
      <c r="X122" s="83"/>
      <c r="Y122" s="83"/>
      <c r="Z122" s="83"/>
      <c r="AA122" s="83"/>
      <c r="AB122" s="83"/>
      <c r="AC122" s="83"/>
      <c r="AD122" s="83"/>
      <c r="AE122" s="83"/>
      <c r="AF122" s="83"/>
      <c r="AG122" s="83"/>
      <c r="AH122" s="83"/>
      <c r="AI122" s="83"/>
      <c r="AJ122" s="83"/>
      <c r="AK122" s="83"/>
      <c r="AL122" s="83"/>
      <c r="AM122" s="83"/>
      <c r="AN122" s="83"/>
      <c r="AO122" s="83"/>
      <c r="AP122" s="83"/>
      <c r="AQ122" s="83"/>
      <c r="AR122" s="83"/>
      <c r="AS122" s="83"/>
      <c r="AT122" s="83"/>
      <c r="AU122" s="83"/>
    </row>
    <row r="123" ht="14.25" customHeight="1" spans="1:47">
      <c r="A123" s="96"/>
      <c r="B123" s="97"/>
      <c r="C123" s="97"/>
      <c r="D123" s="82"/>
      <c r="E123" s="82"/>
      <c r="F123" s="82"/>
      <c r="G123" s="82"/>
      <c r="H123" s="82"/>
      <c r="I123" s="106"/>
      <c r="J123" s="107"/>
      <c r="K123" s="82"/>
      <c r="L123" s="108"/>
      <c r="M123" s="109"/>
      <c r="N123" s="83"/>
      <c r="O123" s="83"/>
      <c r="P123" s="83"/>
      <c r="Q123" s="83"/>
      <c r="R123" s="114"/>
      <c r="S123" s="83"/>
      <c r="T123" s="115"/>
      <c r="U123" s="116"/>
      <c r="V123" s="109"/>
      <c r="W123" s="116"/>
      <c r="X123" s="109"/>
      <c r="Y123" s="83"/>
      <c r="Z123" s="116"/>
      <c r="AA123" s="109"/>
      <c r="AB123" s="83"/>
      <c r="AC123" s="83"/>
      <c r="AD123" s="83"/>
      <c r="AE123" s="83"/>
      <c r="AF123" s="83"/>
      <c r="AG123" s="83"/>
      <c r="AH123" s="83"/>
      <c r="AI123" s="83"/>
      <c r="AJ123" s="83"/>
      <c r="AK123" s="83"/>
      <c r="AL123" s="83"/>
      <c r="AM123" s="83"/>
      <c r="AN123" s="83"/>
      <c r="AO123" s="83"/>
      <c r="AP123" s="83"/>
      <c r="AQ123" s="83"/>
      <c r="AR123" s="83"/>
      <c r="AS123" s="83"/>
      <c r="AT123" s="83"/>
      <c r="AU123" s="83"/>
    </row>
    <row r="124" ht="14.25" customHeight="1" spans="1:47">
      <c r="A124" s="96"/>
      <c r="B124" s="97"/>
      <c r="C124" s="97"/>
      <c r="D124" s="82"/>
      <c r="E124" s="82"/>
      <c r="F124" s="82"/>
      <c r="G124" s="82"/>
      <c r="H124" s="82"/>
      <c r="I124" s="106"/>
      <c r="J124" s="107"/>
      <c r="K124" s="82"/>
      <c r="L124" s="108"/>
      <c r="M124" s="109"/>
      <c r="N124" s="83"/>
      <c r="O124" s="83"/>
      <c r="P124" s="83"/>
      <c r="Q124" s="83"/>
      <c r="R124" s="114"/>
      <c r="S124" s="83"/>
      <c r="T124" s="115"/>
      <c r="U124" s="116"/>
      <c r="V124" s="109"/>
      <c r="W124" s="116"/>
      <c r="X124" s="109"/>
      <c r="Y124" s="83"/>
      <c r="Z124" s="116"/>
      <c r="AA124" s="109"/>
      <c r="AB124" s="83"/>
      <c r="AC124" s="83"/>
      <c r="AD124" s="83"/>
      <c r="AE124" s="83"/>
      <c r="AF124" s="83"/>
      <c r="AG124" s="83"/>
      <c r="AH124" s="83"/>
      <c r="AI124" s="83"/>
      <c r="AJ124" s="83"/>
      <c r="AK124" s="83"/>
      <c r="AL124" s="83"/>
      <c r="AM124" s="83"/>
      <c r="AN124" s="83"/>
      <c r="AO124" s="83"/>
      <c r="AP124" s="83"/>
      <c r="AQ124" s="83"/>
      <c r="AR124" s="83"/>
      <c r="AS124" s="83"/>
      <c r="AT124" s="83"/>
      <c r="AU124" s="83"/>
    </row>
  </sheetData>
  <conditionalFormatting sqref="F2:G2">
    <cfRule type="expression" dxfId="1" priority="4">
      <formula>$D2="Y"</formula>
    </cfRule>
  </conditionalFormatting>
  <conditionalFormatting sqref="L2">
    <cfRule type="expression" dxfId="2" priority="8">
      <formula>AND(H2="Y",K2="Y")</formula>
    </cfRule>
  </conditionalFormatting>
  <conditionalFormatting sqref="B2:B106">
    <cfRule type="expression" dxfId="3" priority="1">
      <formula>OR(H2="Y",K2="Y")</formula>
    </cfRule>
  </conditionalFormatting>
  <conditionalFormatting sqref="E2:E106">
    <cfRule type="expression" dxfId="4" priority="3">
      <formula>ISTEXT($D2)</formula>
    </cfRule>
  </conditionalFormatting>
  <conditionalFormatting sqref="I2:I106">
    <cfRule type="expression" dxfId="4" priority="6">
      <formula>H2="Y"</formula>
    </cfRule>
  </conditionalFormatting>
  <conditionalFormatting sqref="L1:L124">
    <cfRule type="expression" dxfId="4" priority="7">
      <formula>AND(K1="Y",H1&lt;&gt;"Y")</formula>
    </cfRule>
  </conditionalFormatting>
  <conditionalFormatting sqref="D1:D117 D123:D124">
    <cfRule type="containsText" dxfId="5" priority="2" operator="between" text="Y">
      <formula>NOT(ISERROR(SEARCH("Y",D1)))</formula>
    </cfRule>
  </conditionalFormatting>
  <conditionalFormatting sqref="F3:G3 F3:F106 G3:G105">
    <cfRule type="expression" dxfId="6" priority="5">
      <formula>$D3="Y"</formula>
    </cfRule>
  </conditionalFormatting>
  <conditionalFormatting sqref="L3:M106">
    <cfRule type="expression" dxfId="2" priority="9">
      <formula>AND(H3="Y",K3="Y")</formula>
    </cfRule>
  </conditionalFormatting>
  <pageMargins left="0.7" right="0.7" top="0.75" bottom="0.75" header="0" footer="0"/>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964"/>
  <sheetViews>
    <sheetView workbookViewId="0">
      <pane ySplit="1" topLeftCell="A2" activePane="bottomLeft" state="frozen"/>
      <selection/>
      <selection pane="bottomLeft" activeCell="B3" sqref="B3"/>
    </sheetView>
  </sheetViews>
  <sheetFormatPr defaultColWidth="14.4333333333333" defaultRowHeight="15" customHeight="1"/>
  <cols>
    <col min="1" max="2" width="8.70833333333333" customWidth="1"/>
    <col min="3" max="3" width="34.4333333333333" customWidth="1"/>
    <col min="4" max="4" width="28.8583333333333" customWidth="1"/>
    <col min="5" max="5" width="40.7083333333333" customWidth="1"/>
    <col min="6" max="6" width="24.8583333333333" customWidth="1"/>
    <col min="7" max="7" width="39.1416666666667" customWidth="1"/>
    <col min="8" max="8" width="15.1416666666667" customWidth="1"/>
    <col min="9" max="9" width="20.5666666666667" customWidth="1"/>
    <col min="10" max="12" width="16.4333333333333" customWidth="1"/>
    <col min="13" max="13" width="8.70833333333333" customWidth="1"/>
  </cols>
  <sheetData>
    <row r="1" ht="14.25" customHeight="1" spans="1:13">
      <c r="A1" s="1" t="s">
        <v>325</v>
      </c>
      <c r="B1" s="1" t="s">
        <v>326</v>
      </c>
      <c r="C1" s="1" t="s">
        <v>327</v>
      </c>
      <c r="D1" s="1" t="s">
        <v>328</v>
      </c>
      <c r="E1" s="1" t="s">
        <v>329</v>
      </c>
      <c r="F1" s="1" t="s">
        <v>330</v>
      </c>
      <c r="G1" s="1" t="s">
        <v>331</v>
      </c>
      <c r="H1" s="7" t="s">
        <v>1232</v>
      </c>
      <c r="I1" s="1" t="s">
        <v>315</v>
      </c>
      <c r="J1" s="1" t="s">
        <v>333</v>
      </c>
      <c r="K1" s="1" t="s">
        <v>334</v>
      </c>
      <c r="L1" s="1" t="s">
        <v>335</v>
      </c>
      <c r="M1" s="1" t="s">
        <v>336</v>
      </c>
    </row>
    <row r="2" ht="14.25" customHeight="1" spans="2:13">
      <c r="B2" t="s">
        <v>54</v>
      </c>
      <c r="C2" t="s">
        <v>7</v>
      </c>
      <c r="D2" t="s">
        <v>338</v>
      </c>
      <c r="E2" t="s">
        <v>339</v>
      </c>
      <c r="H2" s="8">
        <v>78</v>
      </c>
      <c r="I2" t="s">
        <v>340</v>
      </c>
      <c r="M2" t="s">
        <v>341</v>
      </c>
    </row>
    <row r="3" ht="14.25" customHeight="1" spans="1:13">
      <c r="A3" s="2"/>
      <c r="B3" s="2"/>
      <c r="C3" s="2"/>
      <c r="D3" s="9"/>
      <c r="E3" s="10" t="s">
        <v>342</v>
      </c>
      <c r="F3" s="2" t="s">
        <v>343</v>
      </c>
      <c r="G3" s="2"/>
      <c r="H3" s="11">
        <v>1250000</v>
      </c>
      <c r="I3" s="2" t="s">
        <v>344</v>
      </c>
      <c r="J3" s="2"/>
      <c r="K3" s="2"/>
      <c r="L3" s="2"/>
      <c r="M3" s="2" t="s">
        <v>345</v>
      </c>
    </row>
    <row r="4" ht="14.25" customHeight="1" spans="6:9">
      <c r="F4" t="s">
        <v>346</v>
      </c>
      <c r="H4" s="8">
        <v>390881</v>
      </c>
      <c r="I4" t="s">
        <v>344</v>
      </c>
    </row>
    <row r="5" ht="14.25" customHeight="1" spans="6:9">
      <c r="F5" t="s">
        <v>347</v>
      </c>
      <c r="H5" s="8">
        <v>365737</v>
      </c>
      <c r="I5" t="s">
        <v>344</v>
      </c>
    </row>
    <row r="6" ht="14.25" customHeight="1" spans="6:9">
      <c r="F6" t="s">
        <v>348</v>
      </c>
      <c r="H6" s="8">
        <v>463194</v>
      </c>
      <c r="I6" t="s">
        <v>344</v>
      </c>
    </row>
    <row r="7" ht="14.25" customHeight="1" spans="6:9">
      <c r="F7" t="s">
        <v>349</v>
      </c>
      <c r="H7" s="8">
        <v>202111</v>
      </c>
      <c r="I7" t="s">
        <v>344</v>
      </c>
    </row>
    <row r="8" ht="14.25" customHeight="1" spans="6:9">
      <c r="F8" t="s">
        <v>350</v>
      </c>
      <c r="H8" s="8">
        <v>596642</v>
      </c>
      <c r="I8" t="s">
        <v>344</v>
      </c>
    </row>
    <row r="9" ht="14.25" customHeight="1" spans="1:13">
      <c r="A9" s="2"/>
      <c r="B9" s="2"/>
      <c r="C9" s="2"/>
      <c r="D9" s="2"/>
      <c r="E9" s="2" t="s">
        <v>351</v>
      </c>
      <c r="F9" s="2" t="s">
        <v>343</v>
      </c>
      <c r="G9" s="2"/>
      <c r="H9" s="11">
        <v>1700000</v>
      </c>
      <c r="I9" s="2" t="s">
        <v>344</v>
      </c>
      <c r="J9" s="2"/>
      <c r="K9" s="2"/>
      <c r="L9" s="2"/>
      <c r="M9" s="2" t="s">
        <v>345</v>
      </c>
    </row>
    <row r="10" ht="14.25" customHeight="1" spans="6:9">
      <c r="F10" t="s">
        <v>346</v>
      </c>
      <c r="H10" s="8">
        <v>5082495</v>
      </c>
      <c r="I10" t="s">
        <v>344</v>
      </c>
    </row>
    <row r="11" ht="14.25" customHeight="1" spans="6:9">
      <c r="F11" t="s">
        <v>347</v>
      </c>
      <c r="H11" s="8">
        <v>4053141</v>
      </c>
      <c r="I11" t="s">
        <v>344</v>
      </c>
    </row>
    <row r="12" ht="14.25" customHeight="1" spans="6:9">
      <c r="F12" t="s">
        <v>348</v>
      </c>
      <c r="H12" s="8">
        <v>5122637</v>
      </c>
      <c r="I12" t="s">
        <v>344</v>
      </c>
    </row>
    <row r="13" ht="14.25" customHeight="1" spans="6:9">
      <c r="F13" t="s">
        <v>349</v>
      </c>
      <c r="H13" s="8">
        <v>2521224</v>
      </c>
      <c r="I13" t="s">
        <v>344</v>
      </c>
    </row>
    <row r="14" ht="14.25" customHeight="1" spans="6:9">
      <c r="F14" t="s">
        <v>350</v>
      </c>
      <c r="H14" s="8">
        <v>7117023</v>
      </c>
      <c r="I14" t="s">
        <v>344</v>
      </c>
    </row>
    <row r="15" ht="14.25" customHeight="1" spans="1:13">
      <c r="A15" s="2"/>
      <c r="B15" s="2"/>
      <c r="C15" s="2"/>
      <c r="D15" s="2"/>
      <c r="E15" s="2" t="s">
        <v>352</v>
      </c>
      <c r="F15" s="2" t="s">
        <v>343</v>
      </c>
      <c r="G15" s="2"/>
      <c r="H15" s="11">
        <v>1700000</v>
      </c>
      <c r="I15" s="2" t="s">
        <v>344</v>
      </c>
      <c r="J15" s="2"/>
      <c r="K15" s="2"/>
      <c r="L15" s="2"/>
      <c r="M15" s="2" t="s">
        <v>345</v>
      </c>
    </row>
    <row r="16" ht="14.25" customHeight="1" spans="6:9">
      <c r="F16" t="s">
        <v>346</v>
      </c>
      <c r="H16" s="8">
        <v>761234</v>
      </c>
      <c r="I16" t="s">
        <v>344</v>
      </c>
    </row>
    <row r="17" ht="14.25" customHeight="1" spans="6:9">
      <c r="F17" t="s">
        <v>347</v>
      </c>
      <c r="H17" s="8">
        <v>853832</v>
      </c>
      <c r="I17" t="s">
        <v>344</v>
      </c>
    </row>
    <row r="18" ht="14.25" customHeight="1" spans="6:9">
      <c r="F18" t="s">
        <v>348</v>
      </c>
      <c r="H18" s="8">
        <v>985946</v>
      </c>
      <c r="I18" t="s">
        <v>344</v>
      </c>
    </row>
    <row r="19" ht="14.25" customHeight="1" spans="6:9">
      <c r="F19" t="s">
        <v>349</v>
      </c>
      <c r="H19" s="8">
        <v>272300</v>
      </c>
      <c r="I19" t="s">
        <v>344</v>
      </c>
    </row>
    <row r="20" ht="14.25" customHeight="1" spans="6:9">
      <c r="F20" t="s">
        <v>350</v>
      </c>
      <c r="H20" s="8">
        <v>1600165</v>
      </c>
      <c r="I20" t="s">
        <v>344</v>
      </c>
    </row>
    <row r="21" ht="14.25" customHeight="1" spans="1:13">
      <c r="A21" s="2"/>
      <c r="B21" s="2"/>
      <c r="C21" s="2"/>
      <c r="D21" s="2" t="s">
        <v>354</v>
      </c>
      <c r="E21" s="2" t="s">
        <v>355</v>
      </c>
      <c r="F21" s="2" t="s">
        <v>343</v>
      </c>
      <c r="G21" s="2"/>
      <c r="H21" s="11">
        <v>26</v>
      </c>
      <c r="I21" s="2" t="s">
        <v>356</v>
      </c>
      <c r="J21" s="2"/>
      <c r="K21" s="2"/>
      <c r="L21" s="2"/>
      <c r="M21" s="2"/>
    </row>
    <row r="22" ht="14.25" customHeight="1" spans="6:9">
      <c r="F22" t="s">
        <v>346</v>
      </c>
      <c r="H22" s="8">
        <v>26</v>
      </c>
      <c r="I22" t="s">
        <v>356</v>
      </c>
    </row>
    <row r="23" ht="14.25" customHeight="1" spans="6:13">
      <c r="F23" t="s">
        <v>347</v>
      </c>
      <c r="H23" s="8">
        <v>27.3</v>
      </c>
      <c r="I23" t="s">
        <v>356</v>
      </c>
      <c r="M23" t="s">
        <v>357</v>
      </c>
    </row>
    <row r="24" ht="14.25" customHeight="1" spans="6:13">
      <c r="F24" t="s">
        <v>348</v>
      </c>
      <c r="H24" s="8">
        <v>40.6</v>
      </c>
      <c r="I24" t="s">
        <v>356</v>
      </c>
      <c r="M24" t="s">
        <v>357</v>
      </c>
    </row>
    <row r="25" ht="14.25" customHeight="1" spans="6:13">
      <c r="F25" t="s">
        <v>349</v>
      </c>
      <c r="H25" s="8">
        <v>62.3</v>
      </c>
      <c r="I25" t="s">
        <v>356</v>
      </c>
      <c r="M25" t="s">
        <v>357</v>
      </c>
    </row>
    <row r="26" ht="14.25" customHeight="1" spans="6:13">
      <c r="F26" t="s">
        <v>350</v>
      </c>
      <c r="H26" s="8">
        <v>77.7</v>
      </c>
      <c r="I26" t="s">
        <v>356</v>
      </c>
      <c r="M26" t="s">
        <v>357</v>
      </c>
    </row>
    <row r="27" ht="14.25" customHeight="1" spans="1:13">
      <c r="A27" s="2"/>
      <c r="B27" s="2"/>
      <c r="C27" s="2"/>
      <c r="D27" s="2"/>
      <c r="E27" s="2" t="s">
        <v>358</v>
      </c>
      <c r="F27" s="2" t="s">
        <v>343</v>
      </c>
      <c r="G27" s="2"/>
      <c r="H27" s="11">
        <v>62</v>
      </c>
      <c r="I27" s="2" t="s">
        <v>356</v>
      </c>
      <c r="J27" s="2"/>
      <c r="K27" s="2"/>
      <c r="L27" s="2"/>
      <c r="M27" s="2"/>
    </row>
    <row r="28" ht="14.25" customHeight="1" spans="6:9">
      <c r="F28" t="s">
        <v>346</v>
      </c>
      <c r="H28" s="8">
        <v>62</v>
      </c>
      <c r="I28" t="s">
        <v>356</v>
      </c>
    </row>
    <row r="29" ht="14.25" customHeight="1" spans="6:13">
      <c r="F29" t="s">
        <v>347</v>
      </c>
      <c r="H29" s="8">
        <v>77</v>
      </c>
      <c r="I29" t="s">
        <v>356</v>
      </c>
      <c r="M29" t="s">
        <v>357</v>
      </c>
    </row>
    <row r="30" ht="14.25" customHeight="1" spans="6:13">
      <c r="F30" t="s">
        <v>348</v>
      </c>
      <c r="H30" s="8">
        <v>98.7</v>
      </c>
      <c r="I30" t="s">
        <v>356</v>
      </c>
      <c r="M30" t="s">
        <v>357</v>
      </c>
    </row>
    <row r="31" ht="14.25" customHeight="1" spans="6:13">
      <c r="F31" t="s">
        <v>349</v>
      </c>
      <c r="H31" s="8">
        <v>133</v>
      </c>
      <c r="I31" t="s">
        <v>356</v>
      </c>
      <c r="M31" t="s">
        <v>357</v>
      </c>
    </row>
    <row r="32" ht="14.25" customHeight="1" spans="6:13">
      <c r="F32" t="s">
        <v>350</v>
      </c>
      <c r="H32" s="8">
        <v>147.7</v>
      </c>
      <c r="I32" t="s">
        <v>356</v>
      </c>
      <c r="M32" t="s">
        <v>357</v>
      </c>
    </row>
    <row r="33" ht="14.25" customHeight="1" spans="1:13">
      <c r="A33" s="2"/>
      <c r="B33" s="2"/>
      <c r="C33" s="2"/>
      <c r="D33" s="2"/>
      <c r="E33" s="2" t="s">
        <v>359</v>
      </c>
      <c r="F33" s="2" t="s">
        <v>343</v>
      </c>
      <c r="G33" s="2"/>
      <c r="H33" s="11">
        <v>26</v>
      </c>
      <c r="I33" s="2" t="s">
        <v>356</v>
      </c>
      <c r="J33" s="2"/>
      <c r="K33" s="2"/>
      <c r="L33" s="2"/>
      <c r="M33" s="2"/>
    </row>
    <row r="34" ht="14.25" customHeight="1" spans="6:9">
      <c r="F34" t="s">
        <v>346</v>
      </c>
      <c r="H34" s="8">
        <v>26</v>
      </c>
      <c r="I34" t="s">
        <v>356</v>
      </c>
    </row>
    <row r="35" ht="14.25" customHeight="1" spans="6:13">
      <c r="F35" t="s">
        <v>347</v>
      </c>
      <c r="H35" s="8">
        <v>27.3</v>
      </c>
      <c r="I35" t="s">
        <v>356</v>
      </c>
      <c r="M35" t="s">
        <v>357</v>
      </c>
    </row>
    <row r="36" ht="14.25" customHeight="1" spans="6:13">
      <c r="F36" t="s">
        <v>348</v>
      </c>
      <c r="H36" s="8">
        <v>40.6</v>
      </c>
      <c r="I36" t="s">
        <v>356</v>
      </c>
      <c r="M36" t="s">
        <v>357</v>
      </c>
    </row>
    <row r="37" ht="14.25" customHeight="1" spans="6:13">
      <c r="F37" t="s">
        <v>349</v>
      </c>
      <c r="H37" s="8">
        <v>62.3</v>
      </c>
      <c r="I37" t="s">
        <v>356</v>
      </c>
      <c r="M37" t="s">
        <v>357</v>
      </c>
    </row>
    <row r="38" ht="14.25" customHeight="1" spans="6:13">
      <c r="F38" t="s">
        <v>350</v>
      </c>
      <c r="H38" s="8">
        <v>77.7</v>
      </c>
      <c r="I38" t="s">
        <v>356</v>
      </c>
      <c r="M38" t="s">
        <v>357</v>
      </c>
    </row>
    <row r="39" ht="14.25" customHeight="1" spans="1:13">
      <c r="A39" s="2"/>
      <c r="B39" s="2"/>
      <c r="C39" s="2"/>
      <c r="D39" s="2" t="s">
        <v>360</v>
      </c>
      <c r="E39" s="2" t="s">
        <v>361</v>
      </c>
      <c r="F39" s="2" t="s">
        <v>362</v>
      </c>
      <c r="G39" s="2"/>
      <c r="H39" s="12">
        <v>0.032</v>
      </c>
      <c r="I39" s="2" t="s">
        <v>363</v>
      </c>
      <c r="J39" s="2"/>
      <c r="K39" s="2"/>
      <c r="L39" s="2"/>
      <c r="M39" s="2"/>
    </row>
    <row r="40" ht="14.25" customHeight="1" spans="1:13">
      <c r="A40" s="13">
        <v>1</v>
      </c>
      <c r="B40" s="13"/>
      <c r="C40" s="13"/>
      <c r="D40" s="13"/>
      <c r="E40" s="13" t="s">
        <v>365</v>
      </c>
      <c r="F40" s="13" t="s">
        <v>366</v>
      </c>
      <c r="G40" s="13"/>
      <c r="H40" s="14" t="s">
        <v>21</v>
      </c>
      <c r="I40" s="13" t="s">
        <v>367</v>
      </c>
      <c r="J40" s="13"/>
      <c r="K40" s="14">
        <v>0</v>
      </c>
      <c r="L40" s="14">
        <v>1</v>
      </c>
      <c r="M40" s="13"/>
    </row>
    <row r="41" ht="14.25" customHeight="1" spans="6:9">
      <c r="F41" t="s">
        <v>368</v>
      </c>
      <c r="H41" s="15">
        <v>0</v>
      </c>
      <c r="I41" t="s">
        <v>367</v>
      </c>
    </row>
    <row r="42" ht="14.25" customHeight="1" spans="6:9">
      <c r="F42" t="s">
        <v>369</v>
      </c>
      <c r="H42" s="15">
        <v>0</v>
      </c>
      <c r="I42" t="s">
        <v>367</v>
      </c>
    </row>
    <row r="43" ht="14.25" customHeight="1" spans="6:9">
      <c r="F43" t="s">
        <v>370</v>
      </c>
      <c r="H43" s="15">
        <v>0</v>
      </c>
      <c r="I43" t="s">
        <v>367</v>
      </c>
    </row>
    <row r="44" ht="14.25" customHeight="1" spans="6:9">
      <c r="F44" t="s">
        <v>371</v>
      </c>
      <c r="H44" s="15">
        <v>0</v>
      </c>
      <c r="I44" t="s">
        <v>367</v>
      </c>
    </row>
    <row r="45" ht="14.25" customHeight="1" spans="1:13">
      <c r="A45" s="16">
        <v>2</v>
      </c>
      <c r="B45" s="16"/>
      <c r="C45" s="16"/>
      <c r="D45" s="16"/>
      <c r="E45" s="16"/>
      <c r="F45" s="16" t="s">
        <v>373</v>
      </c>
      <c r="G45" s="16"/>
      <c r="H45" s="17" t="s">
        <v>21</v>
      </c>
      <c r="I45" s="16" t="s">
        <v>367</v>
      </c>
      <c r="J45" s="16"/>
      <c r="K45" s="17">
        <v>0</v>
      </c>
      <c r="L45" s="17">
        <v>1</v>
      </c>
      <c r="M45" s="16"/>
    </row>
    <row r="46" ht="14.25" customHeight="1" spans="1:13">
      <c r="A46" s="16">
        <v>3</v>
      </c>
      <c r="B46" s="16"/>
      <c r="C46" s="16"/>
      <c r="D46" s="16"/>
      <c r="E46" s="16"/>
      <c r="F46" s="16" t="s">
        <v>374</v>
      </c>
      <c r="G46" s="16"/>
      <c r="H46" s="17" t="s">
        <v>21</v>
      </c>
      <c r="I46" s="16" t="s">
        <v>367</v>
      </c>
      <c r="J46" s="16"/>
      <c r="K46" s="17">
        <v>0</v>
      </c>
      <c r="L46" s="17">
        <v>1</v>
      </c>
      <c r="M46" s="16"/>
    </row>
    <row r="47" ht="14.25" customHeight="1" spans="6:9">
      <c r="F47" t="s">
        <v>375</v>
      </c>
      <c r="H47" s="15">
        <v>0</v>
      </c>
      <c r="I47" t="s">
        <v>367</v>
      </c>
    </row>
    <row r="48" ht="14.25" customHeight="1" spans="1:13">
      <c r="A48" s="16">
        <v>4</v>
      </c>
      <c r="B48" s="16"/>
      <c r="C48" s="16" t="s">
        <v>1233</v>
      </c>
      <c r="D48" s="16"/>
      <c r="E48" s="16"/>
      <c r="F48" s="16" t="s">
        <v>376</v>
      </c>
      <c r="G48" s="16"/>
      <c r="H48" s="17" t="s">
        <v>21</v>
      </c>
      <c r="I48" s="16" t="s">
        <v>367</v>
      </c>
      <c r="J48" s="16"/>
      <c r="K48" s="17">
        <v>0</v>
      </c>
      <c r="L48" s="17">
        <v>1</v>
      </c>
      <c r="M48" s="16"/>
    </row>
    <row r="49" ht="14.25" customHeight="1" spans="6:9">
      <c r="F49" t="s">
        <v>377</v>
      </c>
      <c r="H49" s="15">
        <v>0</v>
      </c>
      <c r="I49" t="s">
        <v>367</v>
      </c>
    </row>
    <row r="50" ht="14.25" customHeight="1" spans="6:9">
      <c r="F50" t="s">
        <v>378</v>
      </c>
      <c r="H50" s="15">
        <v>0</v>
      </c>
      <c r="I50" t="s">
        <v>367</v>
      </c>
    </row>
    <row r="51" ht="14.25" customHeight="1" spans="6:9">
      <c r="F51" t="s">
        <v>379</v>
      </c>
      <c r="H51" s="15">
        <v>0</v>
      </c>
      <c r="I51" t="s">
        <v>367</v>
      </c>
    </row>
    <row r="52" ht="14.25" customHeight="1" spans="1:13">
      <c r="A52" s="16">
        <v>5</v>
      </c>
      <c r="B52" s="16"/>
      <c r="C52" s="16"/>
      <c r="D52" s="16"/>
      <c r="E52" s="16"/>
      <c r="F52" s="16" t="s">
        <v>380</v>
      </c>
      <c r="G52" s="16"/>
      <c r="H52" s="17" t="s">
        <v>21</v>
      </c>
      <c r="I52" s="16" t="s">
        <v>367</v>
      </c>
      <c r="J52" s="16"/>
      <c r="K52" s="17">
        <v>0</v>
      </c>
      <c r="L52" s="17">
        <v>1</v>
      </c>
      <c r="M52" s="16"/>
    </row>
    <row r="53" ht="14.25" customHeight="1" spans="1:13">
      <c r="A53" s="16">
        <v>6</v>
      </c>
      <c r="B53" s="16"/>
      <c r="C53" s="16"/>
      <c r="D53" s="16"/>
      <c r="E53" s="16"/>
      <c r="F53" s="16" t="s">
        <v>381</v>
      </c>
      <c r="G53" s="16"/>
      <c r="H53" s="17" t="s">
        <v>21</v>
      </c>
      <c r="I53" s="16" t="s">
        <v>367</v>
      </c>
      <c r="J53" s="16"/>
      <c r="K53" s="17">
        <v>0</v>
      </c>
      <c r="L53" s="17">
        <v>1</v>
      </c>
      <c r="M53" s="16"/>
    </row>
    <row r="54" ht="14.25" customHeight="1" spans="6:9">
      <c r="F54" t="s">
        <v>382</v>
      </c>
      <c r="H54" s="15">
        <v>0</v>
      </c>
      <c r="I54" t="s">
        <v>367</v>
      </c>
    </row>
    <row r="55" ht="14.25" customHeight="1" spans="6:9">
      <c r="F55" t="s">
        <v>383</v>
      </c>
      <c r="H55" s="15">
        <v>0</v>
      </c>
      <c r="I55" t="s">
        <v>367</v>
      </c>
    </row>
    <row r="56" ht="14.25" customHeight="1" spans="6:9">
      <c r="F56" t="s">
        <v>384</v>
      </c>
      <c r="H56" s="15">
        <v>0</v>
      </c>
      <c r="I56" t="s">
        <v>367</v>
      </c>
    </row>
    <row r="57" ht="14.25" customHeight="1" spans="1:13">
      <c r="A57" s="18">
        <v>7</v>
      </c>
      <c r="B57" s="18"/>
      <c r="C57" s="18"/>
      <c r="D57" s="18" t="s">
        <v>75</v>
      </c>
      <c r="E57" s="18" t="s">
        <v>374</v>
      </c>
      <c r="F57" s="18"/>
      <c r="G57" s="18"/>
      <c r="H57" s="19" t="s">
        <v>385</v>
      </c>
      <c r="I57" s="18" t="s">
        <v>386</v>
      </c>
      <c r="J57" s="18"/>
      <c r="K57" s="19">
        <v>0</v>
      </c>
      <c r="L57" s="19">
        <v>1</v>
      </c>
      <c r="M57" s="18" t="s">
        <v>387</v>
      </c>
    </row>
    <row r="58" ht="14.25" customHeight="1" spans="1:13">
      <c r="A58" s="20">
        <v>8</v>
      </c>
      <c r="B58" s="20"/>
      <c r="C58" s="20"/>
      <c r="D58" s="20"/>
      <c r="E58" s="20" t="s">
        <v>373</v>
      </c>
      <c r="F58" s="20"/>
      <c r="G58" s="20"/>
      <c r="H58" s="21" t="s">
        <v>385</v>
      </c>
      <c r="I58" s="20" t="s">
        <v>386</v>
      </c>
      <c r="J58" s="20"/>
      <c r="K58" s="21">
        <v>0</v>
      </c>
      <c r="L58" s="21">
        <v>1</v>
      </c>
      <c r="M58" s="20" t="s">
        <v>387</v>
      </c>
    </row>
    <row r="59" ht="14.25" customHeight="1" spans="5:9">
      <c r="E59" t="s">
        <v>375</v>
      </c>
      <c r="H59" s="15">
        <v>0</v>
      </c>
      <c r="I59" t="s">
        <v>386</v>
      </c>
    </row>
    <row r="60" ht="14.25" customHeight="1" spans="1:13">
      <c r="A60" s="20">
        <v>9</v>
      </c>
      <c r="B60" s="20"/>
      <c r="C60" s="20"/>
      <c r="D60" s="20"/>
      <c r="E60" s="20" t="s">
        <v>388</v>
      </c>
      <c r="F60" s="20"/>
      <c r="G60" s="20"/>
      <c r="H60" s="21" t="s">
        <v>385</v>
      </c>
      <c r="I60" s="20" t="s">
        <v>386</v>
      </c>
      <c r="J60" s="20"/>
      <c r="K60" s="21">
        <v>0</v>
      </c>
      <c r="L60" s="21">
        <v>1</v>
      </c>
      <c r="M60" s="20"/>
    </row>
    <row r="61" ht="14.25" customHeight="1" spans="1:13">
      <c r="A61" s="13">
        <v>10</v>
      </c>
      <c r="B61" s="13"/>
      <c r="C61" s="13"/>
      <c r="D61" s="13" t="s">
        <v>76</v>
      </c>
      <c r="E61" s="13" t="s">
        <v>100</v>
      </c>
      <c r="F61" s="13"/>
      <c r="G61" s="13"/>
      <c r="H61" s="14" t="s">
        <v>21</v>
      </c>
      <c r="I61" s="13" t="s">
        <v>386</v>
      </c>
      <c r="J61" s="13"/>
      <c r="K61" s="14">
        <v>0</v>
      </c>
      <c r="L61" s="14">
        <v>0.89</v>
      </c>
      <c r="M61" s="13"/>
    </row>
    <row r="62" ht="14.25" customHeight="1" spans="5:9">
      <c r="E62" t="s">
        <v>140</v>
      </c>
      <c r="H62" s="15">
        <v>0.1</v>
      </c>
      <c r="I62" t="s">
        <v>386</v>
      </c>
    </row>
    <row r="63" ht="14.25" customHeight="1" spans="5:13">
      <c r="E63" t="s">
        <v>389</v>
      </c>
      <c r="H63" s="15">
        <v>0</v>
      </c>
      <c r="I63" t="s">
        <v>386</v>
      </c>
      <c r="M63" t="s">
        <v>390</v>
      </c>
    </row>
    <row r="64" ht="14.25" customHeight="1" spans="1:13">
      <c r="A64" s="16">
        <v>11</v>
      </c>
      <c r="B64" s="16"/>
      <c r="C64" s="16"/>
      <c r="D64" s="16"/>
      <c r="E64" s="16" t="s">
        <v>391</v>
      </c>
      <c r="F64" s="16"/>
      <c r="G64" s="16"/>
      <c r="H64" s="17" t="s">
        <v>21</v>
      </c>
      <c r="I64" s="16" t="s">
        <v>386</v>
      </c>
      <c r="J64" s="16"/>
      <c r="K64" s="17">
        <v>0</v>
      </c>
      <c r="L64" s="17">
        <v>0.89</v>
      </c>
      <c r="M64" s="16"/>
    </row>
    <row r="65" ht="14.25" customHeight="1" spans="5:13">
      <c r="E65" t="s">
        <v>13</v>
      </c>
      <c r="H65" s="15">
        <v>0.01</v>
      </c>
      <c r="I65" t="s">
        <v>386</v>
      </c>
      <c r="M65" t="s">
        <v>392</v>
      </c>
    </row>
    <row r="66" ht="14.25" customHeight="1" spans="1:13">
      <c r="A66" s="2"/>
      <c r="B66" s="2"/>
      <c r="C66" s="2"/>
      <c r="D66" s="2" t="s">
        <v>393</v>
      </c>
      <c r="E66" s="2" t="s">
        <v>394</v>
      </c>
      <c r="F66" s="2"/>
      <c r="G66" s="2"/>
      <c r="H66" s="22">
        <v>-0.15</v>
      </c>
      <c r="I66" s="2" t="s">
        <v>395</v>
      </c>
      <c r="J66" s="2" t="s">
        <v>396</v>
      </c>
      <c r="K66" s="2"/>
      <c r="L66" s="2"/>
      <c r="M66" s="2" t="s">
        <v>397</v>
      </c>
    </row>
    <row r="67" ht="14.25" customHeight="1" spans="5:13">
      <c r="E67" t="s">
        <v>399</v>
      </c>
      <c r="H67" s="15">
        <v>-0.15</v>
      </c>
      <c r="I67" t="s">
        <v>395</v>
      </c>
      <c r="J67" t="s">
        <v>396</v>
      </c>
      <c r="M67" t="s">
        <v>397</v>
      </c>
    </row>
    <row r="68" ht="14.25" customHeight="1" spans="5:13">
      <c r="E68" t="s">
        <v>400</v>
      </c>
      <c r="H68" s="15">
        <v>-0.15</v>
      </c>
      <c r="I68" t="s">
        <v>395</v>
      </c>
      <c r="J68" t="s">
        <v>396</v>
      </c>
      <c r="M68" t="s">
        <v>397</v>
      </c>
    </row>
    <row r="69" ht="14.25" customHeight="1" spans="5:13">
      <c r="E69" t="s">
        <v>401</v>
      </c>
      <c r="H69" s="15">
        <v>-0.15</v>
      </c>
      <c r="I69" t="s">
        <v>395</v>
      </c>
      <c r="J69" t="s">
        <v>396</v>
      </c>
      <c r="M69" t="s">
        <v>397</v>
      </c>
    </row>
    <row r="70" ht="14.25" customHeight="1" spans="5:13">
      <c r="E70" t="s">
        <v>402</v>
      </c>
      <c r="H70" s="15">
        <v>-0.15</v>
      </c>
      <c r="I70" t="s">
        <v>395</v>
      </c>
      <c r="J70" t="s">
        <v>396</v>
      </c>
      <c r="M70" t="s">
        <v>397</v>
      </c>
    </row>
    <row r="71" ht="14.25" customHeight="1" spans="5:13">
      <c r="E71" t="s">
        <v>403</v>
      </c>
      <c r="H71" s="15">
        <v>-0.15</v>
      </c>
      <c r="I71" t="s">
        <v>395</v>
      </c>
      <c r="J71" t="s">
        <v>396</v>
      </c>
      <c r="M71" t="s">
        <v>397</v>
      </c>
    </row>
    <row r="72" ht="14.25" customHeight="1" spans="5:13">
      <c r="E72" t="s">
        <v>404</v>
      </c>
      <c r="H72" s="15">
        <v>-0.15</v>
      </c>
      <c r="I72" t="s">
        <v>395</v>
      </c>
      <c r="J72" t="s">
        <v>396</v>
      </c>
      <c r="M72" t="s">
        <v>397</v>
      </c>
    </row>
    <row r="73" ht="14.25" customHeight="1" spans="5:13">
      <c r="E73" t="s">
        <v>405</v>
      </c>
      <c r="H73" s="15">
        <v>-0.15</v>
      </c>
      <c r="I73" t="s">
        <v>395</v>
      </c>
      <c r="J73" t="s">
        <v>396</v>
      </c>
      <c r="M73" t="s">
        <v>397</v>
      </c>
    </row>
    <row r="74" ht="14.25" customHeight="1" spans="1:13">
      <c r="A74" s="2"/>
      <c r="B74" s="2"/>
      <c r="C74" s="2"/>
      <c r="D74" s="2" t="s">
        <v>406</v>
      </c>
      <c r="E74" s="2" t="s">
        <v>407</v>
      </c>
      <c r="F74" s="2"/>
      <c r="G74" s="2"/>
      <c r="H74" s="22">
        <v>0.02</v>
      </c>
      <c r="I74" s="2" t="s">
        <v>386</v>
      </c>
      <c r="J74" s="2"/>
      <c r="K74" s="2"/>
      <c r="L74" s="2"/>
      <c r="M74" s="2"/>
    </row>
    <row r="75" ht="14.25" customHeight="1" spans="5:9">
      <c r="E75" t="s">
        <v>408</v>
      </c>
      <c r="H75" s="15">
        <v>0.03</v>
      </c>
      <c r="I75" t="s">
        <v>386</v>
      </c>
    </row>
    <row r="76" ht="14.25" customHeight="1" spans="5:9">
      <c r="E76" t="s">
        <v>409</v>
      </c>
      <c r="H76" s="15">
        <v>0.95</v>
      </c>
      <c r="I76" t="s">
        <v>386</v>
      </c>
    </row>
    <row r="77" ht="14.25" customHeight="1" spans="1:13">
      <c r="A77" s="2"/>
      <c r="B77" s="2"/>
      <c r="C77" s="2"/>
      <c r="D77" s="2" t="s">
        <v>410</v>
      </c>
      <c r="E77" s="2" t="s">
        <v>411</v>
      </c>
      <c r="F77" s="2" t="s">
        <v>361</v>
      </c>
      <c r="G77" s="2"/>
      <c r="H77" s="22">
        <v>0</v>
      </c>
      <c r="I77" s="2" t="s">
        <v>412</v>
      </c>
      <c r="J77" s="2" t="s">
        <v>413</v>
      </c>
      <c r="K77" s="2"/>
      <c r="L77" s="2"/>
      <c r="M77" s="2"/>
    </row>
    <row r="78" ht="14.25" customHeight="1" spans="6:10">
      <c r="F78" t="s">
        <v>414</v>
      </c>
      <c r="H78" s="15">
        <v>0</v>
      </c>
      <c r="I78" t="s">
        <v>412</v>
      </c>
      <c r="J78" t="s">
        <v>413</v>
      </c>
    </row>
    <row r="79" ht="14.25" customHeight="1" spans="6:10">
      <c r="F79" t="s">
        <v>406</v>
      </c>
      <c r="H79" s="15">
        <v>0</v>
      </c>
      <c r="I79" t="s">
        <v>412</v>
      </c>
      <c r="J79" t="s">
        <v>413</v>
      </c>
    </row>
    <row r="80" ht="14.25" customHeight="1" spans="6:10">
      <c r="F80" t="s">
        <v>76</v>
      </c>
      <c r="H80" s="15">
        <v>0</v>
      </c>
      <c r="I80" t="s">
        <v>412</v>
      </c>
      <c r="J80" t="s">
        <v>413</v>
      </c>
    </row>
    <row r="81" ht="14.25" customHeight="1" spans="5:10">
      <c r="E81" t="s">
        <v>415</v>
      </c>
      <c r="F81" t="s">
        <v>416</v>
      </c>
      <c r="H81" s="15">
        <v>0</v>
      </c>
      <c r="I81" t="s">
        <v>412</v>
      </c>
      <c r="J81" t="s">
        <v>413</v>
      </c>
    </row>
    <row r="82" ht="14.25" customHeight="1" spans="1:13">
      <c r="A82" s="2"/>
      <c r="B82" s="2"/>
      <c r="C82" s="2"/>
      <c r="D82" s="2" t="s">
        <v>417</v>
      </c>
      <c r="E82" s="2" t="s">
        <v>418</v>
      </c>
      <c r="F82" s="2"/>
      <c r="G82" s="2"/>
      <c r="H82" s="22">
        <v>0</v>
      </c>
      <c r="I82" s="2" t="s">
        <v>395</v>
      </c>
      <c r="J82" s="2"/>
      <c r="K82" s="2"/>
      <c r="L82" s="2"/>
      <c r="M82" s="2"/>
    </row>
    <row r="83" ht="14.25" customHeight="1" spans="5:9">
      <c r="E83" t="s">
        <v>419</v>
      </c>
      <c r="H83" s="15">
        <v>0</v>
      </c>
      <c r="I83" t="s">
        <v>395</v>
      </c>
    </row>
    <row r="84" ht="14.25" customHeight="1" spans="5:9">
      <c r="E84" t="s">
        <v>420</v>
      </c>
      <c r="H84" s="15">
        <v>0</v>
      </c>
      <c r="I84" t="s">
        <v>395</v>
      </c>
    </row>
    <row r="85" ht="14.25" customHeight="1" spans="1:13">
      <c r="A85" s="2"/>
      <c r="B85" s="2"/>
      <c r="C85" s="2"/>
      <c r="D85" s="2" t="s">
        <v>421</v>
      </c>
      <c r="E85" s="2" t="s">
        <v>422</v>
      </c>
      <c r="F85" s="2" t="s">
        <v>423</v>
      </c>
      <c r="G85" s="2"/>
      <c r="H85" s="11">
        <v>9.9</v>
      </c>
      <c r="I85" s="2" t="s">
        <v>424</v>
      </c>
      <c r="J85" s="2" t="s">
        <v>425</v>
      </c>
      <c r="K85" s="2"/>
      <c r="L85" s="2"/>
      <c r="M85" s="2"/>
    </row>
    <row r="86" ht="14.25" customHeight="1" spans="6:10">
      <c r="F86" t="s">
        <v>426</v>
      </c>
      <c r="H86" s="8">
        <v>10.5</v>
      </c>
      <c r="I86" t="s">
        <v>424</v>
      </c>
      <c r="J86" t="s">
        <v>425</v>
      </c>
    </row>
    <row r="87" ht="14.25" customHeight="1" spans="6:10">
      <c r="F87" t="s">
        <v>382</v>
      </c>
      <c r="H87" s="8">
        <v>22</v>
      </c>
      <c r="I87" t="s">
        <v>424</v>
      </c>
      <c r="J87" t="s">
        <v>425</v>
      </c>
    </row>
    <row r="88" ht="14.25" customHeight="1" spans="6:10">
      <c r="F88" t="s">
        <v>366</v>
      </c>
      <c r="H88" s="8">
        <v>22</v>
      </c>
      <c r="I88" t="s">
        <v>424</v>
      </c>
      <c r="J88" t="s">
        <v>425</v>
      </c>
    </row>
    <row r="89" ht="14.25" customHeight="1" spans="6:10">
      <c r="F89" t="s">
        <v>368</v>
      </c>
      <c r="H89" s="8">
        <v>22</v>
      </c>
      <c r="I89" t="s">
        <v>424</v>
      </c>
      <c r="J89" t="s">
        <v>425</v>
      </c>
    </row>
    <row r="90" ht="14.25" customHeight="1" spans="6:10">
      <c r="F90" t="s">
        <v>427</v>
      </c>
      <c r="H90" s="8">
        <v>10.1</v>
      </c>
      <c r="I90" t="s">
        <v>424</v>
      </c>
      <c r="J90" t="s">
        <v>425</v>
      </c>
    </row>
    <row r="91" ht="14.25" customHeight="1" spans="6:10">
      <c r="F91" t="s">
        <v>381</v>
      </c>
      <c r="H91" s="8">
        <v>6</v>
      </c>
      <c r="I91" t="s">
        <v>424</v>
      </c>
      <c r="J91" t="s">
        <v>425</v>
      </c>
    </row>
    <row r="92" ht="14.25" customHeight="1" spans="6:10">
      <c r="F92" t="s">
        <v>373</v>
      </c>
      <c r="H92" s="8">
        <v>10</v>
      </c>
      <c r="I92" t="s">
        <v>424</v>
      </c>
      <c r="J92" t="s">
        <v>425</v>
      </c>
    </row>
    <row r="93" ht="14.25" customHeight="1" spans="6:10">
      <c r="F93" t="s">
        <v>374</v>
      </c>
      <c r="H93" s="8">
        <v>10</v>
      </c>
      <c r="I93" t="s">
        <v>424</v>
      </c>
      <c r="J93" t="s">
        <v>425</v>
      </c>
    </row>
    <row r="94" ht="14.25" customHeight="1" spans="6:10">
      <c r="F94" t="s">
        <v>375</v>
      </c>
      <c r="H94" s="8">
        <v>10</v>
      </c>
      <c r="I94" t="s">
        <v>424</v>
      </c>
      <c r="J94" t="s">
        <v>425</v>
      </c>
    </row>
    <row r="95" ht="14.25" customHeight="1" spans="6:10">
      <c r="F95" t="s">
        <v>428</v>
      </c>
      <c r="H95" s="8">
        <v>7.8</v>
      </c>
      <c r="I95" t="s">
        <v>424</v>
      </c>
      <c r="J95" t="s">
        <v>425</v>
      </c>
    </row>
    <row r="96" ht="14.25" customHeight="1" spans="6:10">
      <c r="F96" t="s">
        <v>371</v>
      </c>
      <c r="H96" s="8">
        <v>10</v>
      </c>
      <c r="I96" t="s">
        <v>424</v>
      </c>
      <c r="J96" t="s">
        <v>425</v>
      </c>
    </row>
    <row r="97" ht="14.25" customHeight="1" spans="6:10">
      <c r="F97" t="s">
        <v>370</v>
      </c>
      <c r="H97" s="8">
        <v>10</v>
      </c>
      <c r="I97" t="s">
        <v>424</v>
      </c>
      <c r="J97" t="s">
        <v>425</v>
      </c>
    </row>
    <row r="98" ht="14.25" customHeight="1" spans="6:10">
      <c r="F98" t="s">
        <v>369</v>
      </c>
      <c r="H98" s="8">
        <v>10</v>
      </c>
      <c r="I98" t="s">
        <v>424</v>
      </c>
      <c r="J98" t="s">
        <v>425</v>
      </c>
    </row>
    <row r="99" ht="14.25" customHeight="1" spans="6:10">
      <c r="F99" t="s">
        <v>376</v>
      </c>
      <c r="H99" s="8">
        <v>4.9</v>
      </c>
      <c r="I99" t="s">
        <v>424</v>
      </c>
      <c r="J99" t="s">
        <v>425</v>
      </c>
    </row>
    <row r="100" ht="14.25" customHeight="1" spans="6:10">
      <c r="F100" t="s">
        <v>377</v>
      </c>
      <c r="H100" s="8">
        <v>4.9</v>
      </c>
      <c r="I100" t="s">
        <v>424</v>
      </c>
      <c r="J100" t="s">
        <v>425</v>
      </c>
    </row>
    <row r="101" ht="14.25" customHeight="1" spans="6:10">
      <c r="F101" t="s">
        <v>429</v>
      </c>
      <c r="H101" s="8">
        <v>12.2</v>
      </c>
      <c r="I101" t="s">
        <v>424</v>
      </c>
      <c r="J101" t="s">
        <v>425</v>
      </c>
    </row>
    <row r="102" ht="14.25" customHeight="1" spans="1:13">
      <c r="A102" s="2"/>
      <c r="B102" s="2"/>
      <c r="C102" s="2"/>
      <c r="D102" s="2"/>
      <c r="E102" s="2" t="s">
        <v>421</v>
      </c>
      <c r="F102" s="2"/>
      <c r="G102" s="2"/>
      <c r="H102" s="11" t="s">
        <v>371</v>
      </c>
      <c r="I102" s="2"/>
      <c r="J102" s="2"/>
      <c r="K102" s="2"/>
      <c r="L102" s="2"/>
      <c r="M102" s="2"/>
    </row>
    <row r="103" ht="14.25" customHeight="1" spans="8:8">
      <c r="H103" s="8" t="s">
        <v>375</v>
      </c>
    </row>
    <row r="104" ht="14.25" customHeight="1" spans="8:8">
      <c r="H104" s="8" t="s">
        <v>373</v>
      </c>
    </row>
    <row r="105" ht="14.25" customHeight="1" spans="8:8">
      <c r="H105" s="8" t="s">
        <v>374</v>
      </c>
    </row>
    <row r="106" ht="14.25" customHeight="1" spans="8:8">
      <c r="H106" s="8" t="s">
        <v>428</v>
      </c>
    </row>
    <row r="107" ht="14.25" customHeight="1" spans="8:8">
      <c r="H107" s="8" t="s">
        <v>370</v>
      </c>
    </row>
    <row r="108" ht="14.25" customHeight="1" spans="8:8">
      <c r="H108" s="8" t="s">
        <v>376</v>
      </c>
    </row>
    <row r="109" ht="14.25" customHeight="1" spans="8:8">
      <c r="H109" s="8" t="s">
        <v>377</v>
      </c>
    </row>
    <row r="110" ht="14.25" customHeight="1" spans="8:8">
      <c r="H110" s="8" t="s">
        <v>378</v>
      </c>
    </row>
    <row r="111" ht="14.25" customHeight="1" spans="8:8">
      <c r="H111" s="8" t="s">
        <v>369</v>
      </c>
    </row>
    <row r="112" ht="14.25" customHeight="1" spans="8:8">
      <c r="H112" s="8" t="s">
        <v>381</v>
      </c>
    </row>
    <row r="113" ht="14.25" customHeight="1" spans="8:8">
      <c r="H113" s="8" t="s">
        <v>366</v>
      </c>
    </row>
    <row r="114" ht="14.25" customHeight="1" spans="8:8">
      <c r="H114" s="8" t="s">
        <v>368</v>
      </c>
    </row>
    <row r="115" ht="14.25" customHeight="1" spans="8:8">
      <c r="H115" s="8" t="s">
        <v>427</v>
      </c>
    </row>
    <row r="116" ht="14.25" customHeight="1" spans="8:8">
      <c r="H116" s="8" t="s">
        <v>382</v>
      </c>
    </row>
    <row r="117" ht="14.25" customHeight="1" spans="8:8">
      <c r="H117" s="8" t="s">
        <v>384</v>
      </c>
    </row>
    <row r="118" ht="14.25" customHeight="1" spans="8:8">
      <c r="H118" s="8" t="s">
        <v>383</v>
      </c>
    </row>
    <row r="119" ht="14.25" customHeight="1" spans="1:13">
      <c r="A119" s="2"/>
      <c r="B119" s="2"/>
      <c r="C119" s="2" t="s">
        <v>9</v>
      </c>
      <c r="D119" s="2" t="s">
        <v>431</v>
      </c>
      <c r="E119" s="2" t="s">
        <v>432</v>
      </c>
      <c r="F119" s="2"/>
      <c r="G119" s="2"/>
      <c r="H119" s="11">
        <v>5036070</v>
      </c>
      <c r="I119" s="2" t="s">
        <v>433</v>
      </c>
      <c r="J119" s="2"/>
      <c r="K119" s="2"/>
      <c r="L119" s="2"/>
      <c r="M119" s="2"/>
    </row>
    <row r="120" ht="14.25" customHeight="1" spans="5:9">
      <c r="E120" t="s">
        <v>434</v>
      </c>
      <c r="H120" s="8">
        <v>836684</v>
      </c>
      <c r="I120" t="s">
        <v>433</v>
      </c>
    </row>
    <row r="121" ht="14.25" customHeight="1" spans="1:13">
      <c r="A121" s="2"/>
      <c r="B121" s="2"/>
      <c r="C121" s="2"/>
      <c r="D121" s="2" t="s">
        <v>354</v>
      </c>
      <c r="E121" s="2" t="s">
        <v>432</v>
      </c>
      <c r="F121" s="2"/>
      <c r="G121" s="2"/>
      <c r="H121" s="11">
        <v>106.4</v>
      </c>
      <c r="I121" s="2" t="s">
        <v>356</v>
      </c>
      <c r="J121" s="2"/>
      <c r="K121" s="2"/>
      <c r="L121" s="2"/>
      <c r="M121" s="2"/>
    </row>
    <row r="122" ht="14.25" customHeight="1" spans="5:9">
      <c r="E122" t="s">
        <v>435</v>
      </c>
      <c r="H122" s="8">
        <v>106.4</v>
      </c>
      <c r="I122" t="s">
        <v>356</v>
      </c>
    </row>
    <row r="123" ht="14.25" customHeight="1" spans="1:13">
      <c r="A123" s="2"/>
      <c r="B123" s="2"/>
      <c r="C123" s="2"/>
      <c r="D123" s="2" t="s">
        <v>436</v>
      </c>
      <c r="E123" s="2" t="s">
        <v>361</v>
      </c>
      <c r="F123" s="2" t="s">
        <v>362</v>
      </c>
      <c r="G123" s="2"/>
      <c r="H123" s="22">
        <v>0</v>
      </c>
      <c r="I123" s="2" t="s">
        <v>437</v>
      </c>
      <c r="J123" s="2"/>
      <c r="K123" s="2"/>
      <c r="L123" s="2"/>
      <c r="M123" s="2"/>
    </row>
    <row r="124" ht="14.25" customHeight="1" spans="1:13">
      <c r="A124" s="18">
        <v>12</v>
      </c>
      <c r="B124" s="18"/>
      <c r="C124" s="18"/>
      <c r="D124" s="18"/>
      <c r="E124" s="18" t="s">
        <v>436</v>
      </c>
      <c r="F124" s="18" t="s">
        <v>366</v>
      </c>
      <c r="G124" s="18"/>
      <c r="H124" s="19" t="s">
        <v>385</v>
      </c>
      <c r="I124" s="18" t="s">
        <v>438</v>
      </c>
      <c r="J124" s="18"/>
      <c r="K124" s="19">
        <v>0</v>
      </c>
      <c r="L124" s="19">
        <v>1</v>
      </c>
      <c r="M124" s="18" t="s">
        <v>439</v>
      </c>
    </row>
    <row r="125" ht="14.25" customHeight="1" spans="6:13">
      <c r="F125" t="s">
        <v>368</v>
      </c>
      <c r="H125" s="15">
        <v>0</v>
      </c>
      <c r="I125" t="s">
        <v>438</v>
      </c>
      <c r="M125" t="s">
        <v>440</v>
      </c>
    </row>
    <row r="126" ht="14.25" customHeight="1" spans="6:13">
      <c r="F126" t="s">
        <v>369</v>
      </c>
      <c r="H126" s="15">
        <v>0</v>
      </c>
      <c r="I126" t="s">
        <v>438</v>
      </c>
      <c r="M126" t="s">
        <v>441</v>
      </c>
    </row>
    <row r="127" ht="14.25" customHeight="1" spans="6:13">
      <c r="F127" t="s">
        <v>370</v>
      </c>
      <c r="H127" s="15">
        <v>0</v>
      </c>
      <c r="I127" t="s">
        <v>438</v>
      </c>
      <c r="M127" t="s">
        <v>441</v>
      </c>
    </row>
    <row r="128" ht="14.25" customHeight="1" spans="6:13">
      <c r="F128" t="s">
        <v>371</v>
      </c>
      <c r="H128" s="15">
        <v>0</v>
      </c>
      <c r="I128" t="s">
        <v>438</v>
      </c>
      <c r="M128" t="s">
        <v>441</v>
      </c>
    </row>
    <row r="129" ht="14.25" customHeight="1" spans="6:13">
      <c r="F129" t="s">
        <v>442</v>
      </c>
      <c r="H129" s="15">
        <v>0</v>
      </c>
      <c r="I129" t="s">
        <v>438</v>
      </c>
      <c r="M129" t="s">
        <v>443</v>
      </c>
    </row>
    <row r="130" ht="14.25" customHeight="1" spans="1:13">
      <c r="A130" s="20">
        <v>13</v>
      </c>
      <c r="B130" s="20"/>
      <c r="C130" s="20"/>
      <c r="D130" s="20"/>
      <c r="E130" s="20"/>
      <c r="F130" s="20" t="s">
        <v>373</v>
      </c>
      <c r="G130" s="20"/>
      <c r="H130" s="19" t="s">
        <v>385</v>
      </c>
      <c r="I130" s="20" t="s">
        <v>438</v>
      </c>
      <c r="J130" s="20"/>
      <c r="K130" s="21">
        <v>0</v>
      </c>
      <c r="L130" s="21">
        <v>1</v>
      </c>
      <c r="M130" s="20" t="s">
        <v>439</v>
      </c>
    </row>
    <row r="131" ht="14.25" customHeight="1" spans="1:13">
      <c r="A131" s="20">
        <v>14</v>
      </c>
      <c r="B131" s="20"/>
      <c r="C131" s="20"/>
      <c r="D131" s="20"/>
      <c r="E131" s="20"/>
      <c r="F131" s="20" t="s">
        <v>376</v>
      </c>
      <c r="G131" s="20"/>
      <c r="H131" s="19" t="s">
        <v>385</v>
      </c>
      <c r="I131" s="20" t="s">
        <v>438</v>
      </c>
      <c r="J131" s="20"/>
      <c r="K131" s="21">
        <v>0</v>
      </c>
      <c r="L131" s="21">
        <v>1</v>
      </c>
      <c r="M131" s="20" t="s">
        <v>439</v>
      </c>
    </row>
    <row r="132" ht="14.25" customHeight="1" spans="6:13">
      <c r="F132" t="s">
        <v>377</v>
      </c>
      <c r="H132" s="15">
        <v>0</v>
      </c>
      <c r="I132" t="s">
        <v>438</v>
      </c>
      <c r="M132" t="s">
        <v>440</v>
      </c>
    </row>
    <row r="133" ht="14.25" customHeight="1" spans="6:13">
      <c r="F133" t="s">
        <v>378</v>
      </c>
      <c r="H133" s="15">
        <v>0</v>
      </c>
      <c r="I133" t="s">
        <v>438</v>
      </c>
      <c r="M133" t="s">
        <v>444</v>
      </c>
    </row>
    <row r="134" ht="14.25" customHeight="1" spans="1:13">
      <c r="A134" s="20">
        <v>15</v>
      </c>
      <c r="B134" s="20"/>
      <c r="C134" s="20"/>
      <c r="D134" s="20"/>
      <c r="E134" s="20"/>
      <c r="F134" s="20" t="s">
        <v>445</v>
      </c>
      <c r="G134" s="20"/>
      <c r="H134" s="19" t="s">
        <v>385</v>
      </c>
      <c r="I134" s="20" t="s">
        <v>438</v>
      </c>
      <c r="J134" s="20"/>
      <c r="K134" s="21">
        <v>0</v>
      </c>
      <c r="L134" s="21">
        <v>1</v>
      </c>
      <c r="M134" s="20" t="s">
        <v>439</v>
      </c>
    </row>
    <row r="135" ht="14.25" customHeight="1" spans="6:13">
      <c r="F135" t="s">
        <v>375</v>
      </c>
      <c r="H135" s="15">
        <v>0</v>
      </c>
      <c r="I135" t="s">
        <v>438</v>
      </c>
      <c r="M135" t="s">
        <v>446</v>
      </c>
    </row>
    <row r="136" ht="14.25" customHeight="1" spans="1:13">
      <c r="A136" s="20">
        <v>16</v>
      </c>
      <c r="B136" s="20"/>
      <c r="C136" s="20"/>
      <c r="D136" s="20"/>
      <c r="E136" s="20"/>
      <c r="F136" s="20" t="s">
        <v>381</v>
      </c>
      <c r="G136" s="20"/>
      <c r="H136" s="19" t="s">
        <v>385</v>
      </c>
      <c r="I136" s="20" t="s">
        <v>438</v>
      </c>
      <c r="J136" s="20"/>
      <c r="K136" s="21">
        <v>0</v>
      </c>
      <c r="L136" s="21">
        <v>1</v>
      </c>
      <c r="M136" s="20" t="s">
        <v>439</v>
      </c>
    </row>
    <row r="137" ht="14.25" customHeight="1" spans="1:13">
      <c r="A137" s="20">
        <v>17</v>
      </c>
      <c r="B137" s="20"/>
      <c r="C137" s="20"/>
      <c r="D137" s="20"/>
      <c r="E137" s="20"/>
      <c r="F137" s="20" t="s">
        <v>447</v>
      </c>
      <c r="G137" s="20"/>
      <c r="H137" s="19" t="s">
        <v>385</v>
      </c>
      <c r="I137" s="20" t="s">
        <v>438</v>
      </c>
      <c r="J137" s="20"/>
      <c r="K137" s="21">
        <v>0</v>
      </c>
      <c r="L137" s="21">
        <v>1</v>
      </c>
      <c r="M137" s="20" t="s">
        <v>439</v>
      </c>
    </row>
    <row r="138" ht="14.25" customHeight="1" spans="6:13">
      <c r="F138" t="s">
        <v>383</v>
      </c>
      <c r="H138" s="15">
        <v>0</v>
      </c>
      <c r="I138" t="s">
        <v>438</v>
      </c>
      <c r="M138" t="s">
        <v>448</v>
      </c>
    </row>
    <row r="139" ht="14.25" customHeight="1" spans="6:13">
      <c r="F139" t="s">
        <v>384</v>
      </c>
      <c r="H139" s="15">
        <v>0</v>
      </c>
      <c r="I139" t="s">
        <v>438</v>
      </c>
      <c r="M139" t="s">
        <v>448</v>
      </c>
    </row>
    <row r="140" ht="14.25" customHeight="1" spans="1:13">
      <c r="A140" s="18">
        <v>18</v>
      </c>
      <c r="B140" s="18"/>
      <c r="C140" s="18"/>
      <c r="D140" s="18" t="s">
        <v>75</v>
      </c>
      <c r="E140" s="18" t="s">
        <v>442</v>
      </c>
      <c r="F140" s="18"/>
      <c r="G140" s="18"/>
      <c r="H140" s="19" t="s">
        <v>385</v>
      </c>
      <c r="I140" s="18" t="s">
        <v>386</v>
      </c>
      <c r="J140" s="18"/>
      <c r="K140" s="19">
        <v>0</v>
      </c>
      <c r="L140" s="19">
        <v>1</v>
      </c>
      <c r="M140" s="18" t="s">
        <v>449</v>
      </c>
    </row>
    <row r="141" ht="14.25" customHeight="1" spans="1:13">
      <c r="A141" s="20">
        <v>19</v>
      </c>
      <c r="B141" s="20"/>
      <c r="C141" s="20"/>
      <c r="D141" s="20"/>
      <c r="E141" s="20" t="s">
        <v>373</v>
      </c>
      <c r="F141" s="20"/>
      <c r="G141" s="20"/>
      <c r="H141" s="19" t="s">
        <v>385</v>
      </c>
      <c r="I141" s="20" t="s">
        <v>386</v>
      </c>
      <c r="J141" s="20"/>
      <c r="K141" s="21">
        <v>0</v>
      </c>
      <c r="L141" s="21">
        <v>1</v>
      </c>
      <c r="M141" s="20" t="s">
        <v>449</v>
      </c>
    </row>
    <row r="142" ht="14.25" customHeight="1" spans="1:13">
      <c r="A142" s="20">
        <v>20</v>
      </c>
      <c r="B142" s="20"/>
      <c r="C142" s="20"/>
      <c r="D142" s="20"/>
      <c r="E142" s="20" t="s">
        <v>445</v>
      </c>
      <c r="F142" s="20"/>
      <c r="G142" s="20"/>
      <c r="H142" s="19" t="s">
        <v>385</v>
      </c>
      <c r="I142" s="20" t="s">
        <v>386</v>
      </c>
      <c r="J142" s="20"/>
      <c r="K142" s="21">
        <v>0</v>
      </c>
      <c r="L142" s="21">
        <v>1</v>
      </c>
      <c r="M142" s="20" t="s">
        <v>449</v>
      </c>
    </row>
    <row r="143" ht="14.25" customHeight="1" spans="5:9">
      <c r="E143" t="s">
        <v>375</v>
      </c>
      <c r="H143" s="15">
        <v>0</v>
      </c>
      <c r="I143" t="s">
        <v>386</v>
      </c>
    </row>
    <row r="144" ht="14.25" customHeight="1" spans="1:13">
      <c r="A144" s="20">
        <v>21</v>
      </c>
      <c r="B144" s="20"/>
      <c r="C144" s="20"/>
      <c r="D144" s="20"/>
      <c r="E144" s="20" t="s">
        <v>388</v>
      </c>
      <c r="F144" s="20"/>
      <c r="G144" s="20"/>
      <c r="H144" s="19" t="s">
        <v>385</v>
      </c>
      <c r="I144" s="20" t="s">
        <v>386</v>
      </c>
      <c r="J144" s="20"/>
      <c r="K144" s="21">
        <v>0</v>
      </c>
      <c r="L144" s="21">
        <v>1</v>
      </c>
      <c r="M144" s="20" t="s">
        <v>450</v>
      </c>
    </row>
    <row r="145" ht="14.25" customHeight="1" spans="1:13">
      <c r="A145" s="2"/>
      <c r="B145" s="2"/>
      <c r="C145" s="2"/>
      <c r="D145" s="2" t="s">
        <v>393</v>
      </c>
      <c r="E145" s="2" t="s">
        <v>451</v>
      </c>
      <c r="F145" s="2"/>
      <c r="G145" s="2"/>
      <c r="H145" s="22">
        <v>0</v>
      </c>
      <c r="I145" s="2" t="s">
        <v>412</v>
      </c>
      <c r="J145" s="2"/>
      <c r="K145" s="2"/>
      <c r="L145" s="2"/>
      <c r="M145" s="2"/>
    </row>
    <row r="146" ht="14.25" customHeight="1" spans="1:13">
      <c r="A146" s="2"/>
      <c r="B146" s="2"/>
      <c r="C146" s="2"/>
      <c r="D146" s="2" t="s">
        <v>406</v>
      </c>
      <c r="E146" s="2" t="s">
        <v>452</v>
      </c>
      <c r="F146" s="2"/>
      <c r="G146" s="2"/>
      <c r="H146" s="22">
        <v>0.02</v>
      </c>
      <c r="I146" s="2" t="s">
        <v>386</v>
      </c>
      <c r="J146" s="2"/>
      <c r="K146" s="2"/>
      <c r="L146" s="2"/>
      <c r="M146" s="2" t="s">
        <v>453</v>
      </c>
    </row>
    <row r="147" ht="14.25" customHeight="1" spans="5:13">
      <c r="E147" t="s">
        <v>454</v>
      </c>
      <c r="H147" s="15">
        <v>0.11</v>
      </c>
      <c r="I147" t="s">
        <v>386</v>
      </c>
      <c r="M147" t="s">
        <v>453</v>
      </c>
    </row>
    <row r="148" ht="14.25" customHeight="1" spans="5:13">
      <c r="E148" t="s">
        <v>455</v>
      </c>
      <c r="H148" s="15">
        <v>0.87</v>
      </c>
      <c r="I148" t="s">
        <v>386</v>
      </c>
      <c r="M148" t="s">
        <v>453</v>
      </c>
    </row>
    <row r="149" ht="14.25" customHeight="1" spans="1:13">
      <c r="A149" s="2"/>
      <c r="B149" s="2"/>
      <c r="C149" s="2"/>
      <c r="D149" s="2"/>
      <c r="E149" s="2" t="s">
        <v>456</v>
      </c>
      <c r="F149" s="2" t="s">
        <v>457</v>
      </c>
      <c r="G149" s="2"/>
      <c r="H149" s="22">
        <v>0.5</v>
      </c>
      <c r="I149" s="2" t="s">
        <v>458</v>
      </c>
      <c r="J149" s="2"/>
      <c r="K149" s="2"/>
      <c r="L149" s="2"/>
      <c r="M149" s="2" t="s">
        <v>459</v>
      </c>
    </row>
    <row r="150" ht="14.25" customHeight="1" spans="6:13">
      <c r="F150" t="s">
        <v>461</v>
      </c>
      <c r="H150" s="15">
        <v>0.5</v>
      </c>
      <c r="I150" t="s">
        <v>458</v>
      </c>
      <c r="M150" t="s">
        <v>459</v>
      </c>
    </row>
    <row r="151" ht="14.25" customHeight="1" spans="1:13">
      <c r="A151" s="2"/>
      <c r="B151" s="2"/>
      <c r="C151" s="2"/>
      <c r="D151" s="2" t="s">
        <v>410</v>
      </c>
      <c r="E151" s="2" t="s">
        <v>462</v>
      </c>
      <c r="F151" s="2"/>
      <c r="G151" s="2"/>
      <c r="H151" s="22">
        <v>0</v>
      </c>
      <c r="I151" s="2" t="s">
        <v>412</v>
      </c>
      <c r="J151" s="2"/>
      <c r="K151" s="2"/>
      <c r="L151" s="2"/>
      <c r="M151" s="2" t="s">
        <v>463</v>
      </c>
    </row>
    <row r="152" ht="14.25" customHeight="1" spans="5:13">
      <c r="E152" t="s">
        <v>464</v>
      </c>
      <c r="H152" s="15">
        <v>0</v>
      </c>
      <c r="I152" t="s">
        <v>412</v>
      </c>
      <c r="M152" s="2" t="s">
        <v>465</v>
      </c>
    </row>
    <row r="153" ht="14.25" customHeight="1" spans="1:13">
      <c r="A153" s="2"/>
      <c r="B153" s="2"/>
      <c r="C153" s="2" t="s">
        <v>59</v>
      </c>
      <c r="D153" s="2" t="s">
        <v>77</v>
      </c>
      <c r="E153" s="2" t="s">
        <v>102</v>
      </c>
      <c r="F153" s="2" t="s">
        <v>77</v>
      </c>
      <c r="G153" s="2"/>
      <c r="H153" s="12">
        <v>0.014</v>
      </c>
      <c r="I153" s="2" t="s">
        <v>412</v>
      </c>
      <c r="J153" s="2" t="s">
        <v>466</v>
      </c>
      <c r="K153" s="2"/>
      <c r="L153" s="2"/>
      <c r="M153" s="2" t="s">
        <v>467</v>
      </c>
    </row>
    <row r="154" ht="14.25" customHeight="1" spans="1:13">
      <c r="A154" s="13">
        <v>22</v>
      </c>
      <c r="B154" s="13"/>
      <c r="C154" s="13"/>
      <c r="D154" s="13"/>
      <c r="E154" s="13"/>
      <c r="F154" s="13" t="s">
        <v>138</v>
      </c>
      <c r="G154" s="13"/>
      <c r="H154" s="14" t="s">
        <v>21</v>
      </c>
      <c r="I154" s="13" t="s">
        <v>386</v>
      </c>
      <c r="J154" s="13" t="s">
        <v>468</v>
      </c>
      <c r="K154" s="27">
        <v>0.5</v>
      </c>
      <c r="L154" s="27">
        <v>0.939</v>
      </c>
      <c r="M154" s="13" t="s">
        <v>469</v>
      </c>
    </row>
    <row r="155" ht="14.25" customHeight="1" spans="1:13">
      <c r="A155" s="20">
        <v>23</v>
      </c>
      <c r="B155" s="20"/>
      <c r="C155" s="20"/>
      <c r="D155" s="20"/>
      <c r="E155" s="20"/>
      <c r="F155" s="20" t="s">
        <v>470</v>
      </c>
      <c r="G155" s="20"/>
      <c r="H155" s="19" t="s">
        <v>385</v>
      </c>
      <c r="I155" s="20" t="s">
        <v>386</v>
      </c>
      <c r="J155" s="20"/>
      <c r="K155" s="21">
        <v>0.05</v>
      </c>
      <c r="L155" s="28">
        <v>0.439</v>
      </c>
      <c r="M155" s="20" t="s">
        <v>471</v>
      </c>
    </row>
    <row r="156" ht="14.25" customHeight="1" spans="6:9">
      <c r="F156" t="s">
        <v>472</v>
      </c>
      <c r="H156" s="23">
        <v>0.007</v>
      </c>
      <c r="I156" t="s">
        <v>386</v>
      </c>
    </row>
    <row r="157" ht="14.25" customHeight="1" spans="6:9">
      <c r="F157" t="s">
        <v>473</v>
      </c>
      <c r="H157" s="23">
        <v>0.034</v>
      </c>
      <c r="I157" t="s">
        <v>386</v>
      </c>
    </row>
    <row r="158" ht="14.25" customHeight="1" spans="6:9">
      <c r="F158" t="s">
        <v>474</v>
      </c>
      <c r="H158" s="23">
        <v>0.008</v>
      </c>
      <c r="I158" t="s">
        <v>386</v>
      </c>
    </row>
    <row r="159" ht="14.25" customHeight="1" spans="6:9">
      <c r="F159" t="s">
        <v>475</v>
      </c>
      <c r="H159" s="23">
        <v>0</v>
      </c>
      <c r="I159" t="s">
        <v>386</v>
      </c>
    </row>
    <row r="160" ht="14.25" customHeight="1" spans="6:9">
      <c r="F160" t="s">
        <v>476</v>
      </c>
      <c r="H160" s="24">
        <v>0.012</v>
      </c>
      <c r="I160" t="s">
        <v>386</v>
      </c>
    </row>
    <row r="161" ht="14.25" customHeight="1" spans="1:13">
      <c r="A161" s="13">
        <v>24</v>
      </c>
      <c r="B161" s="13"/>
      <c r="C161" s="13"/>
      <c r="D161" s="13"/>
      <c r="E161" s="13" t="s">
        <v>103</v>
      </c>
      <c r="F161" s="13" t="s">
        <v>140</v>
      </c>
      <c r="G161" s="13"/>
      <c r="H161" s="17" t="s">
        <v>21</v>
      </c>
      <c r="I161" s="13"/>
      <c r="J161" s="13"/>
      <c r="K161" s="14">
        <v>0.05</v>
      </c>
      <c r="L161" s="14">
        <v>1</v>
      </c>
      <c r="M161" s="13" t="s">
        <v>477</v>
      </c>
    </row>
    <row r="162" ht="14.25" customHeight="1" spans="6:8">
      <c r="F162" t="s">
        <v>478</v>
      </c>
      <c r="H162" s="15">
        <v>0</v>
      </c>
    </row>
    <row r="163" ht="14.25" customHeight="1" spans="6:8">
      <c r="F163" t="s">
        <v>479</v>
      </c>
      <c r="H163" s="15">
        <v>0</v>
      </c>
    </row>
    <row r="164" ht="14.25" customHeight="1" spans="1:13">
      <c r="A164" s="16">
        <v>25</v>
      </c>
      <c r="B164" s="16"/>
      <c r="C164" s="16"/>
      <c r="D164" s="16"/>
      <c r="E164" s="16"/>
      <c r="F164" s="16" t="s">
        <v>480</v>
      </c>
      <c r="G164" s="16"/>
      <c r="H164" s="17" t="s">
        <v>21</v>
      </c>
      <c r="I164" s="16"/>
      <c r="J164" s="16"/>
      <c r="K164" s="17">
        <v>0</v>
      </c>
      <c r="L164" s="17">
        <v>0.95</v>
      </c>
      <c r="M164" s="16"/>
    </row>
    <row r="165" ht="14.25" customHeight="1" spans="6:8">
      <c r="F165" t="s">
        <v>481</v>
      </c>
      <c r="H165" s="15">
        <v>0</v>
      </c>
    </row>
    <row r="166" ht="14.25" customHeight="1" spans="6:8">
      <c r="F166" t="s">
        <v>482</v>
      </c>
      <c r="H166" s="15">
        <v>0</v>
      </c>
    </row>
    <row r="167" ht="14.25" customHeight="1" spans="1:13">
      <c r="A167" s="2"/>
      <c r="B167" s="2"/>
      <c r="C167" s="2"/>
      <c r="D167" s="2"/>
      <c r="E167" s="2" t="s">
        <v>483</v>
      </c>
      <c r="F167" s="2" t="s">
        <v>140</v>
      </c>
      <c r="G167" s="2"/>
      <c r="H167" s="22">
        <v>0.75</v>
      </c>
      <c r="I167" s="2"/>
      <c r="J167" s="2"/>
      <c r="K167" s="2"/>
      <c r="L167" s="2"/>
      <c r="M167" s="2"/>
    </row>
    <row r="168" ht="14.25" customHeight="1" spans="6:8">
      <c r="F168" t="s">
        <v>478</v>
      </c>
      <c r="H168" s="15">
        <v>0</v>
      </c>
    </row>
    <row r="169" ht="14.25" customHeight="1" spans="6:8">
      <c r="F169" t="s">
        <v>484</v>
      </c>
      <c r="H169" s="15">
        <v>0.25</v>
      </c>
    </row>
    <row r="170" ht="14.25" customHeight="1" spans="6:8">
      <c r="F170" t="s">
        <v>485</v>
      </c>
      <c r="H170" s="15">
        <v>0</v>
      </c>
    </row>
    <row r="171" ht="14.25" customHeight="1" spans="1:13">
      <c r="A171" s="18">
        <v>26</v>
      </c>
      <c r="B171" s="18"/>
      <c r="C171" s="18"/>
      <c r="D171" s="18"/>
      <c r="E171" s="18" t="s">
        <v>486</v>
      </c>
      <c r="F171" s="18" t="s">
        <v>140</v>
      </c>
      <c r="G171" s="18"/>
      <c r="H171" s="19" t="s">
        <v>385</v>
      </c>
      <c r="I171" s="18"/>
      <c r="J171" s="18"/>
      <c r="K171" s="19">
        <v>0.05</v>
      </c>
      <c r="L171" s="19">
        <v>1</v>
      </c>
      <c r="M171" s="18" t="s">
        <v>487</v>
      </c>
    </row>
    <row r="172" ht="14.25" customHeight="1" spans="6:8">
      <c r="F172" t="s">
        <v>478</v>
      </c>
      <c r="H172" s="15">
        <v>0</v>
      </c>
    </row>
    <row r="173" ht="14.25" customHeight="1" spans="1:13">
      <c r="A173" s="20">
        <v>27</v>
      </c>
      <c r="B173" s="20"/>
      <c r="C173" s="20"/>
      <c r="D173" s="20"/>
      <c r="E173" s="20"/>
      <c r="F173" s="20" t="s">
        <v>479</v>
      </c>
      <c r="G173" s="20"/>
      <c r="H173" s="19" t="s">
        <v>385</v>
      </c>
      <c r="I173" s="20"/>
      <c r="J173" s="20"/>
      <c r="K173" s="21">
        <v>0</v>
      </c>
      <c r="L173" s="21">
        <v>0.95</v>
      </c>
      <c r="M173" s="20" t="s">
        <v>488</v>
      </c>
    </row>
    <row r="174" ht="14.25" customHeight="1" spans="6:8">
      <c r="F174" t="s">
        <v>480</v>
      </c>
      <c r="H174" s="15">
        <v>0</v>
      </c>
    </row>
    <row r="175" ht="14.25" customHeight="1" spans="6:8">
      <c r="F175" t="s">
        <v>489</v>
      </c>
      <c r="H175" s="15">
        <v>0</v>
      </c>
    </row>
    <row r="176" ht="14.25" customHeight="1" spans="6:8">
      <c r="F176" t="s">
        <v>482</v>
      </c>
      <c r="H176" s="15">
        <v>0</v>
      </c>
    </row>
    <row r="177" ht="14.25" customHeight="1" spans="1:13">
      <c r="A177" s="18">
        <v>28</v>
      </c>
      <c r="B177" s="18"/>
      <c r="C177" s="18"/>
      <c r="D177" s="18"/>
      <c r="E177" s="18" t="s">
        <v>105</v>
      </c>
      <c r="F177" s="18" t="s">
        <v>480</v>
      </c>
      <c r="G177" s="18"/>
      <c r="H177" s="19" t="s">
        <v>385</v>
      </c>
      <c r="I177" s="18"/>
      <c r="J177" s="18"/>
      <c r="K177" s="19">
        <v>0.05</v>
      </c>
      <c r="L177" s="19">
        <v>1</v>
      </c>
      <c r="M177" s="18" t="s">
        <v>487</v>
      </c>
    </row>
    <row r="178" ht="14.25" customHeight="1" spans="1:13">
      <c r="A178" s="20">
        <v>29</v>
      </c>
      <c r="B178" s="20"/>
      <c r="C178" s="20"/>
      <c r="D178" s="20"/>
      <c r="E178" s="20"/>
      <c r="F178" s="20" t="s">
        <v>140</v>
      </c>
      <c r="G178" s="20"/>
      <c r="H178" s="19" t="s">
        <v>385</v>
      </c>
      <c r="I178" s="20"/>
      <c r="J178" s="20"/>
      <c r="K178" s="21">
        <v>0</v>
      </c>
      <c r="L178" s="21">
        <v>0.95</v>
      </c>
      <c r="M178" s="20" t="s">
        <v>488</v>
      </c>
    </row>
    <row r="179" ht="14.25" customHeight="1" spans="1:13">
      <c r="A179" s="2"/>
      <c r="B179" s="2"/>
      <c r="C179" s="2"/>
      <c r="D179" s="2"/>
      <c r="E179" s="2" t="s">
        <v>490</v>
      </c>
      <c r="F179" s="2" t="s">
        <v>491</v>
      </c>
      <c r="G179" s="2"/>
      <c r="H179" s="22">
        <v>0.75</v>
      </c>
      <c r="I179" s="2"/>
      <c r="J179" s="2"/>
      <c r="K179" s="2"/>
      <c r="L179" s="2"/>
      <c r="M179" s="2"/>
    </row>
    <row r="180" ht="14.25" customHeight="1" spans="6:8">
      <c r="F180" t="s">
        <v>492</v>
      </c>
      <c r="H180" s="15">
        <v>0.25</v>
      </c>
    </row>
    <row r="181" ht="14.25" customHeight="1" spans="1:13">
      <c r="A181" s="2"/>
      <c r="B181" s="2"/>
      <c r="C181" s="2"/>
      <c r="D181" s="2"/>
      <c r="E181" s="2" t="s">
        <v>493</v>
      </c>
      <c r="F181" s="2" t="s">
        <v>494</v>
      </c>
      <c r="G181" s="2"/>
      <c r="H181" s="22">
        <v>1</v>
      </c>
      <c r="I181" s="2"/>
      <c r="J181" s="2"/>
      <c r="K181" s="2"/>
      <c r="L181" s="2"/>
      <c r="M181" s="2"/>
    </row>
    <row r="182" ht="14.25" customHeight="1" spans="6:8">
      <c r="F182" t="s">
        <v>480</v>
      </c>
      <c r="H182" s="15">
        <v>0</v>
      </c>
    </row>
    <row r="183" ht="14.25" customHeight="1" spans="6:8">
      <c r="F183" t="s">
        <v>495</v>
      </c>
      <c r="H183" s="15">
        <v>0</v>
      </c>
    </row>
    <row r="184" ht="14.25" customHeight="1" spans="6:8">
      <c r="F184" t="s">
        <v>478</v>
      </c>
      <c r="H184" s="15">
        <v>0</v>
      </c>
    </row>
    <row r="185" ht="14.25" customHeight="1" spans="6:8">
      <c r="F185" t="s">
        <v>140</v>
      </c>
      <c r="H185" s="15">
        <v>0</v>
      </c>
    </row>
    <row r="186" ht="14.25" customHeight="1" spans="1:13">
      <c r="A186" s="2"/>
      <c r="B186" s="2"/>
      <c r="C186" s="2"/>
      <c r="D186" s="2" t="s">
        <v>78</v>
      </c>
      <c r="E186" s="2" t="s">
        <v>78</v>
      </c>
      <c r="F186" s="2"/>
      <c r="G186" s="2"/>
      <c r="H186" s="11">
        <v>1</v>
      </c>
      <c r="I186" s="2" t="s">
        <v>412</v>
      </c>
      <c r="J186" s="2" t="s">
        <v>466</v>
      </c>
      <c r="K186" s="2"/>
      <c r="L186" s="2"/>
      <c r="M186" s="2"/>
    </row>
    <row r="187" ht="14.25" customHeight="1" spans="1:13">
      <c r="A187" s="2"/>
      <c r="B187" s="2"/>
      <c r="C187" s="2"/>
      <c r="D187" s="2"/>
      <c r="E187" s="2" t="s">
        <v>496</v>
      </c>
      <c r="F187" s="2"/>
      <c r="G187" s="2"/>
      <c r="H187" s="25">
        <v>52.5</v>
      </c>
      <c r="I187" s="2" t="s">
        <v>386</v>
      </c>
      <c r="J187" s="2"/>
      <c r="K187" s="2"/>
      <c r="L187" s="2"/>
      <c r="M187" s="2"/>
    </row>
    <row r="188" ht="14.25" customHeight="1" spans="5:9">
      <c r="E188" t="s">
        <v>470</v>
      </c>
      <c r="H188" s="26">
        <v>18</v>
      </c>
      <c r="I188" t="s">
        <v>386</v>
      </c>
    </row>
    <row r="189" ht="14.25" customHeight="1" spans="5:9">
      <c r="E189" t="s">
        <v>497</v>
      </c>
      <c r="H189" s="26">
        <v>17.5</v>
      </c>
      <c r="I189" t="s">
        <v>386</v>
      </c>
    </row>
    <row r="190" ht="14.25" customHeight="1" spans="5:9">
      <c r="E190" t="s">
        <v>498</v>
      </c>
      <c r="H190" s="26">
        <v>12</v>
      </c>
      <c r="I190" t="s">
        <v>386</v>
      </c>
    </row>
    <row r="191" ht="14.25" customHeight="1" spans="1:13">
      <c r="A191" s="18">
        <v>30</v>
      </c>
      <c r="B191" s="18"/>
      <c r="C191" s="18"/>
      <c r="D191" s="18"/>
      <c r="E191" s="18" t="s">
        <v>106</v>
      </c>
      <c r="F191" s="18" t="s">
        <v>140</v>
      </c>
      <c r="G191" s="18"/>
      <c r="H191" s="19" t="s">
        <v>385</v>
      </c>
      <c r="I191" s="18" t="s">
        <v>386</v>
      </c>
      <c r="J191" s="18"/>
      <c r="K191" s="19">
        <v>0.05</v>
      </c>
      <c r="L191" s="19">
        <v>1</v>
      </c>
      <c r="M191" s="18"/>
    </row>
    <row r="192" ht="14.25" customHeight="1" spans="6:9">
      <c r="F192" t="s">
        <v>478</v>
      </c>
      <c r="H192" s="26">
        <v>0</v>
      </c>
      <c r="I192" t="s">
        <v>386</v>
      </c>
    </row>
    <row r="193" ht="14.25" customHeight="1" spans="1:13">
      <c r="A193" s="20">
        <v>31</v>
      </c>
      <c r="B193" s="20"/>
      <c r="C193" s="20"/>
      <c r="D193" s="20"/>
      <c r="E193" s="20"/>
      <c r="F193" s="20" t="s">
        <v>479</v>
      </c>
      <c r="G193" s="20"/>
      <c r="H193" s="19" t="s">
        <v>385</v>
      </c>
      <c r="I193" s="20" t="s">
        <v>386</v>
      </c>
      <c r="J193" s="20"/>
      <c r="K193" s="21">
        <v>0</v>
      </c>
      <c r="L193" s="21">
        <v>0.95</v>
      </c>
      <c r="M193" s="20"/>
    </row>
    <row r="194" ht="14.25" customHeight="1" spans="6:9">
      <c r="F194" t="s">
        <v>480</v>
      </c>
      <c r="H194" s="26">
        <v>0</v>
      </c>
      <c r="I194" t="s">
        <v>386</v>
      </c>
    </row>
    <row r="195" ht="14.25" customHeight="1" spans="6:9">
      <c r="F195" t="s">
        <v>489</v>
      </c>
      <c r="H195" s="26">
        <v>0</v>
      </c>
      <c r="I195" t="s">
        <v>386</v>
      </c>
    </row>
    <row r="196" ht="14.25" customHeight="1" spans="6:9">
      <c r="F196" t="s">
        <v>482</v>
      </c>
      <c r="H196" s="26">
        <v>0</v>
      </c>
      <c r="I196" t="s">
        <v>386</v>
      </c>
    </row>
    <row r="197" ht="14.25" customHeight="1" spans="1:13">
      <c r="A197" s="18">
        <v>32</v>
      </c>
      <c r="B197" s="18"/>
      <c r="C197" s="18"/>
      <c r="D197" s="18"/>
      <c r="E197" s="18" t="s">
        <v>107</v>
      </c>
      <c r="F197" s="18" t="s">
        <v>140</v>
      </c>
      <c r="G197" s="18"/>
      <c r="H197" s="19" t="s">
        <v>385</v>
      </c>
      <c r="I197" s="18" t="s">
        <v>386</v>
      </c>
      <c r="J197" s="18"/>
      <c r="K197" s="19">
        <v>0.05</v>
      </c>
      <c r="L197" s="19">
        <v>1</v>
      </c>
      <c r="M197" s="18"/>
    </row>
    <row r="198" ht="14.25" customHeight="1" spans="6:9">
      <c r="F198" t="s">
        <v>478</v>
      </c>
      <c r="H198" s="26">
        <v>0</v>
      </c>
      <c r="I198" t="s">
        <v>386</v>
      </c>
    </row>
    <row r="199" ht="14.25" customHeight="1" spans="1:13">
      <c r="A199" s="20">
        <v>33</v>
      </c>
      <c r="B199" s="20"/>
      <c r="C199" s="20"/>
      <c r="D199" s="20"/>
      <c r="E199" s="20"/>
      <c r="F199" s="20" t="s">
        <v>479</v>
      </c>
      <c r="G199" s="20"/>
      <c r="H199" s="19" t="s">
        <v>385</v>
      </c>
      <c r="I199" s="20" t="s">
        <v>386</v>
      </c>
      <c r="J199" s="20"/>
      <c r="K199" s="21">
        <v>0</v>
      </c>
      <c r="L199" s="21">
        <v>0.95</v>
      </c>
      <c r="M199" s="20"/>
    </row>
    <row r="200" ht="14.25" customHeight="1" spans="6:9">
      <c r="F200" t="s">
        <v>480</v>
      </c>
      <c r="H200" s="15">
        <v>0</v>
      </c>
      <c r="I200" t="s">
        <v>386</v>
      </c>
    </row>
    <row r="201" ht="14.25" customHeight="1" spans="6:9">
      <c r="F201" t="s">
        <v>481</v>
      </c>
      <c r="H201" s="15">
        <v>0</v>
      </c>
      <c r="I201" t="s">
        <v>386</v>
      </c>
    </row>
    <row r="202" ht="14.25" customHeight="1" spans="6:9">
      <c r="F202" t="s">
        <v>482</v>
      </c>
      <c r="H202" s="15">
        <v>0</v>
      </c>
      <c r="I202" t="s">
        <v>386</v>
      </c>
    </row>
    <row r="203" ht="14.25" customHeight="1" spans="1:13">
      <c r="A203" s="22"/>
      <c r="B203" s="22"/>
      <c r="C203" s="22"/>
      <c r="D203" s="22"/>
      <c r="E203" s="22" t="s">
        <v>483</v>
      </c>
      <c r="F203" s="22" t="s">
        <v>140</v>
      </c>
      <c r="G203" s="22"/>
      <c r="H203" s="22">
        <v>0.75</v>
      </c>
      <c r="I203" s="22" t="s">
        <v>386</v>
      </c>
      <c r="J203" s="22"/>
      <c r="K203" s="22"/>
      <c r="L203" s="22"/>
      <c r="M203" s="22"/>
    </row>
    <row r="204" ht="14.25" customHeight="1" spans="6:9">
      <c r="F204" t="s">
        <v>478</v>
      </c>
      <c r="H204" s="15">
        <v>0</v>
      </c>
      <c r="I204" t="s">
        <v>386</v>
      </c>
    </row>
    <row r="205" ht="14.25" customHeight="1" spans="6:9">
      <c r="F205" t="s">
        <v>479</v>
      </c>
      <c r="H205" s="15">
        <v>0.25</v>
      </c>
      <c r="I205" t="s">
        <v>386</v>
      </c>
    </row>
    <row r="206" ht="14.25" customHeight="1" spans="1:13">
      <c r="A206" s="2"/>
      <c r="B206" s="2"/>
      <c r="C206" s="2"/>
      <c r="D206" s="2"/>
      <c r="E206" s="2" t="s">
        <v>499</v>
      </c>
      <c r="F206" s="2" t="s">
        <v>500</v>
      </c>
      <c r="G206" s="2"/>
      <c r="H206" s="12">
        <v>0.51</v>
      </c>
      <c r="I206" s="2" t="s">
        <v>386</v>
      </c>
      <c r="J206" s="2"/>
      <c r="K206" s="2"/>
      <c r="L206" s="2"/>
      <c r="M206" s="2"/>
    </row>
    <row r="207" ht="14.25" customHeight="1" spans="6:9">
      <c r="F207" t="s">
        <v>489</v>
      </c>
      <c r="H207" s="23">
        <v>0.3</v>
      </c>
      <c r="I207" t="s">
        <v>386</v>
      </c>
    </row>
    <row r="208" ht="14.25" customHeight="1" spans="6:9">
      <c r="F208" t="s">
        <v>478</v>
      </c>
      <c r="H208" s="23">
        <v>0</v>
      </c>
      <c r="I208" t="s">
        <v>386</v>
      </c>
    </row>
    <row r="209" ht="14.25" customHeight="1" spans="6:9">
      <c r="F209" t="s">
        <v>140</v>
      </c>
      <c r="H209" s="23">
        <v>0.01</v>
      </c>
      <c r="I209" t="s">
        <v>386</v>
      </c>
    </row>
    <row r="210" ht="14.25" customHeight="1" spans="6:9">
      <c r="F210" t="s">
        <v>501</v>
      </c>
      <c r="H210" s="23">
        <v>0.08</v>
      </c>
      <c r="I210" t="s">
        <v>386</v>
      </c>
    </row>
    <row r="211" ht="14.25" customHeight="1" spans="1:13">
      <c r="A211" s="2"/>
      <c r="B211" s="2"/>
      <c r="C211" s="2"/>
      <c r="D211" s="2" t="s">
        <v>502</v>
      </c>
      <c r="E211" s="2" t="s">
        <v>502</v>
      </c>
      <c r="F211" s="2" t="s">
        <v>503</v>
      </c>
      <c r="G211" s="2"/>
      <c r="H211" s="12">
        <v>0</v>
      </c>
      <c r="I211" s="2" t="s">
        <v>504</v>
      </c>
      <c r="J211" s="2" t="s">
        <v>505</v>
      </c>
      <c r="K211" s="2"/>
      <c r="L211" s="2"/>
      <c r="M211" s="2"/>
    </row>
    <row r="212" ht="14.25" customHeight="1" spans="6:10">
      <c r="F212" t="s">
        <v>506</v>
      </c>
      <c r="H212" s="23">
        <v>0</v>
      </c>
      <c r="I212" t="s">
        <v>504</v>
      </c>
      <c r="J212" s="2" t="s">
        <v>505</v>
      </c>
    </row>
    <row r="213" ht="14.25" customHeight="1" spans="1:13">
      <c r="A213" s="2"/>
      <c r="B213" s="2"/>
      <c r="C213" s="2"/>
      <c r="D213" s="2"/>
      <c r="E213" s="2" t="s">
        <v>507</v>
      </c>
      <c r="F213" s="2" t="s">
        <v>503</v>
      </c>
      <c r="G213" s="2"/>
      <c r="H213" s="12">
        <v>0</v>
      </c>
      <c r="I213" s="2" t="s">
        <v>412</v>
      </c>
      <c r="J213" s="2"/>
      <c r="K213" s="2"/>
      <c r="L213" s="2"/>
      <c r="M213" s="2"/>
    </row>
    <row r="214" ht="14.25" customHeight="1" spans="6:9">
      <c r="F214" t="s">
        <v>506</v>
      </c>
      <c r="H214" s="23">
        <v>0</v>
      </c>
      <c r="I214" t="s">
        <v>412</v>
      </c>
    </row>
    <row r="215" ht="14.25" customHeight="1" spans="1:13">
      <c r="A215" s="2"/>
      <c r="B215" s="2"/>
      <c r="C215" s="2"/>
      <c r="D215" s="2"/>
      <c r="E215" s="2" t="s">
        <v>508</v>
      </c>
      <c r="F215" s="2" t="s">
        <v>509</v>
      </c>
      <c r="G215" s="2"/>
      <c r="H215" s="12">
        <v>1</v>
      </c>
      <c r="I215" s="2" t="s">
        <v>316</v>
      </c>
      <c r="J215" s="2"/>
      <c r="K215" s="2"/>
      <c r="L215" s="2"/>
      <c r="M215" s="2"/>
    </row>
    <row r="216" ht="14.25" customHeight="1" spans="6:9">
      <c r="F216" t="s">
        <v>478</v>
      </c>
      <c r="H216" s="23">
        <v>0</v>
      </c>
      <c r="I216" t="s">
        <v>316</v>
      </c>
    </row>
    <row r="217" ht="14.25" customHeight="1" spans="6:9">
      <c r="F217" t="s">
        <v>60</v>
      </c>
      <c r="H217" s="23">
        <v>0</v>
      </c>
      <c r="I217" t="s">
        <v>316</v>
      </c>
    </row>
    <row r="218" ht="14.25" customHeight="1" spans="1:13">
      <c r="A218" s="2"/>
      <c r="B218" s="2"/>
      <c r="C218" s="2"/>
      <c r="D218" s="2"/>
      <c r="E218" s="2" t="s">
        <v>510</v>
      </c>
      <c r="F218" s="2" t="s">
        <v>511</v>
      </c>
      <c r="G218" s="2"/>
      <c r="H218" s="12">
        <v>1</v>
      </c>
      <c r="I218" s="2" t="s">
        <v>386</v>
      </c>
      <c r="J218" s="2"/>
      <c r="K218" s="2"/>
      <c r="L218" s="2"/>
      <c r="M218" s="2"/>
    </row>
    <row r="219" ht="14.25" customHeight="1" spans="6:9">
      <c r="F219" t="s">
        <v>489</v>
      </c>
      <c r="H219" s="23">
        <v>0</v>
      </c>
      <c r="I219" t="s">
        <v>386</v>
      </c>
    </row>
    <row r="220" ht="14.25" customHeight="1" spans="6:9">
      <c r="F220" t="s">
        <v>478</v>
      </c>
      <c r="H220" s="23">
        <v>0</v>
      </c>
      <c r="I220" t="s">
        <v>386</v>
      </c>
    </row>
    <row r="221" ht="14.25" customHeight="1" spans="6:9">
      <c r="F221" t="s">
        <v>501</v>
      </c>
      <c r="H221" s="23">
        <v>0</v>
      </c>
      <c r="I221" t="s">
        <v>386</v>
      </c>
    </row>
    <row r="222" ht="14.25" customHeight="1" spans="6:9">
      <c r="F222" t="s">
        <v>60</v>
      </c>
      <c r="H222" s="23">
        <v>0</v>
      </c>
      <c r="I222" t="s">
        <v>386</v>
      </c>
    </row>
    <row r="223" ht="14.25" customHeight="1" spans="1:13">
      <c r="A223" s="2"/>
      <c r="B223" s="2"/>
      <c r="C223" s="2" t="s">
        <v>512</v>
      </c>
      <c r="D223" s="2" t="s">
        <v>513</v>
      </c>
      <c r="E223" s="2" t="s">
        <v>513</v>
      </c>
      <c r="F223" s="2"/>
      <c r="G223" s="2"/>
      <c r="H223" s="12">
        <v>1</v>
      </c>
      <c r="I223" s="2" t="s">
        <v>514</v>
      </c>
      <c r="J223" s="2" t="s">
        <v>515</v>
      </c>
      <c r="K223" s="2"/>
      <c r="L223" s="2"/>
      <c r="M223" s="2" t="s">
        <v>516</v>
      </c>
    </row>
    <row r="224" ht="14.25" customHeight="1" spans="1:13">
      <c r="A224" s="2"/>
      <c r="B224" s="2"/>
      <c r="C224" s="2"/>
      <c r="D224" s="2"/>
      <c r="E224" s="2" t="s">
        <v>517</v>
      </c>
      <c r="F224" s="2" t="s">
        <v>518</v>
      </c>
      <c r="G224" s="2"/>
      <c r="H224" s="12">
        <v>0</v>
      </c>
      <c r="I224" s="2" t="s">
        <v>386</v>
      </c>
      <c r="J224" s="2"/>
      <c r="K224" s="2"/>
      <c r="L224" s="2"/>
      <c r="M224" s="2"/>
    </row>
    <row r="225" ht="14.25" customHeight="1" spans="6:9">
      <c r="F225" t="s">
        <v>519</v>
      </c>
      <c r="H225" s="23">
        <v>0</v>
      </c>
      <c r="I225" t="s">
        <v>386</v>
      </c>
    </row>
    <row r="226" ht="14.25" customHeight="1" spans="6:9">
      <c r="F226" t="s">
        <v>520</v>
      </c>
      <c r="H226" s="23">
        <v>0</v>
      </c>
      <c r="I226" t="s">
        <v>386</v>
      </c>
    </row>
    <row r="227" ht="14.25" customHeight="1" spans="6:9">
      <c r="F227" t="s">
        <v>521</v>
      </c>
      <c r="H227" s="23">
        <v>0</v>
      </c>
      <c r="I227" t="s">
        <v>386</v>
      </c>
    </row>
    <row r="228" ht="14.25" customHeight="1" spans="6:13">
      <c r="F228" t="s">
        <v>522</v>
      </c>
      <c r="H228" s="23">
        <v>1</v>
      </c>
      <c r="I228" t="s">
        <v>386</v>
      </c>
      <c r="M228" t="s">
        <v>523</v>
      </c>
    </row>
    <row r="229" ht="14.25" customHeight="1" spans="1:13">
      <c r="A229" s="29"/>
      <c r="B229" s="29"/>
      <c r="C229" s="29"/>
      <c r="D229" s="29" t="s">
        <v>524</v>
      </c>
      <c r="E229" s="29" t="s">
        <v>524</v>
      </c>
      <c r="F229" s="29"/>
      <c r="G229" s="29"/>
      <c r="H229" s="30">
        <v>1</v>
      </c>
      <c r="I229" s="29" t="s">
        <v>514</v>
      </c>
      <c r="J229" s="29"/>
      <c r="K229" s="29"/>
      <c r="L229" s="29"/>
      <c r="M229" s="29"/>
    </row>
    <row r="230" ht="14.25" customHeight="1" spans="1:13">
      <c r="A230" s="2"/>
      <c r="B230" s="2"/>
      <c r="C230" s="2"/>
      <c r="D230" s="2"/>
      <c r="E230" s="2" t="s">
        <v>517</v>
      </c>
      <c r="F230" s="2" t="s">
        <v>525</v>
      </c>
      <c r="G230" s="2"/>
      <c r="H230" s="12">
        <v>0</v>
      </c>
      <c r="I230" s="2" t="s">
        <v>514</v>
      </c>
      <c r="J230" s="2"/>
      <c r="K230" s="2"/>
      <c r="L230" s="2"/>
      <c r="M230" s="2" t="s">
        <v>526</v>
      </c>
    </row>
    <row r="231" ht="14.25" customHeight="1" spans="6:13">
      <c r="F231" t="s">
        <v>527</v>
      </c>
      <c r="H231" s="23">
        <v>0.25</v>
      </c>
      <c r="I231" t="s">
        <v>514</v>
      </c>
      <c r="M231" t="s">
        <v>528</v>
      </c>
    </row>
    <row r="232" ht="14.25" customHeight="1" spans="6:13">
      <c r="F232" t="s">
        <v>529</v>
      </c>
      <c r="H232" s="23">
        <v>0</v>
      </c>
      <c r="I232" t="s">
        <v>514</v>
      </c>
      <c r="M232" t="s">
        <v>530</v>
      </c>
    </row>
    <row r="233" ht="14.25" customHeight="1" spans="6:13">
      <c r="F233" t="s">
        <v>531</v>
      </c>
      <c r="H233" s="23">
        <v>0.75</v>
      </c>
      <c r="I233" t="s">
        <v>514</v>
      </c>
      <c r="M233" t="s">
        <v>532</v>
      </c>
    </row>
    <row r="234" ht="14.25" customHeight="1" spans="1:13">
      <c r="A234" s="2"/>
      <c r="B234" s="2"/>
      <c r="C234" s="2"/>
      <c r="D234" s="2" t="s">
        <v>533</v>
      </c>
      <c r="E234" s="2" t="s">
        <v>533</v>
      </c>
      <c r="F234" s="2"/>
      <c r="G234" s="2"/>
      <c r="H234" s="12">
        <v>1</v>
      </c>
      <c r="I234" s="2" t="s">
        <v>514</v>
      </c>
      <c r="J234" s="2"/>
      <c r="K234" s="2"/>
      <c r="L234" s="2"/>
      <c r="M234" s="2"/>
    </row>
    <row r="235" ht="14.25" customHeight="1" spans="1:13">
      <c r="A235" s="2"/>
      <c r="B235" s="2"/>
      <c r="C235" s="2"/>
      <c r="D235" s="2"/>
      <c r="E235" s="2" t="s">
        <v>534</v>
      </c>
      <c r="F235" s="2" t="s">
        <v>60</v>
      </c>
      <c r="G235" s="2"/>
      <c r="H235" s="12">
        <v>0.33</v>
      </c>
      <c r="I235" s="2" t="s">
        <v>535</v>
      </c>
      <c r="J235" s="2"/>
      <c r="K235" s="2"/>
      <c r="L235" s="2"/>
      <c r="M235" s="2"/>
    </row>
    <row r="236" ht="14.25" customHeight="1" spans="6:9">
      <c r="F236" t="s">
        <v>536</v>
      </c>
      <c r="H236" s="23">
        <v>0.33</v>
      </c>
      <c r="I236" t="s">
        <v>316</v>
      </c>
    </row>
    <row r="237" ht="14.25" customHeight="1" spans="1:13">
      <c r="A237" s="2"/>
      <c r="B237" s="2"/>
      <c r="C237" s="2"/>
      <c r="D237" s="2" t="s">
        <v>537</v>
      </c>
      <c r="E237" s="2" t="s">
        <v>538</v>
      </c>
      <c r="F237" s="2"/>
      <c r="G237" s="2"/>
      <c r="H237" s="12">
        <v>0.5</v>
      </c>
      <c r="I237" s="2" t="s">
        <v>539</v>
      </c>
      <c r="J237" s="2" t="s">
        <v>540</v>
      </c>
      <c r="K237" s="2"/>
      <c r="L237" s="2"/>
      <c r="M237" s="2"/>
    </row>
    <row r="238" ht="14.25" customHeight="1" spans="1:13">
      <c r="A238" s="2"/>
      <c r="B238" s="2"/>
      <c r="C238" s="2"/>
      <c r="D238" s="2"/>
      <c r="E238" s="2" t="s">
        <v>534</v>
      </c>
      <c r="F238" s="2" t="s">
        <v>60</v>
      </c>
      <c r="G238" s="2"/>
      <c r="H238" s="12">
        <v>0.33</v>
      </c>
      <c r="I238" s="2" t="s">
        <v>539</v>
      </c>
      <c r="J238" s="2" t="s">
        <v>541</v>
      </c>
      <c r="K238" s="2"/>
      <c r="L238" s="2"/>
      <c r="M238" s="2"/>
    </row>
    <row r="239" ht="14.25" customHeight="1" spans="6:10">
      <c r="F239" t="s">
        <v>536</v>
      </c>
      <c r="H239" s="23">
        <v>0.33</v>
      </c>
      <c r="I239" s="2" t="s">
        <v>539</v>
      </c>
      <c r="J239" t="s">
        <v>541</v>
      </c>
    </row>
    <row r="240" ht="14.25" customHeight="1" spans="1:13">
      <c r="A240" s="2"/>
      <c r="B240" s="2"/>
      <c r="C240" s="2"/>
      <c r="D240" s="2"/>
      <c r="E240" s="2" t="s">
        <v>542</v>
      </c>
      <c r="F240" s="2" t="s">
        <v>382</v>
      </c>
      <c r="G240" s="2"/>
      <c r="H240" s="12">
        <v>0.333</v>
      </c>
      <c r="I240" s="2" t="s">
        <v>316</v>
      </c>
      <c r="J240" s="2"/>
      <c r="K240" s="2"/>
      <c r="L240" s="2"/>
      <c r="M240" s="2"/>
    </row>
    <row r="241" ht="14.25" customHeight="1" spans="6:9">
      <c r="F241" t="s">
        <v>383</v>
      </c>
      <c r="H241" s="23">
        <v>0.333</v>
      </c>
      <c r="I241" t="s">
        <v>316</v>
      </c>
    </row>
    <row r="242" ht="14.25" customHeight="1" spans="6:10">
      <c r="F242" t="s">
        <v>543</v>
      </c>
      <c r="H242" s="23">
        <v>0.334</v>
      </c>
      <c r="I242" t="s">
        <v>316</v>
      </c>
      <c r="J242" t="s">
        <v>544</v>
      </c>
    </row>
    <row r="243" ht="14.25" customHeight="1" spans="6:9">
      <c r="F243" t="s">
        <v>384</v>
      </c>
      <c r="H243" s="23">
        <v>0</v>
      </c>
      <c r="I243" t="s">
        <v>316</v>
      </c>
    </row>
    <row r="244" ht="14.25" customHeight="1" spans="6:9">
      <c r="F244" t="s">
        <v>545</v>
      </c>
      <c r="H244" s="23">
        <v>0</v>
      </c>
      <c r="I244" t="s">
        <v>316</v>
      </c>
    </row>
    <row r="245" ht="14.25" customHeight="1" spans="6:9">
      <c r="F245" t="s">
        <v>546</v>
      </c>
      <c r="H245" s="23">
        <v>0</v>
      </c>
      <c r="I245" t="s">
        <v>316</v>
      </c>
    </row>
    <row r="246" ht="14.25" customHeight="1" spans="1:13">
      <c r="A246" s="2"/>
      <c r="B246" s="2"/>
      <c r="C246" s="2"/>
      <c r="D246" s="2"/>
      <c r="E246" s="2" t="s">
        <v>547</v>
      </c>
      <c r="F246" s="2" t="s">
        <v>548</v>
      </c>
      <c r="G246" s="2"/>
      <c r="H246" s="31">
        <v>0</v>
      </c>
      <c r="I246" s="2" t="s">
        <v>549</v>
      </c>
      <c r="J246" s="2"/>
      <c r="K246" s="2"/>
      <c r="L246" s="2"/>
      <c r="M246" s="2"/>
    </row>
    <row r="247" ht="14.25" customHeight="1" spans="1:13">
      <c r="A247" s="2"/>
      <c r="B247" s="2"/>
      <c r="C247" s="2"/>
      <c r="D247" s="2" t="s">
        <v>550</v>
      </c>
      <c r="E247" s="2" t="s">
        <v>538</v>
      </c>
      <c r="F247" s="2"/>
      <c r="G247" s="2"/>
      <c r="H247" s="12">
        <v>1</v>
      </c>
      <c r="I247" s="2" t="s">
        <v>316</v>
      </c>
      <c r="J247" s="2" t="s">
        <v>540</v>
      </c>
      <c r="K247" s="2"/>
      <c r="L247" s="2"/>
      <c r="M247" s="2"/>
    </row>
    <row r="248" ht="14.25" customHeight="1" spans="1:13">
      <c r="A248" s="2"/>
      <c r="B248" s="2"/>
      <c r="C248" s="2"/>
      <c r="D248" s="2"/>
      <c r="E248" s="2" t="s">
        <v>551</v>
      </c>
      <c r="F248" s="2" t="s">
        <v>552</v>
      </c>
      <c r="G248" s="2"/>
      <c r="H248" s="12">
        <v>0.333</v>
      </c>
      <c r="I248" s="2" t="s">
        <v>316</v>
      </c>
      <c r="J248" s="2" t="s">
        <v>553</v>
      </c>
      <c r="K248" s="2"/>
      <c r="L248" s="2"/>
      <c r="M248" s="2"/>
    </row>
    <row r="249" ht="14.25" customHeight="1" spans="6:10">
      <c r="F249" t="s">
        <v>554</v>
      </c>
      <c r="H249" s="23">
        <v>0.3333</v>
      </c>
      <c r="I249" t="s">
        <v>316</v>
      </c>
      <c r="J249" t="s">
        <v>555</v>
      </c>
    </row>
    <row r="250" ht="14.25" customHeight="1" spans="6:10">
      <c r="F250" t="s">
        <v>556</v>
      </c>
      <c r="H250" s="23">
        <v>0.334</v>
      </c>
      <c r="I250" t="s">
        <v>316</v>
      </c>
      <c r="J250" t="s">
        <v>557</v>
      </c>
    </row>
    <row r="251" ht="14.25" customHeight="1" spans="1:13">
      <c r="A251" s="2"/>
      <c r="B251" s="2"/>
      <c r="C251" s="2"/>
      <c r="D251" s="2"/>
      <c r="E251" s="2" t="s">
        <v>534</v>
      </c>
      <c r="F251" s="2" t="s">
        <v>60</v>
      </c>
      <c r="G251" s="2"/>
      <c r="H251" s="12">
        <v>0.33</v>
      </c>
      <c r="I251" s="2" t="s">
        <v>316</v>
      </c>
      <c r="J251" s="2"/>
      <c r="K251" s="2"/>
      <c r="L251" s="2"/>
      <c r="M251" s="2"/>
    </row>
    <row r="252" ht="14.25" customHeight="1" spans="6:9">
      <c r="F252" t="s">
        <v>536</v>
      </c>
      <c r="H252" s="23">
        <v>0.33</v>
      </c>
      <c r="I252" t="s">
        <v>316</v>
      </c>
    </row>
    <row r="253" ht="14.25" customHeight="1" spans="1:13">
      <c r="A253" s="2"/>
      <c r="B253" s="2"/>
      <c r="C253" s="2"/>
      <c r="D253" s="2"/>
      <c r="E253" s="2" t="s">
        <v>542</v>
      </c>
      <c r="F253" s="2" t="s">
        <v>382</v>
      </c>
      <c r="G253" s="2"/>
      <c r="H253" s="12">
        <v>0.5</v>
      </c>
      <c r="I253" s="2"/>
      <c r="J253" s="2"/>
      <c r="K253" s="2"/>
      <c r="L253" s="2"/>
      <c r="M253" s="2"/>
    </row>
    <row r="254" ht="14.25" customHeight="1" spans="6:8">
      <c r="F254" t="s">
        <v>383</v>
      </c>
      <c r="H254" s="23">
        <v>0</v>
      </c>
    </row>
    <row r="255" ht="14.25" customHeight="1" spans="6:8">
      <c r="F255" t="s">
        <v>543</v>
      </c>
      <c r="H255" s="23">
        <v>0.5</v>
      </c>
    </row>
    <row r="256" ht="14.25" customHeight="1" spans="6:8">
      <c r="F256" t="s">
        <v>384</v>
      </c>
      <c r="H256" s="23">
        <v>0</v>
      </c>
    </row>
    <row r="257" ht="14.25" customHeight="1" spans="6:8">
      <c r="F257" t="s">
        <v>545</v>
      </c>
      <c r="H257" s="23">
        <v>0</v>
      </c>
    </row>
    <row r="258" ht="14.25" customHeight="1" spans="6:8">
      <c r="F258" t="s">
        <v>546</v>
      </c>
      <c r="H258" s="23">
        <v>0</v>
      </c>
    </row>
    <row r="259" ht="14.25" customHeight="1" spans="1:13">
      <c r="A259" s="2"/>
      <c r="B259" s="2"/>
      <c r="C259" s="2"/>
      <c r="D259" s="2"/>
      <c r="E259" s="2" t="s">
        <v>547</v>
      </c>
      <c r="F259" s="2" t="s">
        <v>548</v>
      </c>
      <c r="G259" s="2"/>
      <c r="H259" s="31">
        <v>0</v>
      </c>
      <c r="I259" s="2" t="s">
        <v>549</v>
      </c>
      <c r="J259" s="2"/>
      <c r="K259" s="2"/>
      <c r="L259" s="2"/>
      <c r="M259" s="2"/>
    </row>
    <row r="260" ht="14.25" customHeight="1" spans="1:13">
      <c r="A260" s="2"/>
      <c r="B260" s="2"/>
      <c r="C260" s="2"/>
      <c r="D260" s="2" t="s">
        <v>558</v>
      </c>
      <c r="E260" s="2" t="s">
        <v>538</v>
      </c>
      <c r="F260" s="2"/>
      <c r="G260" s="2"/>
      <c r="H260" s="12">
        <v>1</v>
      </c>
      <c r="I260" s="2"/>
      <c r="J260" s="2"/>
      <c r="K260" s="2"/>
      <c r="L260" s="2"/>
      <c r="M260" s="2"/>
    </row>
    <row r="261" ht="14.25" customHeight="1" spans="1:13">
      <c r="A261" s="2"/>
      <c r="B261" s="2"/>
      <c r="C261" s="2"/>
      <c r="D261" s="2"/>
      <c r="E261" s="2" t="s">
        <v>534</v>
      </c>
      <c r="F261" s="2" t="s">
        <v>60</v>
      </c>
      <c r="G261" s="2"/>
      <c r="H261" s="12">
        <v>0.33</v>
      </c>
      <c r="I261" s="2"/>
      <c r="J261" s="2"/>
      <c r="K261" s="2"/>
      <c r="L261" s="2"/>
      <c r="M261" s="2"/>
    </row>
    <row r="262" ht="14.25" customHeight="1" spans="6:8">
      <c r="F262" t="s">
        <v>536</v>
      </c>
      <c r="H262" s="23">
        <v>0.33</v>
      </c>
    </row>
    <row r="263" ht="14.25" customHeight="1" spans="1:13">
      <c r="A263" s="2"/>
      <c r="B263" s="2"/>
      <c r="C263" s="2"/>
      <c r="D263" s="2"/>
      <c r="E263" s="2" t="s">
        <v>542</v>
      </c>
      <c r="F263" s="2" t="s">
        <v>382</v>
      </c>
      <c r="G263" s="2"/>
      <c r="H263" s="12">
        <v>0.25</v>
      </c>
      <c r="I263" s="2"/>
      <c r="J263" s="2" t="s">
        <v>559</v>
      </c>
      <c r="K263" s="2"/>
      <c r="L263" s="2"/>
      <c r="M263" s="2"/>
    </row>
    <row r="264" ht="14.25" customHeight="1" spans="6:8">
      <c r="F264" t="s">
        <v>383</v>
      </c>
      <c r="H264" s="23">
        <v>0</v>
      </c>
    </row>
    <row r="265" ht="14.25" customHeight="1" spans="6:8">
      <c r="F265" t="s">
        <v>384</v>
      </c>
      <c r="H265" s="23">
        <v>0</v>
      </c>
    </row>
    <row r="266" ht="14.25" customHeight="1" spans="6:8">
      <c r="F266" t="s">
        <v>543</v>
      </c>
      <c r="H266" s="23">
        <v>0.25</v>
      </c>
    </row>
    <row r="267" ht="14.25" customHeight="1" spans="6:8">
      <c r="F267" t="s">
        <v>546</v>
      </c>
      <c r="H267" s="23">
        <v>0</v>
      </c>
    </row>
    <row r="268" ht="14.25" customHeight="1" spans="6:8">
      <c r="F268" t="s">
        <v>381</v>
      </c>
      <c r="H268" s="23">
        <v>0</v>
      </c>
    </row>
    <row r="269" ht="14.25" customHeight="1" spans="6:8">
      <c r="F269" t="s">
        <v>560</v>
      </c>
      <c r="H269" s="23">
        <v>0.25</v>
      </c>
    </row>
    <row r="270" ht="14.25" customHeight="1" spans="6:8">
      <c r="F270" t="s">
        <v>5</v>
      </c>
      <c r="H270" s="23">
        <v>0.25</v>
      </c>
    </row>
    <row r="271" ht="14.25" customHeight="1" spans="6:8">
      <c r="F271" t="s">
        <v>545</v>
      </c>
      <c r="H271" s="23">
        <v>0</v>
      </c>
    </row>
    <row r="272" ht="14.25" customHeight="1" spans="1:13">
      <c r="A272" s="2"/>
      <c r="B272" s="2"/>
      <c r="C272" s="2"/>
      <c r="D272" s="2"/>
      <c r="E272" s="2" t="s">
        <v>547</v>
      </c>
      <c r="F272" s="2" t="s">
        <v>548</v>
      </c>
      <c r="G272" s="2"/>
      <c r="H272" s="12">
        <v>0</v>
      </c>
      <c r="I272" s="2"/>
      <c r="J272" s="2"/>
      <c r="K272" s="2"/>
      <c r="L272" s="2"/>
      <c r="M272" s="2"/>
    </row>
    <row r="273" ht="14.25" customHeight="1" spans="1:13">
      <c r="A273" s="2"/>
      <c r="B273" s="2"/>
      <c r="C273" s="2"/>
      <c r="D273" s="2"/>
      <c r="E273" s="2" t="s">
        <v>561</v>
      </c>
      <c r="F273" s="2" t="s">
        <v>13</v>
      </c>
      <c r="G273" s="2"/>
      <c r="H273" s="12">
        <v>0.25</v>
      </c>
      <c r="I273" s="2"/>
      <c r="J273" s="2" t="s">
        <v>562</v>
      </c>
      <c r="K273" s="2"/>
      <c r="L273" s="2"/>
      <c r="M273" s="2"/>
    </row>
    <row r="274" ht="14.25" customHeight="1" spans="6:8">
      <c r="F274" t="s">
        <v>478</v>
      </c>
      <c r="H274" s="23">
        <v>0.25</v>
      </c>
    </row>
    <row r="275" ht="14.25" customHeight="1" spans="6:8">
      <c r="F275" t="s">
        <v>563</v>
      </c>
      <c r="H275" s="23">
        <v>0.25</v>
      </c>
    </row>
    <row r="276" ht="14.25" customHeight="1" spans="6:8">
      <c r="F276" t="s">
        <v>564</v>
      </c>
      <c r="H276" s="23">
        <v>0.25</v>
      </c>
    </row>
    <row r="277" ht="14.25" customHeight="1" spans="6:8">
      <c r="F277" t="s">
        <v>485</v>
      </c>
      <c r="H277" s="23">
        <v>0</v>
      </c>
    </row>
    <row r="278" ht="14.25" customHeight="1" spans="1:13">
      <c r="A278" s="2"/>
      <c r="B278" s="2"/>
      <c r="C278" s="2"/>
      <c r="D278" s="2" t="s">
        <v>565</v>
      </c>
      <c r="E278" s="2" t="s">
        <v>538</v>
      </c>
      <c r="F278" s="2"/>
      <c r="G278" s="2"/>
      <c r="H278" s="12">
        <v>2</v>
      </c>
      <c r="I278" s="2" t="s">
        <v>535</v>
      </c>
      <c r="J278" s="2" t="s">
        <v>566</v>
      </c>
      <c r="K278" s="2"/>
      <c r="L278" s="2"/>
      <c r="M278" s="2" t="s">
        <v>567</v>
      </c>
    </row>
    <row r="279" ht="14.25" customHeight="1" spans="1:13">
      <c r="A279" s="2"/>
      <c r="B279" s="2"/>
      <c r="C279" s="2"/>
      <c r="D279" s="2"/>
      <c r="E279" s="2" t="s">
        <v>534</v>
      </c>
      <c r="F279" s="2"/>
      <c r="G279" s="2"/>
      <c r="H279" s="12">
        <v>0.33</v>
      </c>
      <c r="I279" s="2" t="s">
        <v>316</v>
      </c>
      <c r="J279" s="2"/>
      <c r="K279" s="2"/>
      <c r="L279" s="2"/>
      <c r="M279" s="2"/>
    </row>
    <row r="280" ht="14.25" customHeight="1" spans="1:13">
      <c r="A280" s="2"/>
      <c r="B280" s="2"/>
      <c r="C280" s="2"/>
      <c r="D280" s="2" t="s">
        <v>568</v>
      </c>
      <c r="E280" s="2" t="s">
        <v>538</v>
      </c>
      <c r="F280" s="2"/>
      <c r="G280" s="2"/>
      <c r="H280" s="12">
        <v>1.162</v>
      </c>
      <c r="I280" s="2" t="s">
        <v>316</v>
      </c>
      <c r="J280" s="2" t="s">
        <v>540</v>
      </c>
      <c r="K280" s="2"/>
      <c r="L280" s="2"/>
      <c r="M280" s="2" t="s">
        <v>569</v>
      </c>
    </row>
    <row r="281" ht="14.25" customHeight="1" spans="1:13">
      <c r="A281" s="2"/>
      <c r="B281" s="2"/>
      <c r="C281" s="2"/>
      <c r="D281" s="2"/>
      <c r="E281" s="2" t="s">
        <v>534</v>
      </c>
      <c r="F281" s="2" t="s">
        <v>60</v>
      </c>
      <c r="G281" s="2"/>
      <c r="H281" s="12">
        <v>0.33</v>
      </c>
      <c r="I281" s="2"/>
      <c r="J281" s="2"/>
      <c r="K281" s="2"/>
      <c r="L281" s="2"/>
      <c r="M281" s="2"/>
    </row>
    <row r="282" ht="14.25" customHeight="1" spans="6:8">
      <c r="F282" t="s">
        <v>536</v>
      </c>
      <c r="H282" s="23">
        <v>0.33</v>
      </c>
    </row>
    <row r="283" ht="14.25" customHeight="1" spans="1:13">
      <c r="A283" s="2"/>
      <c r="B283" s="2"/>
      <c r="C283" s="2"/>
      <c r="D283" s="2"/>
      <c r="E283" s="2" t="s">
        <v>542</v>
      </c>
      <c r="F283" s="2" t="s">
        <v>382</v>
      </c>
      <c r="G283" s="2"/>
      <c r="H283" s="12">
        <v>0.333</v>
      </c>
      <c r="I283" s="2"/>
      <c r="J283" s="2"/>
      <c r="K283" s="2"/>
      <c r="L283" s="2"/>
      <c r="M283" s="2" t="s">
        <v>570</v>
      </c>
    </row>
    <row r="284" ht="14.25" customHeight="1" spans="6:8">
      <c r="F284" t="s">
        <v>383</v>
      </c>
      <c r="H284" s="23">
        <v>0</v>
      </c>
    </row>
    <row r="285" ht="14.25" customHeight="1" spans="6:8">
      <c r="F285" t="s">
        <v>384</v>
      </c>
      <c r="H285" s="23">
        <v>0</v>
      </c>
    </row>
    <row r="286" ht="14.25" customHeight="1" spans="6:8">
      <c r="F286" t="s">
        <v>543</v>
      </c>
      <c r="H286" s="23">
        <v>0.333</v>
      </c>
    </row>
    <row r="287" ht="14.25" customHeight="1" spans="6:8">
      <c r="F287" t="s">
        <v>546</v>
      </c>
      <c r="H287" s="23">
        <v>0</v>
      </c>
    </row>
    <row r="288" ht="14.25" customHeight="1" spans="6:8">
      <c r="F288" t="s">
        <v>381</v>
      </c>
      <c r="H288" s="23">
        <v>0.333</v>
      </c>
    </row>
    <row r="289" ht="14.25" customHeight="1" spans="6:8">
      <c r="F289" t="s">
        <v>545</v>
      </c>
      <c r="H289" s="23">
        <v>0</v>
      </c>
    </row>
    <row r="290" ht="14.25" customHeight="1" spans="1:13">
      <c r="A290" s="2"/>
      <c r="B290" s="2"/>
      <c r="C290" s="2"/>
      <c r="D290" s="2"/>
      <c r="E290" s="2" t="s">
        <v>547</v>
      </c>
      <c r="F290" s="2" t="s">
        <v>548</v>
      </c>
      <c r="G290" s="2"/>
      <c r="H290" s="12">
        <v>0</v>
      </c>
      <c r="I290" s="2"/>
      <c r="J290" s="2"/>
      <c r="K290" s="2"/>
      <c r="L290" s="2"/>
      <c r="M290" s="2"/>
    </row>
    <row r="291" ht="14.25" customHeight="1" spans="1:13">
      <c r="A291" s="2"/>
      <c r="B291" s="2"/>
      <c r="C291" s="2"/>
      <c r="D291" s="2" t="s">
        <v>571</v>
      </c>
      <c r="E291" s="2" t="s">
        <v>538</v>
      </c>
      <c r="F291" s="2"/>
      <c r="G291" s="2"/>
      <c r="H291" s="12">
        <v>1</v>
      </c>
      <c r="I291" s="2"/>
      <c r="J291" s="2" t="s">
        <v>540</v>
      </c>
      <c r="K291" s="2"/>
      <c r="L291" s="2"/>
      <c r="M291" s="2"/>
    </row>
    <row r="292" ht="14.25" customHeight="1" spans="1:13">
      <c r="A292" s="2"/>
      <c r="B292" s="2"/>
      <c r="C292" s="2"/>
      <c r="D292" s="2"/>
      <c r="E292" s="2" t="s">
        <v>534</v>
      </c>
      <c r="F292" s="2" t="s">
        <v>60</v>
      </c>
      <c r="G292" s="2"/>
      <c r="H292" s="12">
        <v>0.33</v>
      </c>
      <c r="I292" s="2"/>
      <c r="J292" s="2"/>
      <c r="K292" s="2"/>
      <c r="L292" s="2"/>
      <c r="M292" s="2"/>
    </row>
    <row r="293" ht="14.25" customHeight="1" spans="6:8">
      <c r="F293" t="s">
        <v>536</v>
      </c>
      <c r="H293" s="23">
        <v>0.33</v>
      </c>
    </row>
    <row r="294" ht="14.25" customHeight="1" spans="1:13">
      <c r="A294" s="2"/>
      <c r="B294" s="2"/>
      <c r="C294" s="2"/>
      <c r="D294" s="2"/>
      <c r="E294" s="2" t="s">
        <v>542</v>
      </c>
      <c r="F294" s="2" t="s">
        <v>382</v>
      </c>
      <c r="G294" s="2"/>
      <c r="H294" s="12">
        <v>0.333</v>
      </c>
      <c r="I294" s="2"/>
      <c r="J294" s="2"/>
      <c r="K294" s="2"/>
      <c r="L294" s="2"/>
      <c r="M294" s="2" t="s">
        <v>570</v>
      </c>
    </row>
    <row r="295" ht="14.25" customHeight="1" spans="6:8">
      <c r="F295" t="s">
        <v>383</v>
      </c>
      <c r="H295" s="23">
        <v>0</v>
      </c>
    </row>
    <row r="296" ht="14.25" customHeight="1" spans="6:8">
      <c r="F296" t="s">
        <v>384</v>
      </c>
      <c r="H296" s="23">
        <v>0</v>
      </c>
    </row>
    <row r="297" ht="14.25" customHeight="1" spans="6:8">
      <c r="F297" t="s">
        <v>543</v>
      </c>
      <c r="H297" s="23">
        <v>0.333</v>
      </c>
    </row>
    <row r="298" ht="14.25" customHeight="1" spans="6:8">
      <c r="F298" t="s">
        <v>546</v>
      </c>
      <c r="H298" s="23">
        <v>0</v>
      </c>
    </row>
    <row r="299" ht="14.25" customHeight="1" spans="6:8">
      <c r="F299" t="s">
        <v>381</v>
      </c>
      <c r="H299" s="23">
        <v>0.333</v>
      </c>
    </row>
    <row r="300" ht="14.25" customHeight="1" spans="6:8">
      <c r="F300" t="s">
        <v>545</v>
      </c>
      <c r="H300" s="23">
        <v>0</v>
      </c>
    </row>
    <row r="301" ht="14.25" customHeight="1" spans="1:13">
      <c r="A301" s="2"/>
      <c r="B301" s="2"/>
      <c r="C301" s="2"/>
      <c r="D301" s="2"/>
      <c r="E301" s="2" t="s">
        <v>547</v>
      </c>
      <c r="F301" s="2" t="s">
        <v>548</v>
      </c>
      <c r="G301" s="2"/>
      <c r="H301" s="12">
        <v>0</v>
      </c>
      <c r="I301" s="2"/>
      <c r="J301" s="2"/>
      <c r="K301" s="2"/>
      <c r="L301" s="2"/>
      <c r="M301" s="2"/>
    </row>
    <row r="302" ht="14.25" customHeight="1" spans="1:13">
      <c r="A302" s="2"/>
      <c r="B302" s="2"/>
      <c r="C302" s="2"/>
      <c r="D302" s="2" t="s">
        <v>405</v>
      </c>
      <c r="E302" s="2" t="s">
        <v>572</v>
      </c>
      <c r="F302" s="2"/>
      <c r="G302" s="2"/>
      <c r="H302" s="12">
        <v>1</v>
      </c>
      <c r="I302" s="2"/>
      <c r="J302" s="2"/>
      <c r="K302" s="2"/>
      <c r="L302" s="2"/>
      <c r="M302" s="2"/>
    </row>
    <row r="303" ht="14.25" customHeight="1" spans="1:13">
      <c r="A303" s="2"/>
      <c r="B303" s="2"/>
      <c r="C303" s="2"/>
      <c r="D303" s="2"/>
      <c r="E303" s="2" t="s">
        <v>573</v>
      </c>
      <c r="F303" s="2"/>
      <c r="G303" s="2"/>
      <c r="H303" s="12">
        <v>1</v>
      </c>
      <c r="I303" s="2"/>
      <c r="J303" s="2"/>
      <c r="K303" s="2"/>
      <c r="L303" s="2"/>
      <c r="M303" s="2"/>
    </row>
    <row r="304" ht="14.25" customHeight="1" spans="1:13">
      <c r="A304" s="2"/>
      <c r="B304" s="2"/>
      <c r="C304" s="2"/>
      <c r="D304" s="2"/>
      <c r="E304" s="2" t="s">
        <v>534</v>
      </c>
      <c r="F304" s="2" t="s">
        <v>60</v>
      </c>
      <c r="G304" s="2"/>
      <c r="H304" s="12">
        <v>0.33</v>
      </c>
      <c r="I304" s="2"/>
      <c r="J304" s="2"/>
      <c r="K304" s="2"/>
      <c r="L304" s="2"/>
      <c r="M304" s="2"/>
    </row>
    <row r="305" ht="14.25" customHeight="1" spans="6:8">
      <c r="F305" t="s">
        <v>536</v>
      </c>
      <c r="H305" s="23">
        <v>0.33</v>
      </c>
    </row>
    <row r="306" ht="14.25" customHeight="1" spans="1:13">
      <c r="A306" s="2"/>
      <c r="B306" s="2"/>
      <c r="C306" s="2"/>
      <c r="D306" s="2"/>
      <c r="E306" s="2" t="s">
        <v>574</v>
      </c>
      <c r="F306" s="2" t="s">
        <v>13</v>
      </c>
      <c r="G306" s="2"/>
      <c r="H306" s="12">
        <v>0.2</v>
      </c>
      <c r="I306" s="2"/>
      <c r="J306" s="2"/>
      <c r="K306" s="2"/>
      <c r="L306" s="2"/>
      <c r="M306" s="2" t="s">
        <v>575</v>
      </c>
    </row>
    <row r="307" ht="14.25" customHeight="1" spans="6:8">
      <c r="F307" t="s">
        <v>60</v>
      </c>
      <c r="H307" s="23">
        <v>0.2</v>
      </c>
    </row>
    <row r="308" ht="14.25" customHeight="1" spans="6:8">
      <c r="F308" t="s">
        <v>131</v>
      </c>
      <c r="H308" s="23">
        <v>0.2</v>
      </c>
    </row>
    <row r="309" ht="14.25" customHeight="1" spans="6:8">
      <c r="F309" t="s">
        <v>100</v>
      </c>
      <c r="H309" s="23">
        <v>0.2</v>
      </c>
    </row>
    <row r="310" ht="14.25" customHeight="1" spans="6:8">
      <c r="F310" t="s">
        <v>485</v>
      </c>
      <c r="H310" s="23">
        <v>0</v>
      </c>
    </row>
    <row r="311" ht="14.25" customHeight="1" spans="6:8">
      <c r="F311" t="s">
        <v>576</v>
      </c>
      <c r="H311" s="23">
        <v>0</v>
      </c>
    </row>
    <row r="312" ht="14.25" customHeight="1" spans="6:8">
      <c r="F312" t="s">
        <v>536</v>
      </c>
      <c r="H312" s="23">
        <v>0.2</v>
      </c>
    </row>
    <row r="313" ht="14.25" customHeight="1" spans="6:8">
      <c r="F313" t="s">
        <v>478</v>
      </c>
      <c r="H313" s="23">
        <v>0</v>
      </c>
    </row>
    <row r="314" ht="14.25" customHeight="1" spans="1:13">
      <c r="A314" s="2"/>
      <c r="B314" s="2"/>
      <c r="C314" s="2"/>
      <c r="D314" s="2"/>
      <c r="E314" s="2" t="s">
        <v>577</v>
      </c>
      <c r="F314" s="2" t="s">
        <v>13</v>
      </c>
      <c r="G314" s="2"/>
      <c r="H314" s="12">
        <v>0</v>
      </c>
      <c r="I314" s="2"/>
      <c r="J314" s="2"/>
      <c r="K314" s="2"/>
      <c r="L314" s="2"/>
      <c r="M314" s="2"/>
    </row>
    <row r="315" ht="14.25" customHeight="1" spans="6:13">
      <c r="F315" t="s">
        <v>131</v>
      </c>
      <c r="H315" s="23">
        <v>1</v>
      </c>
      <c r="M315" t="s">
        <v>578</v>
      </c>
    </row>
    <row r="316" ht="14.25" customHeight="1" spans="6:8">
      <c r="F316" t="s">
        <v>100</v>
      </c>
      <c r="H316" s="23">
        <v>0</v>
      </c>
    </row>
    <row r="317" ht="14.25" customHeight="1" spans="6:8">
      <c r="F317" t="s">
        <v>485</v>
      </c>
      <c r="H317" s="23">
        <v>0</v>
      </c>
    </row>
    <row r="318" ht="14.25" customHeight="1" spans="6:8">
      <c r="F318" t="s">
        <v>576</v>
      </c>
      <c r="H318" s="23">
        <v>0</v>
      </c>
    </row>
    <row r="319" ht="14.25" customHeight="1" spans="6:8">
      <c r="F319" t="s">
        <v>478</v>
      </c>
      <c r="H319" s="23">
        <v>0</v>
      </c>
    </row>
    <row r="320" ht="14.25" customHeight="1" spans="1:13">
      <c r="A320" s="2"/>
      <c r="B320" s="2"/>
      <c r="C320" s="2"/>
      <c r="D320" s="2" t="s">
        <v>579</v>
      </c>
      <c r="E320" s="2" t="s">
        <v>580</v>
      </c>
      <c r="F320" s="2" t="s">
        <v>581</v>
      </c>
      <c r="G320" s="2"/>
      <c r="H320" s="12">
        <v>0.5</v>
      </c>
      <c r="I320" s="2"/>
      <c r="J320" s="2"/>
      <c r="K320" s="2"/>
      <c r="L320" s="2"/>
      <c r="M320" s="2"/>
    </row>
    <row r="321" ht="14.25" customHeight="1" spans="6:8">
      <c r="F321" t="s">
        <v>582</v>
      </c>
      <c r="H321" s="23">
        <v>0</v>
      </c>
    </row>
    <row r="322" ht="14.25" customHeight="1" spans="6:8">
      <c r="F322" t="s">
        <v>583</v>
      </c>
      <c r="H322" s="23">
        <v>0</v>
      </c>
    </row>
    <row r="323" ht="14.25" customHeight="1" spans="6:8">
      <c r="F323" t="s">
        <v>584</v>
      </c>
      <c r="H323" s="23">
        <v>0</v>
      </c>
    </row>
    <row r="324" ht="14.25" customHeight="1" spans="6:8">
      <c r="F324" t="s">
        <v>585</v>
      </c>
      <c r="H324" s="23">
        <v>0.5</v>
      </c>
    </row>
    <row r="325" ht="14.25" customHeight="1" spans="6:8">
      <c r="F325" t="s">
        <v>586</v>
      </c>
      <c r="H325" s="23">
        <v>0</v>
      </c>
    </row>
    <row r="326" ht="14.25" customHeight="1" spans="1:13">
      <c r="A326" s="2"/>
      <c r="B326" s="2"/>
      <c r="C326" s="2"/>
      <c r="D326" s="2"/>
      <c r="E326" s="2" t="s">
        <v>587</v>
      </c>
      <c r="F326" s="2" t="s">
        <v>423</v>
      </c>
      <c r="G326" s="2"/>
      <c r="H326" s="12">
        <v>0</v>
      </c>
      <c r="I326" s="2"/>
      <c r="J326" s="2"/>
      <c r="K326" s="2"/>
      <c r="L326" s="2"/>
      <c r="M326" s="2"/>
    </row>
    <row r="327" ht="14.25" customHeight="1" spans="6:8">
      <c r="F327" t="s">
        <v>426</v>
      </c>
      <c r="H327" s="23">
        <v>1</v>
      </c>
    </row>
    <row r="328" ht="14.25" customHeight="1" spans="6:8">
      <c r="F328" t="s">
        <v>588</v>
      </c>
      <c r="H328" s="23">
        <v>0</v>
      </c>
    </row>
    <row r="329" ht="14.25" customHeight="1" spans="6:8">
      <c r="F329" t="s">
        <v>589</v>
      </c>
      <c r="H329" s="23">
        <v>0</v>
      </c>
    </row>
    <row r="330" ht="14.25" customHeight="1" spans="1:13">
      <c r="A330" s="2"/>
      <c r="B330" s="2"/>
      <c r="C330" s="2" t="s">
        <v>590</v>
      </c>
      <c r="D330" s="2" t="s">
        <v>410</v>
      </c>
      <c r="E330" s="2" t="s">
        <v>60</v>
      </c>
      <c r="F330" s="2"/>
      <c r="G330" s="2"/>
      <c r="H330" s="12">
        <v>0</v>
      </c>
      <c r="I330" s="2" t="s">
        <v>412</v>
      </c>
      <c r="J330" s="2" t="s">
        <v>591</v>
      </c>
      <c r="K330" s="2"/>
      <c r="L330" s="2"/>
      <c r="M330" s="2"/>
    </row>
    <row r="331" ht="14.25" customHeight="1" spans="5:9">
      <c r="E331" t="s">
        <v>536</v>
      </c>
      <c r="H331" s="23">
        <v>0</v>
      </c>
      <c r="I331" t="s">
        <v>412</v>
      </c>
    </row>
    <row r="332" ht="14.25" customHeight="1" spans="1:13">
      <c r="A332" s="2"/>
      <c r="B332" s="2"/>
      <c r="C332" s="2"/>
      <c r="D332" s="2" t="s">
        <v>536</v>
      </c>
      <c r="E332" s="2" t="s">
        <v>542</v>
      </c>
      <c r="F332" s="2" t="s">
        <v>382</v>
      </c>
      <c r="G332" s="2"/>
      <c r="H332" s="12">
        <v>0.333</v>
      </c>
      <c r="I332" s="2"/>
      <c r="J332" s="2" t="s">
        <v>592</v>
      </c>
      <c r="K332" s="2"/>
      <c r="L332" s="2"/>
      <c r="M332" s="2"/>
    </row>
    <row r="333" ht="14.25" customHeight="1" spans="6:8">
      <c r="F333" t="s">
        <v>383</v>
      </c>
      <c r="H333" s="23">
        <v>0</v>
      </c>
    </row>
    <row r="334" ht="14.25" customHeight="1" spans="6:8">
      <c r="F334" t="s">
        <v>543</v>
      </c>
      <c r="H334" s="23">
        <v>0.333</v>
      </c>
    </row>
    <row r="335" ht="14.25" customHeight="1" spans="6:8">
      <c r="F335" t="s">
        <v>546</v>
      </c>
      <c r="H335" s="23">
        <v>0</v>
      </c>
    </row>
    <row r="336" ht="14.25" customHeight="1" spans="6:8">
      <c r="F336" t="s">
        <v>593</v>
      </c>
      <c r="H336" s="23">
        <v>0.334</v>
      </c>
    </row>
    <row r="337" ht="14.25" customHeight="1" spans="6:8">
      <c r="F337" t="s">
        <v>594</v>
      </c>
      <c r="H337" s="23">
        <v>0</v>
      </c>
    </row>
    <row r="338" ht="14.25" customHeight="1" spans="6:8">
      <c r="F338" t="s">
        <v>595</v>
      </c>
      <c r="H338" s="23">
        <v>0</v>
      </c>
    </row>
    <row r="339" ht="14.25" customHeight="1" spans="6:8">
      <c r="F339" t="s">
        <v>369</v>
      </c>
      <c r="H339" s="23">
        <v>0</v>
      </c>
    </row>
    <row r="340" ht="14.25" customHeight="1" spans="6:8">
      <c r="F340" t="s">
        <v>370</v>
      </c>
      <c r="H340" s="23">
        <v>0</v>
      </c>
    </row>
    <row r="341" ht="14.25" customHeight="1" spans="6:8">
      <c r="F341" t="s">
        <v>596</v>
      </c>
      <c r="H341" s="23">
        <v>0</v>
      </c>
    </row>
    <row r="342" ht="14.25" customHeight="1" spans="1:13">
      <c r="A342" s="2"/>
      <c r="B342" s="2"/>
      <c r="C342" s="2"/>
      <c r="D342" s="2"/>
      <c r="E342" s="2" t="s">
        <v>547</v>
      </c>
      <c r="F342" s="2" t="s">
        <v>597</v>
      </c>
      <c r="G342" s="2"/>
      <c r="H342" s="31">
        <v>0</v>
      </c>
      <c r="I342" s="2"/>
      <c r="J342" s="2"/>
      <c r="K342" s="2"/>
      <c r="L342" s="2"/>
      <c r="M342" s="2"/>
    </row>
    <row r="343" ht="14.25" customHeight="1" spans="1:13">
      <c r="A343" s="2"/>
      <c r="B343" s="2"/>
      <c r="C343" s="2"/>
      <c r="D343" s="2" t="s">
        <v>596</v>
      </c>
      <c r="E343" s="2" t="s">
        <v>114</v>
      </c>
      <c r="F343" s="2" t="s">
        <v>585</v>
      </c>
      <c r="G343" s="2"/>
      <c r="H343" s="31">
        <v>0</v>
      </c>
      <c r="I343" s="2"/>
      <c r="J343" s="2"/>
      <c r="K343" s="2"/>
      <c r="L343" s="2"/>
      <c r="M343" s="2"/>
    </row>
    <row r="344" ht="14.25" customHeight="1" spans="6:8">
      <c r="F344" t="s">
        <v>583</v>
      </c>
      <c r="H344" s="32">
        <v>0</v>
      </c>
    </row>
    <row r="345" ht="14.25" customHeight="1" spans="1:13">
      <c r="A345" s="2"/>
      <c r="B345" s="2"/>
      <c r="C345" s="2"/>
      <c r="D345" s="2"/>
      <c r="E345" s="2" t="s">
        <v>113</v>
      </c>
      <c r="F345" s="2" t="s">
        <v>598</v>
      </c>
      <c r="G345" s="2"/>
      <c r="H345" s="31">
        <v>0</v>
      </c>
      <c r="I345" s="2"/>
      <c r="J345" s="2"/>
      <c r="K345" s="2"/>
      <c r="L345" s="2"/>
      <c r="M345" s="2"/>
    </row>
    <row r="346" ht="14.25" customHeight="1" spans="6:8">
      <c r="F346" t="s">
        <v>583</v>
      </c>
      <c r="H346" s="32">
        <v>0</v>
      </c>
    </row>
    <row r="347" ht="14.25" customHeight="1" spans="1:13">
      <c r="A347" s="2"/>
      <c r="B347" s="2"/>
      <c r="C347" s="2" t="s">
        <v>405</v>
      </c>
      <c r="D347" s="2" t="s">
        <v>599</v>
      </c>
      <c r="E347" s="2" t="s">
        <v>60</v>
      </c>
      <c r="F347" s="2"/>
      <c r="G347" s="2"/>
      <c r="H347" s="12">
        <v>0</v>
      </c>
      <c r="I347" s="2" t="s">
        <v>412</v>
      </c>
      <c r="J347" s="2"/>
      <c r="K347" s="2"/>
      <c r="L347" s="2"/>
      <c r="M347" s="2"/>
    </row>
    <row r="348" ht="14.25" customHeight="1" spans="5:9">
      <c r="E348" t="s">
        <v>536</v>
      </c>
      <c r="H348" s="23">
        <v>0</v>
      </c>
      <c r="I348" t="s">
        <v>412</v>
      </c>
    </row>
    <row r="349" ht="14.25" customHeight="1" spans="5:9">
      <c r="E349" t="s">
        <v>600</v>
      </c>
      <c r="H349" s="23">
        <v>0</v>
      </c>
      <c r="I349" t="s">
        <v>412</v>
      </c>
    </row>
    <row r="350" ht="14.25" customHeight="1" spans="1:13">
      <c r="A350" s="2"/>
      <c r="B350" s="2"/>
      <c r="C350" s="2" t="s">
        <v>601</v>
      </c>
      <c r="D350" s="2" t="s">
        <v>602</v>
      </c>
      <c r="E350" s="2" t="s">
        <v>603</v>
      </c>
      <c r="F350" s="2" t="s">
        <v>485</v>
      </c>
      <c r="G350" s="2"/>
      <c r="H350" s="31">
        <v>0</v>
      </c>
      <c r="I350" s="2" t="s">
        <v>604</v>
      </c>
      <c r="J350" s="2" t="s">
        <v>605</v>
      </c>
      <c r="K350" s="2"/>
      <c r="L350" s="2"/>
      <c r="M350" s="2"/>
    </row>
    <row r="351" ht="14.25" customHeight="1" spans="6:10">
      <c r="F351" t="s">
        <v>606</v>
      </c>
      <c r="H351" s="32">
        <v>0</v>
      </c>
      <c r="I351" t="s">
        <v>604</v>
      </c>
      <c r="J351" t="s">
        <v>605</v>
      </c>
    </row>
    <row r="352" ht="14.25" customHeight="1" spans="6:10">
      <c r="F352" t="s">
        <v>576</v>
      </c>
      <c r="H352" s="32">
        <v>0</v>
      </c>
      <c r="I352" t="s">
        <v>604</v>
      </c>
      <c r="J352" t="s">
        <v>605</v>
      </c>
    </row>
    <row r="353" ht="14.25" customHeight="1" spans="1:13">
      <c r="A353" s="2"/>
      <c r="B353" s="2"/>
      <c r="C353" s="2"/>
      <c r="D353" s="2"/>
      <c r="E353" s="2" t="s">
        <v>607</v>
      </c>
      <c r="F353" s="2" t="s">
        <v>608</v>
      </c>
      <c r="G353" s="2"/>
      <c r="H353" s="31">
        <v>0</v>
      </c>
      <c r="I353" s="2" t="s">
        <v>604</v>
      </c>
      <c r="J353" s="2" t="s">
        <v>605</v>
      </c>
      <c r="K353" s="2"/>
      <c r="L353" s="2"/>
      <c r="M353" s="2"/>
    </row>
    <row r="354" ht="14.25" customHeight="1" spans="6:10">
      <c r="F354" t="s">
        <v>494</v>
      </c>
      <c r="H354" s="32">
        <v>0</v>
      </c>
      <c r="I354" t="s">
        <v>604</v>
      </c>
      <c r="J354" t="s">
        <v>605</v>
      </c>
    </row>
    <row r="355" ht="14.25" customHeight="1" spans="6:10">
      <c r="F355" t="s">
        <v>480</v>
      </c>
      <c r="H355" s="32">
        <v>0</v>
      </c>
      <c r="I355" t="s">
        <v>604</v>
      </c>
      <c r="J355" t="s">
        <v>605</v>
      </c>
    </row>
    <row r="356" ht="14.25" customHeight="1" spans="6:10">
      <c r="F356" t="s">
        <v>479</v>
      </c>
      <c r="H356" s="32">
        <v>0</v>
      </c>
      <c r="I356" t="s">
        <v>604</v>
      </c>
      <c r="J356" t="s">
        <v>605</v>
      </c>
    </row>
    <row r="357" ht="14.25" customHeight="1" spans="6:10">
      <c r="F357" t="s">
        <v>481</v>
      </c>
      <c r="H357" s="32">
        <v>0</v>
      </c>
      <c r="I357" t="s">
        <v>604</v>
      </c>
      <c r="J357" t="s">
        <v>605</v>
      </c>
    </row>
    <row r="358" ht="14.25" customHeight="1" spans="6:10">
      <c r="F358" t="s">
        <v>609</v>
      </c>
      <c r="H358" s="32">
        <v>0</v>
      </c>
      <c r="I358" t="s">
        <v>604</v>
      </c>
      <c r="J358" t="s">
        <v>605</v>
      </c>
    </row>
    <row r="359" ht="14.25" customHeight="1" spans="1:13">
      <c r="A359" s="2"/>
      <c r="B359" s="2"/>
      <c r="C359" s="2"/>
      <c r="D359" s="2"/>
      <c r="E359" s="2" t="s">
        <v>610</v>
      </c>
      <c r="F359" s="2" t="s">
        <v>563</v>
      </c>
      <c r="G359" s="2"/>
      <c r="H359" s="31">
        <v>0</v>
      </c>
      <c r="I359" s="2" t="s">
        <v>604</v>
      </c>
      <c r="J359" s="2" t="s">
        <v>605</v>
      </c>
      <c r="K359" s="2"/>
      <c r="L359" s="2"/>
      <c r="M359" s="2"/>
    </row>
    <row r="360" ht="14.25" customHeight="1" spans="6:10">
      <c r="F360" t="s">
        <v>489</v>
      </c>
      <c r="H360" s="32">
        <v>0</v>
      </c>
      <c r="I360" t="s">
        <v>604</v>
      </c>
      <c r="J360" t="s">
        <v>605</v>
      </c>
    </row>
    <row r="361" ht="14.25" customHeight="1" spans="1:13">
      <c r="A361" s="2"/>
      <c r="B361" s="2"/>
      <c r="C361" s="2"/>
      <c r="D361" s="2"/>
      <c r="E361" s="2" t="s">
        <v>611</v>
      </c>
      <c r="F361" s="2" t="s">
        <v>478</v>
      </c>
      <c r="G361" s="2"/>
      <c r="H361" s="31">
        <v>0</v>
      </c>
      <c r="I361" s="2" t="s">
        <v>604</v>
      </c>
      <c r="J361" s="2" t="s">
        <v>605</v>
      </c>
      <c r="K361" s="2"/>
      <c r="L361" s="2"/>
      <c r="M361" s="2"/>
    </row>
    <row r="362" ht="14.25" customHeight="1" spans="6:10">
      <c r="F362" t="s">
        <v>612</v>
      </c>
      <c r="H362" s="32">
        <v>0</v>
      </c>
      <c r="I362" t="s">
        <v>604</v>
      </c>
      <c r="J362" t="s">
        <v>605</v>
      </c>
    </row>
    <row r="363" ht="14.25" customHeight="1" spans="6:10">
      <c r="F363" t="s">
        <v>613</v>
      </c>
      <c r="H363" s="32">
        <v>0</v>
      </c>
      <c r="I363" t="s">
        <v>604</v>
      </c>
      <c r="J363" t="s">
        <v>605</v>
      </c>
    </row>
    <row r="364" ht="14.25" customHeight="1" spans="6:10">
      <c r="F364" t="s">
        <v>501</v>
      </c>
      <c r="H364" s="32">
        <v>0</v>
      </c>
      <c r="I364" t="s">
        <v>604</v>
      </c>
      <c r="J364" t="s">
        <v>605</v>
      </c>
    </row>
    <row r="365" ht="14.25" customHeight="1" spans="1:13">
      <c r="A365" s="2"/>
      <c r="B365" s="2" t="s">
        <v>55</v>
      </c>
      <c r="C365" s="2" t="s">
        <v>60</v>
      </c>
      <c r="D365" s="2" t="s">
        <v>614</v>
      </c>
      <c r="E365" s="2" t="s">
        <v>615</v>
      </c>
      <c r="F365" s="2"/>
      <c r="G365" s="2"/>
      <c r="H365" s="31">
        <v>0</v>
      </c>
      <c r="I365" s="2" t="s">
        <v>549</v>
      </c>
      <c r="J365" s="2" t="s">
        <v>616</v>
      </c>
      <c r="K365" s="2"/>
      <c r="L365" s="2"/>
      <c r="M365" s="2"/>
    </row>
    <row r="366" ht="14.25" customHeight="1" spans="5:10">
      <c r="E366" t="s">
        <v>617</v>
      </c>
      <c r="H366" s="8">
        <v>0</v>
      </c>
      <c r="I366" t="s">
        <v>549</v>
      </c>
      <c r="J366" t="s">
        <v>616</v>
      </c>
    </row>
    <row r="367" ht="14.25" customHeight="1" spans="5:10">
      <c r="E367" t="s">
        <v>618</v>
      </c>
      <c r="H367" s="8">
        <v>0</v>
      </c>
      <c r="I367" t="s">
        <v>549</v>
      </c>
      <c r="J367" t="s">
        <v>616</v>
      </c>
    </row>
    <row r="368" ht="14.25" customHeight="1" spans="5:10">
      <c r="E368" t="s">
        <v>619</v>
      </c>
      <c r="H368" s="8">
        <v>0</v>
      </c>
      <c r="I368" t="s">
        <v>549</v>
      </c>
      <c r="J368" t="s">
        <v>616</v>
      </c>
    </row>
    <row r="369" ht="14.25" customHeight="1" spans="5:10">
      <c r="E369" t="s">
        <v>584</v>
      </c>
      <c r="H369" s="8">
        <v>0</v>
      </c>
      <c r="I369" t="s">
        <v>549</v>
      </c>
      <c r="J369" t="s">
        <v>616</v>
      </c>
    </row>
    <row r="370" ht="14.25" customHeight="1" spans="5:10">
      <c r="E370" t="s">
        <v>620</v>
      </c>
      <c r="H370" s="8">
        <v>0</v>
      </c>
      <c r="I370" t="s">
        <v>549</v>
      </c>
      <c r="J370" t="s">
        <v>616</v>
      </c>
    </row>
    <row r="371" ht="14.25" customHeight="1" spans="1:13">
      <c r="A371" s="13">
        <v>34</v>
      </c>
      <c r="B371" s="13"/>
      <c r="C371" s="13"/>
      <c r="D371" s="13" t="s">
        <v>79</v>
      </c>
      <c r="E371" s="13" t="s">
        <v>108</v>
      </c>
      <c r="F371" s="13"/>
      <c r="G371" s="13"/>
      <c r="H371" s="14" t="s">
        <v>21</v>
      </c>
      <c r="I371" s="13" t="s">
        <v>549</v>
      </c>
      <c r="J371" s="13" t="s">
        <v>616</v>
      </c>
      <c r="K371" s="13">
        <v>0</v>
      </c>
      <c r="L371" s="34">
        <v>36584</v>
      </c>
      <c r="M371" s="13" t="s">
        <v>621</v>
      </c>
    </row>
    <row r="372" ht="14.25" customHeight="1" spans="5:10">
      <c r="E372" t="s">
        <v>622</v>
      </c>
      <c r="H372" s="8">
        <v>0</v>
      </c>
      <c r="I372" t="s">
        <v>549</v>
      </c>
      <c r="J372" t="s">
        <v>616</v>
      </c>
    </row>
    <row r="373" ht="14.25" customHeight="1" spans="5:13">
      <c r="E373" t="s">
        <v>623</v>
      </c>
      <c r="H373" s="8">
        <v>0</v>
      </c>
      <c r="I373" t="s">
        <v>549</v>
      </c>
      <c r="J373" t="s">
        <v>616</v>
      </c>
      <c r="M373" t="s">
        <v>624</v>
      </c>
    </row>
    <row r="374" ht="14.25" customHeight="1" spans="5:10">
      <c r="E374" t="s">
        <v>625</v>
      </c>
      <c r="H374" s="8">
        <v>0</v>
      </c>
      <c r="I374" t="s">
        <v>549</v>
      </c>
      <c r="J374" t="s">
        <v>616</v>
      </c>
    </row>
    <row r="375" ht="14.25" customHeight="1" spans="5:13">
      <c r="E375" t="s">
        <v>626</v>
      </c>
      <c r="H375" s="8">
        <v>0</v>
      </c>
      <c r="I375" t="s">
        <v>549</v>
      </c>
      <c r="J375" t="s">
        <v>616</v>
      </c>
      <c r="M375" t="s">
        <v>627</v>
      </c>
    </row>
    <row r="376" ht="14.25" customHeight="1" spans="5:10">
      <c r="E376" t="s">
        <v>583</v>
      </c>
      <c r="H376" s="8">
        <v>0</v>
      </c>
      <c r="I376" t="s">
        <v>549</v>
      </c>
      <c r="J376" t="s">
        <v>616</v>
      </c>
    </row>
    <row r="377" ht="14.25" customHeight="1" spans="1:13">
      <c r="A377" s="2"/>
      <c r="B377" s="2"/>
      <c r="C377" s="2"/>
      <c r="D377" s="2" t="s">
        <v>628</v>
      </c>
      <c r="E377" s="2" t="s">
        <v>629</v>
      </c>
      <c r="F377" s="2"/>
      <c r="G377" s="2"/>
      <c r="H377" s="11">
        <v>0</v>
      </c>
      <c r="I377" s="2" t="s">
        <v>549</v>
      </c>
      <c r="J377" s="2" t="s">
        <v>616</v>
      </c>
      <c r="K377" s="2"/>
      <c r="L377" s="2"/>
      <c r="M377" s="2" t="s">
        <v>630</v>
      </c>
    </row>
    <row r="378" ht="14.25" customHeight="1" spans="5:10">
      <c r="E378" t="s">
        <v>631</v>
      </c>
      <c r="H378" s="8">
        <v>0</v>
      </c>
      <c r="I378" t="s">
        <v>549</v>
      </c>
      <c r="J378" t="s">
        <v>616</v>
      </c>
    </row>
    <row r="379" ht="14.25" customHeight="1" spans="1:13">
      <c r="A379" s="2"/>
      <c r="B379" s="2"/>
      <c r="C379" s="2"/>
      <c r="D379" s="2" t="s">
        <v>80</v>
      </c>
      <c r="E379" s="2" t="s">
        <v>109</v>
      </c>
      <c r="F379" s="2" t="s">
        <v>632</v>
      </c>
      <c r="G379" s="2"/>
      <c r="H379" s="11">
        <v>0</v>
      </c>
      <c r="I379" s="2" t="s">
        <v>549</v>
      </c>
      <c r="J379" s="2" t="s">
        <v>616</v>
      </c>
      <c r="K379" s="2"/>
      <c r="L379" s="2"/>
      <c r="M379" s="2" t="s">
        <v>624</v>
      </c>
    </row>
    <row r="380" ht="14.25" customHeight="1" spans="1:13">
      <c r="A380" s="16">
        <v>35</v>
      </c>
      <c r="B380" s="16"/>
      <c r="C380" s="16"/>
      <c r="D380" s="16"/>
      <c r="E380" s="16"/>
      <c r="F380" s="16" t="s">
        <v>633</v>
      </c>
      <c r="G380" s="16"/>
      <c r="H380" s="33" t="s">
        <v>21</v>
      </c>
      <c r="I380" s="16" t="s">
        <v>549</v>
      </c>
      <c r="J380" s="16" t="s">
        <v>616</v>
      </c>
      <c r="K380" s="16">
        <v>0</v>
      </c>
      <c r="L380" s="35">
        <v>24000</v>
      </c>
      <c r="M380" s="16" t="s">
        <v>634</v>
      </c>
    </row>
    <row r="381" ht="14.25" customHeight="1" spans="6:13">
      <c r="F381" t="s">
        <v>635</v>
      </c>
      <c r="H381" s="8" t="s">
        <v>636</v>
      </c>
      <c r="J381" t="s">
        <v>637</v>
      </c>
      <c r="M381" t="s">
        <v>638</v>
      </c>
    </row>
    <row r="382" ht="14.25" customHeight="1" spans="1:13">
      <c r="A382" s="2"/>
      <c r="B382" s="2"/>
      <c r="C382" s="2"/>
      <c r="D382" s="2"/>
      <c r="E382" s="2" t="s">
        <v>639</v>
      </c>
      <c r="F382" s="2" t="s">
        <v>640</v>
      </c>
      <c r="G382" s="2"/>
      <c r="H382" s="11">
        <v>0</v>
      </c>
      <c r="I382" s="2" t="s">
        <v>549</v>
      </c>
      <c r="J382" s="2" t="s">
        <v>616</v>
      </c>
      <c r="K382" s="2"/>
      <c r="L382" s="2"/>
      <c r="M382" s="2" t="s">
        <v>641</v>
      </c>
    </row>
    <row r="383" ht="14.25" customHeight="1" spans="1:13">
      <c r="A383" s="2"/>
      <c r="B383" s="2"/>
      <c r="C383" s="2"/>
      <c r="D383" s="2" t="s">
        <v>642</v>
      </c>
      <c r="E383" s="2" t="s">
        <v>643</v>
      </c>
      <c r="F383" s="2"/>
      <c r="G383" s="2"/>
      <c r="H383" s="22">
        <v>0.5</v>
      </c>
      <c r="I383" s="2" t="s">
        <v>316</v>
      </c>
      <c r="J383" s="2" t="s">
        <v>644</v>
      </c>
      <c r="K383" s="2"/>
      <c r="L383" s="2"/>
      <c r="M383" s="2" t="s">
        <v>645</v>
      </c>
    </row>
    <row r="384" ht="14.25" customHeight="1" spans="5:10">
      <c r="E384" t="s">
        <v>646</v>
      </c>
      <c r="H384" s="15">
        <v>0.5</v>
      </c>
      <c r="I384" t="s">
        <v>316</v>
      </c>
      <c r="J384" t="s">
        <v>644</v>
      </c>
    </row>
    <row r="385" ht="14.25" customHeight="1" spans="1:13">
      <c r="A385" s="2"/>
      <c r="B385" s="2"/>
      <c r="C385" s="2" t="s">
        <v>61</v>
      </c>
      <c r="D385" s="2" t="s">
        <v>81</v>
      </c>
      <c r="E385" s="2" t="s">
        <v>128</v>
      </c>
      <c r="F385" s="2"/>
      <c r="G385" s="2"/>
      <c r="H385" s="11">
        <v>0</v>
      </c>
      <c r="I385" s="2" t="s">
        <v>549</v>
      </c>
      <c r="J385" s="2"/>
      <c r="K385" s="2"/>
      <c r="L385" s="2"/>
      <c r="M385" s="2"/>
    </row>
    <row r="386" ht="14.25" customHeight="1" spans="5:9">
      <c r="E386" t="s">
        <v>647</v>
      </c>
      <c r="H386" s="8">
        <v>0</v>
      </c>
      <c r="I386" t="s">
        <v>549</v>
      </c>
    </row>
    <row r="387" ht="14.25" customHeight="1" spans="5:9">
      <c r="E387" t="s">
        <v>648</v>
      </c>
      <c r="H387" s="8">
        <v>0</v>
      </c>
      <c r="I387" t="s">
        <v>549</v>
      </c>
    </row>
    <row r="388" ht="14.25" customHeight="1" spans="5:9">
      <c r="E388" t="s">
        <v>649</v>
      </c>
      <c r="H388" s="8">
        <v>0</v>
      </c>
      <c r="I388" t="s">
        <v>549</v>
      </c>
    </row>
    <row r="389" ht="14.25" customHeight="1" spans="1:13">
      <c r="A389" s="16">
        <v>36</v>
      </c>
      <c r="B389" s="16"/>
      <c r="C389" s="16"/>
      <c r="D389" s="16"/>
      <c r="E389" s="16" t="s">
        <v>110</v>
      </c>
      <c r="F389" s="16"/>
      <c r="G389" s="16"/>
      <c r="H389" s="33" t="s">
        <v>21</v>
      </c>
      <c r="I389" s="16" t="s">
        <v>549</v>
      </c>
      <c r="J389" s="16"/>
      <c r="K389" s="35">
        <v>79000</v>
      </c>
      <c r="L389" s="35">
        <v>265980</v>
      </c>
      <c r="M389" s="16"/>
    </row>
    <row r="390" ht="14.25" customHeight="1" spans="1:13">
      <c r="A390" s="13">
        <v>37</v>
      </c>
      <c r="B390" s="13"/>
      <c r="C390" s="13"/>
      <c r="D390" s="13" t="s">
        <v>82</v>
      </c>
      <c r="E390" s="13" t="s">
        <v>111</v>
      </c>
      <c r="F390" s="13"/>
      <c r="G390" s="13"/>
      <c r="H390" s="36" t="s">
        <v>21</v>
      </c>
      <c r="I390" s="13" t="s">
        <v>549</v>
      </c>
      <c r="J390" s="13"/>
      <c r="K390" s="34">
        <v>5200</v>
      </c>
      <c r="L390" s="34">
        <v>11432</v>
      </c>
      <c r="M390" s="13" t="s">
        <v>650</v>
      </c>
    </row>
    <row r="391" ht="14.25" customHeight="1" spans="5:9">
      <c r="E391" t="s">
        <v>651</v>
      </c>
      <c r="H391">
        <v>0</v>
      </c>
      <c r="I391" t="s">
        <v>549</v>
      </c>
    </row>
    <row r="392" ht="14.25" customHeight="1" spans="5:9">
      <c r="E392" t="s">
        <v>652</v>
      </c>
      <c r="H392">
        <v>0</v>
      </c>
      <c r="I392" t="s">
        <v>549</v>
      </c>
    </row>
    <row r="393" ht="14.25" customHeight="1" spans="1:13">
      <c r="A393" s="16">
        <v>38</v>
      </c>
      <c r="B393" s="16"/>
      <c r="C393" s="16"/>
      <c r="D393" s="16"/>
      <c r="E393" s="16" t="s">
        <v>112</v>
      </c>
      <c r="F393" s="16"/>
      <c r="G393" s="16"/>
      <c r="H393" s="33" t="s">
        <v>21</v>
      </c>
      <c r="I393" s="16" t="s">
        <v>549</v>
      </c>
      <c r="J393" s="16"/>
      <c r="K393" s="35">
        <v>12000</v>
      </c>
      <c r="L393" s="35">
        <v>248300</v>
      </c>
      <c r="M393" s="16" t="s">
        <v>653</v>
      </c>
    </row>
    <row r="394" ht="14.25" customHeight="1" spans="5:9">
      <c r="E394" t="s">
        <v>654</v>
      </c>
      <c r="H394" s="8">
        <v>0</v>
      </c>
      <c r="I394" t="s">
        <v>549</v>
      </c>
    </row>
    <row r="395" ht="14.25" customHeight="1" spans="1:13">
      <c r="A395" s="2"/>
      <c r="B395" s="2"/>
      <c r="C395" s="2"/>
      <c r="D395" s="2" t="s">
        <v>655</v>
      </c>
      <c r="E395" s="2" t="s">
        <v>656</v>
      </c>
      <c r="F395" s="2"/>
      <c r="G395" s="2"/>
      <c r="H395" s="2">
        <v>240</v>
      </c>
      <c r="I395" s="2" t="s">
        <v>549</v>
      </c>
      <c r="J395" s="2"/>
      <c r="K395" s="2"/>
      <c r="L395" s="2"/>
      <c r="M395" s="2" t="s">
        <v>657</v>
      </c>
    </row>
    <row r="396" ht="14.25" customHeight="1" spans="5:13">
      <c r="E396" t="s">
        <v>658</v>
      </c>
      <c r="H396">
        <v>1933</v>
      </c>
      <c r="I396" t="s">
        <v>549</v>
      </c>
      <c r="M396" t="s">
        <v>659</v>
      </c>
    </row>
    <row r="397" ht="14.25" customHeight="1" spans="1:13">
      <c r="A397" s="2"/>
      <c r="B397" s="2"/>
      <c r="C397" s="2"/>
      <c r="D397" s="2" t="s">
        <v>83</v>
      </c>
      <c r="E397" s="2" t="s">
        <v>113</v>
      </c>
      <c r="F397" s="2" t="s">
        <v>598</v>
      </c>
      <c r="G397" s="2"/>
      <c r="H397" s="11">
        <v>0</v>
      </c>
      <c r="I397" s="2" t="s">
        <v>549</v>
      </c>
      <c r="J397" s="2"/>
      <c r="K397" s="2"/>
      <c r="L397" s="2"/>
      <c r="M397" s="2"/>
    </row>
    <row r="398" ht="14.25" customHeight="1" spans="6:9">
      <c r="F398" t="s">
        <v>585</v>
      </c>
      <c r="H398" s="8">
        <v>0</v>
      </c>
      <c r="I398" t="s">
        <v>549</v>
      </c>
    </row>
    <row r="399" ht="14.25" customHeight="1" spans="1:13">
      <c r="A399" s="16">
        <v>39</v>
      </c>
      <c r="B399" s="16"/>
      <c r="C399" s="16"/>
      <c r="D399" s="16"/>
      <c r="E399" s="16"/>
      <c r="F399" s="16" t="s">
        <v>143</v>
      </c>
      <c r="G399" s="16"/>
      <c r="H399" s="33" t="s">
        <v>21</v>
      </c>
      <c r="I399" s="16" t="s">
        <v>549</v>
      </c>
      <c r="J399" s="16"/>
      <c r="K399" s="16">
        <v>0</v>
      </c>
      <c r="L399" s="16">
        <v>15450</v>
      </c>
      <c r="M399" s="16"/>
    </row>
    <row r="400" ht="14.25" customHeight="1" spans="1:13">
      <c r="A400" s="2"/>
      <c r="B400" s="2"/>
      <c r="C400" s="2"/>
      <c r="D400" s="2"/>
      <c r="E400" s="2" t="s">
        <v>114</v>
      </c>
      <c r="F400" s="2" t="s">
        <v>660</v>
      </c>
      <c r="G400" s="2"/>
      <c r="H400" s="11">
        <v>0</v>
      </c>
      <c r="I400" s="2"/>
      <c r="J400" s="2"/>
      <c r="K400" s="2"/>
      <c r="L400" s="2"/>
      <c r="M400" s="2"/>
    </row>
    <row r="401" ht="14.25" customHeight="1" spans="1:13">
      <c r="A401" s="16">
        <v>40</v>
      </c>
      <c r="B401" s="16"/>
      <c r="C401" s="16"/>
      <c r="D401" s="16"/>
      <c r="E401" s="16"/>
      <c r="F401" s="16" t="s">
        <v>143</v>
      </c>
      <c r="G401" s="16"/>
      <c r="H401" s="33" t="s">
        <v>21</v>
      </c>
      <c r="I401" s="16"/>
      <c r="J401" s="16"/>
      <c r="K401" s="16">
        <v>0</v>
      </c>
      <c r="L401" s="16"/>
      <c r="M401" s="16"/>
    </row>
    <row r="402" ht="14.25" customHeight="1" spans="1:13">
      <c r="A402" s="13">
        <v>41</v>
      </c>
      <c r="B402" s="13"/>
      <c r="C402" s="13"/>
      <c r="D402" s="13" t="s">
        <v>84</v>
      </c>
      <c r="E402" s="13" t="s">
        <v>115</v>
      </c>
      <c r="F402" s="13"/>
      <c r="G402" s="13"/>
      <c r="H402" s="36" t="s">
        <v>21</v>
      </c>
      <c r="I402" s="13"/>
      <c r="J402" s="13"/>
      <c r="K402" s="13">
        <v>0</v>
      </c>
      <c r="L402" s="13"/>
      <c r="M402" s="13"/>
    </row>
    <row r="403" ht="14.25" customHeight="1" spans="5:8">
      <c r="E403" t="s">
        <v>661</v>
      </c>
      <c r="H403" s="8">
        <v>0</v>
      </c>
    </row>
    <row r="404" ht="14.25" customHeight="1" spans="1:13">
      <c r="A404" s="2"/>
      <c r="B404" s="2"/>
      <c r="C404" s="2"/>
      <c r="D404" s="2" t="s">
        <v>662</v>
      </c>
      <c r="E404" s="2" t="s">
        <v>663</v>
      </c>
      <c r="F404" s="2"/>
      <c r="G404" s="2"/>
      <c r="H404" s="11">
        <v>0</v>
      </c>
      <c r="I404" s="2"/>
      <c r="J404" s="2"/>
      <c r="K404" s="2"/>
      <c r="L404" s="2"/>
      <c r="M404" s="2" t="s">
        <v>641</v>
      </c>
    </row>
    <row r="405" ht="14.25" customHeight="1" spans="5:8">
      <c r="E405" t="s">
        <v>664</v>
      </c>
      <c r="H405" s="8">
        <v>0</v>
      </c>
    </row>
    <row r="406" ht="14.25" customHeight="1" spans="1:13">
      <c r="A406" s="2"/>
      <c r="B406" s="2"/>
      <c r="C406" s="2"/>
      <c r="D406" s="2" t="s">
        <v>595</v>
      </c>
      <c r="E406" s="2" t="s">
        <v>665</v>
      </c>
      <c r="F406" s="2"/>
      <c r="G406" s="2"/>
      <c r="H406" s="11">
        <v>0</v>
      </c>
      <c r="I406" s="2"/>
      <c r="J406" s="2"/>
      <c r="K406" s="2"/>
      <c r="L406" s="2"/>
      <c r="M406" s="2" t="s">
        <v>666</v>
      </c>
    </row>
    <row r="407" ht="14.25" customHeight="1" spans="1:13">
      <c r="A407" s="2"/>
      <c r="B407" s="2"/>
      <c r="C407" s="2" t="s">
        <v>667</v>
      </c>
      <c r="D407" s="2" t="s">
        <v>668</v>
      </c>
      <c r="E407" s="2" t="s">
        <v>584</v>
      </c>
      <c r="F407" s="2" t="s">
        <v>669</v>
      </c>
      <c r="G407" s="2"/>
      <c r="H407" s="22">
        <v>1</v>
      </c>
      <c r="I407" s="2"/>
      <c r="J407" s="2"/>
      <c r="K407" s="2"/>
      <c r="L407" s="2"/>
      <c r="M407" s="2"/>
    </row>
    <row r="408" ht="14.25" customHeight="1" spans="6:8">
      <c r="F408" t="s">
        <v>670</v>
      </c>
      <c r="H408" s="15">
        <v>0</v>
      </c>
    </row>
    <row r="409" ht="14.25" customHeight="1" spans="1:13">
      <c r="A409" s="2"/>
      <c r="B409" s="2"/>
      <c r="C409" s="2"/>
      <c r="D409" s="2"/>
      <c r="E409" s="2" t="s">
        <v>620</v>
      </c>
      <c r="F409" s="2" t="s">
        <v>669</v>
      </c>
      <c r="G409" s="2"/>
      <c r="H409" s="22">
        <v>1</v>
      </c>
      <c r="I409" s="2"/>
      <c r="J409" s="2"/>
      <c r="K409" s="2"/>
      <c r="L409" s="2"/>
      <c r="M409" s="2"/>
    </row>
    <row r="410" ht="14.25" customHeight="1" spans="6:8">
      <c r="F410" t="s">
        <v>670</v>
      </c>
      <c r="H410" s="15">
        <v>0</v>
      </c>
    </row>
    <row r="411" ht="14.25" customHeight="1" spans="1:13">
      <c r="A411" s="2"/>
      <c r="B411" s="2"/>
      <c r="C411" s="2"/>
      <c r="D411" s="2"/>
      <c r="E411" s="2" t="s">
        <v>626</v>
      </c>
      <c r="F411" s="2" t="s">
        <v>669</v>
      </c>
      <c r="G411" s="2"/>
      <c r="H411" s="22">
        <v>1</v>
      </c>
      <c r="I411" s="2"/>
      <c r="J411" s="2"/>
      <c r="K411" s="2"/>
      <c r="L411" s="2"/>
      <c r="M411" s="2"/>
    </row>
    <row r="412" ht="14.25" customHeight="1" spans="6:8">
      <c r="F412" t="s">
        <v>670</v>
      </c>
      <c r="H412" s="15">
        <v>0</v>
      </c>
    </row>
    <row r="413" ht="14.25" customHeight="1" spans="1:13">
      <c r="A413" s="2"/>
      <c r="B413" s="2"/>
      <c r="C413" s="2"/>
      <c r="D413" s="2"/>
      <c r="E413" s="2" t="s">
        <v>583</v>
      </c>
      <c r="F413" s="2" t="s">
        <v>669</v>
      </c>
      <c r="G413" s="2"/>
      <c r="H413" s="22">
        <v>1</v>
      </c>
      <c r="I413" s="2"/>
      <c r="J413" s="2"/>
      <c r="K413" s="2"/>
      <c r="L413" s="2"/>
      <c r="M413" s="2"/>
    </row>
    <row r="414" ht="14.25" customHeight="1" spans="6:8">
      <c r="F414" t="s">
        <v>670</v>
      </c>
      <c r="H414" s="15">
        <v>0</v>
      </c>
    </row>
    <row r="415" ht="14.25" customHeight="1" spans="1:13">
      <c r="A415" s="2"/>
      <c r="B415" s="2"/>
      <c r="C415" s="2"/>
      <c r="D415" s="2"/>
      <c r="E415" s="2" t="s">
        <v>671</v>
      </c>
      <c r="F415" s="2" t="s">
        <v>669</v>
      </c>
      <c r="G415" s="2"/>
      <c r="H415" s="22">
        <v>1</v>
      </c>
      <c r="I415" s="2"/>
      <c r="J415" s="2"/>
      <c r="K415" s="2"/>
      <c r="L415" s="2"/>
      <c r="M415" s="2"/>
    </row>
    <row r="416" ht="14.25" customHeight="1" spans="6:8">
      <c r="F416" t="s">
        <v>670</v>
      </c>
      <c r="H416" s="15">
        <v>0</v>
      </c>
    </row>
    <row r="417" ht="14.25" customHeight="1" spans="1:13">
      <c r="A417" s="2"/>
      <c r="B417" s="2"/>
      <c r="C417" s="2"/>
      <c r="D417" s="2"/>
      <c r="E417" s="2" t="s">
        <v>672</v>
      </c>
      <c r="F417" s="2" t="s">
        <v>669</v>
      </c>
      <c r="G417" s="2"/>
      <c r="H417" s="22">
        <v>1</v>
      </c>
      <c r="I417" s="2"/>
      <c r="J417" s="2"/>
      <c r="K417" s="2"/>
      <c r="L417" s="2"/>
      <c r="M417" s="2"/>
    </row>
    <row r="418" ht="14.25" customHeight="1" spans="6:8">
      <c r="F418" t="s">
        <v>670</v>
      </c>
      <c r="H418" s="15">
        <v>0</v>
      </c>
    </row>
    <row r="419" ht="14.25" customHeight="1" spans="1:13">
      <c r="A419" s="2"/>
      <c r="B419" s="2"/>
      <c r="C419" s="2"/>
      <c r="D419" s="2"/>
      <c r="E419" s="2" t="s">
        <v>598</v>
      </c>
      <c r="F419" s="2" t="s">
        <v>669</v>
      </c>
      <c r="G419" s="2"/>
      <c r="H419" s="22">
        <v>1</v>
      </c>
      <c r="I419" s="2"/>
      <c r="J419" s="2"/>
      <c r="K419" s="2"/>
      <c r="L419" s="2"/>
      <c r="M419" s="2"/>
    </row>
    <row r="420" ht="14.25" customHeight="1" spans="6:8">
      <c r="F420" t="s">
        <v>670</v>
      </c>
      <c r="H420" s="15">
        <v>0</v>
      </c>
    </row>
    <row r="421" ht="14.25" customHeight="1" spans="1:13">
      <c r="A421" s="2"/>
      <c r="B421" s="2"/>
      <c r="C421" s="2"/>
      <c r="D421" s="2"/>
      <c r="E421" s="2" t="s">
        <v>661</v>
      </c>
      <c r="F421" s="2" t="s">
        <v>669</v>
      </c>
      <c r="G421" s="2"/>
      <c r="H421" s="22">
        <v>1</v>
      </c>
      <c r="I421" s="2"/>
      <c r="J421" s="2"/>
      <c r="K421" s="2"/>
      <c r="L421" s="2"/>
      <c r="M421" s="2"/>
    </row>
    <row r="422" ht="14.25" customHeight="1" spans="6:8">
      <c r="F422" t="s">
        <v>670</v>
      </c>
      <c r="H422" s="15">
        <v>0</v>
      </c>
    </row>
    <row r="423" ht="14.25" customHeight="1" spans="1:13">
      <c r="A423" s="2"/>
      <c r="B423" s="2"/>
      <c r="C423" s="2"/>
      <c r="D423" s="2" t="s">
        <v>673</v>
      </c>
      <c r="E423" s="2" t="s">
        <v>674</v>
      </c>
      <c r="F423" s="2" t="s">
        <v>669</v>
      </c>
      <c r="G423" s="2"/>
      <c r="H423" s="22">
        <v>1</v>
      </c>
      <c r="I423" s="2"/>
      <c r="J423" s="2"/>
      <c r="K423" s="2"/>
      <c r="L423" s="2"/>
      <c r="M423" s="2"/>
    </row>
    <row r="424" ht="14.25" customHeight="1" spans="6:8">
      <c r="F424" t="s">
        <v>670</v>
      </c>
      <c r="H424" s="15">
        <v>0</v>
      </c>
    </row>
    <row r="425" ht="14.25" customHeight="1" spans="1:13">
      <c r="A425" s="2"/>
      <c r="B425" s="2"/>
      <c r="C425" s="2"/>
      <c r="D425" s="2"/>
      <c r="E425" s="2" t="s">
        <v>675</v>
      </c>
      <c r="F425" s="2" t="s">
        <v>669</v>
      </c>
      <c r="G425" s="2"/>
      <c r="H425" s="22">
        <v>1</v>
      </c>
      <c r="I425" s="2"/>
      <c r="J425" s="2"/>
      <c r="K425" s="2"/>
      <c r="L425" s="2"/>
      <c r="M425" s="2"/>
    </row>
    <row r="426" ht="14.25" customHeight="1" spans="6:8">
      <c r="F426" t="s">
        <v>670</v>
      </c>
      <c r="H426" s="15">
        <v>0</v>
      </c>
    </row>
    <row r="427" ht="14.25" customHeight="1" spans="1:13">
      <c r="A427" s="2"/>
      <c r="B427" s="2"/>
      <c r="C427" s="2"/>
      <c r="D427" s="2" t="s">
        <v>369</v>
      </c>
      <c r="E427" s="2" t="s">
        <v>676</v>
      </c>
      <c r="F427" s="2" t="s">
        <v>677</v>
      </c>
      <c r="G427" s="2" t="s">
        <v>678</v>
      </c>
      <c r="H427" s="11">
        <v>0</v>
      </c>
      <c r="I427" s="2" t="s">
        <v>549</v>
      </c>
      <c r="J427" s="2"/>
      <c r="K427" s="2"/>
      <c r="L427" s="2"/>
      <c r="M427" s="2"/>
    </row>
    <row r="428" ht="14.25" customHeight="1" spans="7:9">
      <c r="G428" t="s">
        <v>679</v>
      </c>
      <c r="H428" s="8">
        <v>0</v>
      </c>
      <c r="I428" t="s">
        <v>549</v>
      </c>
    </row>
    <row r="429" ht="14.25" customHeight="1" spans="7:9">
      <c r="G429" t="s">
        <v>680</v>
      </c>
      <c r="H429" s="8">
        <v>0</v>
      </c>
      <c r="I429" t="s">
        <v>604</v>
      </c>
    </row>
    <row r="430" ht="14.25" customHeight="1" spans="7:9">
      <c r="G430" t="s">
        <v>681</v>
      </c>
      <c r="H430" s="8">
        <v>0</v>
      </c>
      <c r="I430" t="s">
        <v>604</v>
      </c>
    </row>
    <row r="431" ht="14.25" customHeight="1" spans="1:13">
      <c r="A431" s="2"/>
      <c r="B431" s="2"/>
      <c r="C431" s="2"/>
      <c r="D431" s="2"/>
      <c r="E431" s="2"/>
      <c r="F431" s="2" t="s">
        <v>682</v>
      </c>
      <c r="G431" s="2" t="s">
        <v>381</v>
      </c>
      <c r="H431" s="11">
        <v>0</v>
      </c>
      <c r="I431" s="2" t="s">
        <v>549</v>
      </c>
      <c r="J431" s="2"/>
      <c r="K431" s="2"/>
      <c r="L431" s="2"/>
      <c r="M431" s="2"/>
    </row>
    <row r="432" ht="14.25" customHeight="1" spans="7:9">
      <c r="G432" t="s">
        <v>683</v>
      </c>
      <c r="H432" s="8">
        <v>0</v>
      </c>
      <c r="I432" t="s">
        <v>549</v>
      </c>
    </row>
    <row r="433" ht="14.25" customHeight="1" spans="7:9">
      <c r="G433" t="s">
        <v>589</v>
      </c>
      <c r="H433" s="8">
        <v>0</v>
      </c>
      <c r="I433" t="s">
        <v>549</v>
      </c>
    </row>
    <row r="434" ht="14.25" customHeight="1" spans="7:9">
      <c r="G434" t="s">
        <v>684</v>
      </c>
      <c r="H434" s="8">
        <v>0</v>
      </c>
      <c r="I434" t="s">
        <v>549</v>
      </c>
    </row>
    <row r="435" ht="14.25" customHeight="1" spans="7:9">
      <c r="G435" t="s">
        <v>685</v>
      </c>
      <c r="H435" s="8">
        <v>0</v>
      </c>
      <c r="I435" t="s">
        <v>549</v>
      </c>
    </row>
    <row r="436" ht="14.25" customHeight="1" spans="7:9">
      <c r="G436" t="s">
        <v>426</v>
      </c>
      <c r="H436" s="8">
        <v>0</v>
      </c>
      <c r="I436" t="s">
        <v>549</v>
      </c>
    </row>
    <row r="437" ht="14.25" customHeight="1" spans="7:9">
      <c r="G437" t="s">
        <v>686</v>
      </c>
      <c r="H437" s="8">
        <v>0</v>
      </c>
      <c r="I437" t="s">
        <v>549</v>
      </c>
    </row>
    <row r="438" ht="14.25" customHeight="1" spans="7:9">
      <c r="G438" t="s">
        <v>423</v>
      </c>
      <c r="H438" s="8">
        <v>0</v>
      </c>
      <c r="I438" t="s">
        <v>549</v>
      </c>
    </row>
    <row r="439" ht="14.25" customHeight="1" spans="1:13">
      <c r="A439" s="2"/>
      <c r="B439" s="2"/>
      <c r="C439" s="2"/>
      <c r="D439" s="2"/>
      <c r="E439" s="2" t="s">
        <v>687</v>
      </c>
      <c r="F439" s="2" t="s">
        <v>688</v>
      </c>
      <c r="G439" s="2"/>
      <c r="H439" s="11" t="s">
        <v>689</v>
      </c>
      <c r="I439" s="2" t="s">
        <v>688</v>
      </c>
      <c r="J439" s="2"/>
      <c r="K439" s="2"/>
      <c r="L439" s="2"/>
      <c r="M439" s="2"/>
    </row>
    <row r="440" ht="14.25" customHeight="1" spans="6:13">
      <c r="F440" t="s">
        <v>690</v>
      </c>
      <c r="G440" t="s">
        <v>691</v>
      </c>
      <c r="H440" s="15">
        <v>0.3</v>
      </c>
      <c r="M440" t="s">
        <v>692</v>
      </c>
    </row>
    <row r="441" ht="14.25" customHeight="1" spans="6:13">
      <c r="F441" t="s">
        <v>693</v>
      </c>
      <c r="G441" t="s">
        <v>694</v>
      </c>
      <c r="H441" s="15">
        <v>3</v>
      </c>
      <c r="M441" t="s">
        <v>695</v>
      </c>
    </row>
    <row r="442" ht="14.25" customHeight="1" spans="1:13">
      <c r="A442" s="2"/>
      <c r="B442" s="2"/>
      <c r="C442" s="2"/>
      <c r="D442" s="2"/>
      <c r="E442" s="2" t="s">
        <v>696</v>
      </c>
      <c r="F442" s="2" t="s">
        <v>696</v>
      </c>
      <c r="G442" s="2"/>
      <c r="H442" s="22">
        <v>0</v>
      </c>
      <c r="I442" s="2"/>
      <c r="J442" s="2"/>
      <c r="K442" s="2"/>
      <c r="L442" s="2"/>
      <c r="M442" s="2"/>
    </row>
    <row r="443" ht="14.25" customHeight="1" spans="1:13">
      <c r="A443" s="2"/>
      <c r="B443" s="2"/>
      <c r="C443" s="2"/>
      <c r="D443" s="2"/>
      <c r="E443" s="2" t="s">
        <v>697</v>
      </c>
      <c r="F443" s="2"/>
      <c r="G443" s="2"/>
      <c r="H443" s="11" t="s">
        <v>698</v>
      </c>
      <c r="I443" s="2"/>
      <c r="J443" s="2"/>
      <c r="K443" s="2"/>
      <c r="L443" s="2"/>
      <c r="M443" s="2"/>
    </row>
    <row r="444" ht="14.25" customHeight="1" spans="8:8">
      <c r="H444" s="8" t="s">
        <v>683</v>
      </c>
    </row>
    <row r="445" ht="14.25" customHeight="1" spans="8:8">
      <c r="H445" s="8" t="s">
        <v>699</v>
      </c>
    </row>
    <row r="446" ht="14.25" customHeight="1" spans="8:8">
      <c r="H446" s="8" t="s">
        <v>700</v>
      </c>
    </row>
    <row r="447" ht="14.25" customHeight="1" spans="8:8">
      <c r="H447" s="8" t="s">
        <v>701</v>
      </c>
    </row>
    <row r="448" ht="14.25" customHeight="1" spans="8:8">
      <c r="H448" s="8" t="s">
        <v>381</v>
      </c>
    </row>
    <row r="449" ht="14.25" customHeight="1" spans="8:8">
      <c r="H449" s="8" t="s">
        <v>702</v>
      </c>
    </row>
    <row r="450" ht="14.25" customHeight="1" spans="8:8">
      <c r="H450" s="8" t="s">
        <v>703</v>
      </c>
    </row>
    <row r="451" ht="14.25" customHeight="1" spans="8:8">
      <c r="H451" s="8" t="s">
        <v>704</v>
      </c>
    </row>
    <row r="452" ht="14.25" customHeight="1" spans="1:13">
      <c r="A452" s="2"/>
      <c r="B452" s="2"/>
      <c r="C452" s="2"/>
      <c r="D452" s="2" t="s">
        <v>370</v>
      </c>
      <c r="E452" s="2" t="s">
        <v>677</v>
      </c>
      <c r="F452" s="2" t="s">
        <v>678</v>
      </c>
      <c r="G452" s="2"/>
      <c r="H452" s="11">
        <v>0</v>
      </c>
      <c r="I452" s="2"/>
      <c r="J452" s="2"/>
      <c r="K452" s="2"/>
      <c r="L452" s="2"/>
      <c r="M452" s="2"/>
    </row>
    <row r="453" ht="14.25" customHeight="1" spans="6:8">
      <c r="F453" t="s">
        <v>679</v>
      </c>
      <c r="H453" s="8">
        <v>0</v>
      </c>
    </row>
    <row r="454" ht="14.25" customHeight="1" spans="6:8">
      <c r="F454" t="s">
        <v>705</v>
      </c>
      <c r="H454" s="8">
        <v>0</v>
      </c>
    </row>
    <row r="455" ht="14.25" customHeight="1" spans="6:8">
      <c r="F455" t="s">
        <v>680</v>
      </c>
      <c r="H455" s="8">
        <v>0</v>
      </c>
    </row>
    <row r="456" ht="14.25" customHeight="1" spans="6:8">
      <c r="F456" t="s">
        <v>681</v>
      </c>
      <c r="H456" s="8">
        <v>0</v>
      </c>
    </row>
    <row r="457" ht="14.25" customHeight="1" spans="1:13">
      <c r="A457" s="2"/>
      <c r="B457" s="2"/>
      <c r="C457" s="2"/>
      <c r="D457" s="2"/>
      <c r="E457" s="2" t="s">
        <v>682</v>
      </c>
      <c r="F457" s="2" t="s">
        <v>683</v>
      </c>
      <c r="G457" s="2"/>
      <c r="H457" s="11">
        <v>0</v>
      </c>
      <c r="I457" s="2"/>
      <c r="J457" s="2"/>
      <c r="K457" s="2"/>
      <c r="L457" s="2"/>
      <c r="M457" s="2"/>
    </row>
    <row r="458" ht="14.25" customHeight="1" spans="6:8">
      <c r="F458" t="s">
        <v>381</v>
      </c>
      <c r="H458" s="8">
        <v>0</v>
      </c>
    </row>
    <row r="459" ht="14.25" customHeight="1" spans="6:8">
      <c r="F459" t="s">
        <v>706</v>
      </c>
      <c r="H459" s="8">
        <v>0</v>
      </c>
    </row>
    <row r="460" ht="14.25" customHeight="1" spans="6:8">
      <c r="F460" t="s">
        <v>684</v>
      </c>
      <c r="H460" s="8">
        <v>0</v>
      </c>
    </row>
    <row r="461" ht="14.25" customHeight="1" spans="6:8">
      <c r="F461" t="s">
        <v>685</v>
      </c>
      <c r="H461" s="8">
        <v>0</v>
      </c>
    </row>
    <row r="462" ht="14.25" customHeight="1" spans="6:8">
      <c r="F462" t="s">
        <v>426</v>
      </c>
      <c r="H462" s="8">
        <v>0</v>
      </c>
    </row>
    <row r="463" ht="14.25" customHeight="1" spans="6:8">
      <c r="F463" t="s">
        <v>686</v>
      </c>
      <c r="H463" s="8">
        <v>0</v>
      </c>
    </row>
    <row r="464" ht="14.25" customHeight="1" spans="6:8">
      <c r="F464" t="s">
        <v>423</v>
      </c>
      <c r="H464" s="8">
        <v>0</v>
      </c>
    </row>
    <row r="465" ht="14.25" customHeight="1" spans="6:8">
      <c r="F465" t="s">
        <v>375</v>
      </c>
      <c r="H465" s="8">
        <v>0</v>
      </c>
    </row>
    <row r="466" ht="14.25" customHeight="1" spans="6:8">
      <c r="F466" t="s">
        <v>707</v>
      </c>
      <c r="H466" s="8">
        <v>0</v>
      </c>
    </row>
    <row r="467" ht="14.25" customHeight="1" spans="6:8">
      <c r="F467" t="s">
        <v>708</v>
      </c>
      <c r="H467" s="8">
        <v>0</v>
      </c>
    </row>
    <row r="468" ht="14.25" customHeight="1" spans="1:13">
      <c r="A468" s="2"/>
      <c r="B468" s="2"/>
      <c r="C468" s="2"/>
      <c r="D468" s="2"/>
      <c r="E468" s="2" t="s">
        <v>687</v>
      </c>
      <c r="F468" s="2" t="s">
        <v>688</v>
      </c>
      <c r="G468" s="2"/>
      <c r="H468" s="11" t="s">
        <v>689</v>
      </c>
      <c r="I468" s="2" t="s">
        <v>688</v>
      </c>
      <c r="J468" s="2"/>
      <c r="K468" s="2"/>
      <c r="L468" s="2"/>
      <c r="M468" s="2"/>
    </row>
    <row r="469" ht="14.25" customHeight="1" spans="6:13">
      <c r="F469" t="s">
        <v>690</v>
      </c>
      <c r="G469" t="s">
        <v>691</v>
      </c>
      <c r="H469" s="15">
        <v>0.3</v>
      </c>
      <c r="M469" t="s">
        <v>692</v>
      </c>
    </row>
    <row r="470" ht="14.25" customHeight="1" spans="6:13">
      <c r="F470" t="s">
        <v>693</v>
      </c>
      <c r="G470" t="s">
        <v>694</v>
      </c>
      <c r="H470" s="15">
        <v>3</v>
      </c>
      <c r="M470" t="s">
        <v>695</v>
      </c>
    </row>
    <row r="471" ht="14.25" customHeight="1" spans="1:13">
      <c r="A471" s="2"/>
      <c r="B471" s="2"/>
      <c r="C471" s="2"/>
      <c r="D471" s="2"/>
      <c r="E471" s="2" t="s">
        <v>696</v>
      </c>
      <c r="F471" s="2" t="s">
        <v>696</v>
      </c>
      <c r="G471" s="2"/>
      <c r="H471" s="22">
        <v>0</v>
      </c>
      <c r="I471" s="2"/>
      <c r="J471" s="2"/>
      <c r="K471" s="2"/>
      <c r="L471" s="2"/>
      <c r="M471" s="2"/>
    </row>
    <row r="472" ht="14.25" customHeight="1" spans="1:13">
      <c r="A472" s="2"/>
      <c r="B472" s="2"/>
      <c r="C472" s="2"/>
      <c r="D472" s="2"/>
      <c r="E472" s="2" t="s">
        <v>697</v>
      </c>
      <c r="F472" s="2"/>
      <c r="G472" s="2"/>
      <c r="H472" s="11" t="s">
        <v>698</v>
      </c>
      <c r="I472" s="2"/>
      <c r="J472" s="2"/>
      <c r="K472" s="2"/>
      <c r="L472" s="2"/>
      <c r="M472" s="2"/>
    </row>
    <row r="473" ht="14.25" customHeight="1" spans="8:8">
      <c r="H473" s="8" t="s">
        <v>683</v>
      </c>
    </row>
    <row r="474" ht="14.25" customHeight="1" spans="8:8">
      <c r="H474" s="8" t="s">
        <v>699</v>
      </c>
    </row>
    <row r="475" ht="14.25" customHeight="1" spans="8:8">
      <c r="H475" s="8" t="s">
        <v>700</v>
      </c>
    </row>
    <row r="476" ht="14.25" customHeight="1" spans="8:8">
      <c r="H476" s="8" t="s">
        <v>701</v>
      </c>
    </row>
    <row r="477" ht="14.25" customHeight="1" spans="8:8">
      <c r="H477" s="8" t="s">
        <v>381</v>
      </c>
    </row>
    <row r="478" ht="14.25" customHeight="1" spans="8:8">
      <c r="H478" s="8" t="s">
        <v>702</v>
      </c>
    </row>
    <row r="479" ht="14.25" customHeight="1" spans="8:8">
      <c r="H479" s="8" t="s">
        <v>703</v>
      </c>
    </row>
    <row r="480" ht="14.25" customHeight="1" spans="8:8">
      <c r="H480" s="8" t="s">
        <v>704</v>
      </c>
    </row>
    <row r="481" ht="14.25" customHeight="1" spans="1:13">
      <c r="A481" s="2"/>
      <c r="B481" s="2"/>
      <c r="C481" s="2"/>
      <c r="D481" s="2" t="s">
        <v>371</v>
      </c>
      <c r="E481" s="2" t="s">
        <v>677</v>
      </c>
      <c r="F481" s="2" t="s">
        <v>678</v>
      </c>
      <c r="G481" s="2"/>
      <c r="H481" s="11">
        <v>0</v>
      </c>
      <c r="I481" s="2"/>
      <c r="J481" s="2"/>
      <c r="K481" s="2"/>
      <c r="L481" s="2"/>
      <c r="M481" s="2"/>
    </row>
    <row r="482" ht="14.25" customHeight="1" spans="6:8">
      <c r="F482" t="s">
        <v>709</v>
      </c>
      <c r="H482" s="8">
        <v>0</v>
      </c>
    </row>
    <row r="483" ht="14.25" customHeight="1" spans="6:8">
      <c r="F483" t="s">
        <v>680</v>
      </c>
      <c r="H483" s="8">
        <v>0</v>
      </c>
    </row>
    <row r="484" ht="14.25" customHeight="1" spans="6:8">
      <c r="F484" t="s">
        <v>681</v>
      </c>
      <c r="H484" s="8">
        <v>0</v>
      </c>
    </row>
    <row r="485" ht="14.25" customHeight="1" spans="1:13">
      <c r="A485" s="2"/>
      <c r="B485" s="2"/>
      <c r="C485" s="2"/>
      <c r="D485" s="2"/>
      <c r="E485" s="2" t="s">
        <v>682</v>
      </c>
      <c r="F485" s="2" t="s">
        <v>683</v>
      </c>
      <c r="G485" s="2"/>
      <c r="H485" s="11">
        <v>0</v>
      </c>
      <c r="I485" s="2"/>
      <c r="J485" s="2"/>
      <c r="K485" s="2"/>
      <c r="L485" s="2"/>
      <c r="M485" s="2"/>
    </row>
    <row r="486" ht="14.25" customHeight="1" spans="6:8">
      <c r="F486" t="s">
        <v>381</v>
      </c>
      <c r="H486" s="8">
        <v>0</v>
      </c>
    </row>
    <row r="487" ht="14.25" customHeight="1" spans="6:8">
      <c r="F487" t="s">
        <v>589</v>
      </c>
      <c r="H487" s="8">
        <v>0</v>
      </c>
    </row>
    <row r="488" ht="14.25" customHeight="1" spans="6:8">
      <c r="F488" t="s">
        <v>375</v>
      </c>
      <c r="H488" s="8">
        <v>0</v>
      </c>
    </row>
    <row r="489" ht="14.25" customHeight="1" spans="6:8">
      <c r="F489" t="s">
        <v>707</v>
      </c>
      <c r="H489" s="8">
        <v>0</v>
      </c>
    </row>
    <row r="490" ht="14.25" customHeight="1" spans="6:8">
      <c r="F490" t="s">
        <v>708</v>
      </c>
      <c r="H490" s="8">
        <v>0</v>
      </c>
    </row>
    <row r="491" ht="14.25" customHeight="1" spans="1:13">
      <c r="A491" s="2"/>
      <c r="B491" s="2"/>
      <c r="C491" s="2"/>
      <c r="D491" s="2"/>
      <c r="E491" s="2" t="s">
        <v>687</v>
      </c>
      <c r="F491" s="2" t="s">
        <v>688</v>
      </c>
      <c r="G491" s="2"/>
      <c r="H491" s="11" t="s">
        <v>689</v>
      </c>
      <c r="I491" s="2" t="s">
        <v>688</v>
      </c>
      <c r="J491" s="2"/>
      <c r="K491" s="2"/>
      <c r="L491" s="2"/>
      <c r="M491" s="2"/>
    </row>
    <row r="492" ht="14.25" customHeight="1" spans="6:13">
      <c r="F492" t="s">
        <v>690</v>
      </c>
      <c r="G492" t="s">
        <v>691</v>
      </c>
      <c r="H492" s="15">
        <v>0.3</v>
      </c>
      <c r="M492" t="s">
        <v>692</v>
      </c>
    </row>
    <row r="493" ht="14.25" customHeight="1" spans="6:13">
      <c r="F493" t="s">
        <v>693</v>
      </c>
      <c r="G493" t="s">
        <v>694</v>
      </c>
      <c r="H493" s="15">
        <v>3</v>
      </c>
      <c r="M493" t="s">
        <v>695</v>
      </c>
    </row>
    <row r="494" ht="14.25" customHeight="1" spans="1:13">
      <c r="A494" s="2"/>
      <c r="B494" s="2"/>
      <c r="C494" s="2"/>
      <c r="D494" s="2"/>
      <c r="E494" s="2" t="s">
        <v>696</v>
      </c>
      <c r="F494" s="2" t="s">
        <v>696</v>
      </c>
      <c r="G494" s="2"/>
      <c r="H494" s="22">
        <v>0</v>
      </c>
      <c r="I494" s="2"/>
      <c r="J494" s="2"/>
      <c r="K494" s="2"/>
      <c r="L494" s="2"/>
      <c r="M494" s="2"/>
    </row>
    <row r="495" ht="14.25" customHeight="1" spans="1:13">
      <c r="A495" s="2"/>
      <c r="B495" s="2"/>
      <c r="C495" s="2"/>
      <c r="D495" s="2"/>
      <c r="E495" s="2" t="s">
        <v>697</v>
      </c>
      <c r="F495" s="2"/>
      <c r="G495" s="2"/>
      <c r="H495" s="11" t="s">
        <v>698</v>
      </c>
      <c r="I495" s="2"/>
      <c r="J495" s="2"/>
      <c r="K495" s="2"/>
      <c r="L495" s="2"/>
      <c r="M495" s="2"/>
    </row>
    <row r="496" ht="14.25" customHeight="1" spans="8:8">
      <c r="H496" s="8" t="s">
        <v>683</v>
      </c>
    </row>
    <row r="497" ht="14.25" customHeight="1" spans="8:8">
      <c r="H497" s="8" t="s">
        <v>699</v>
      </c>
    </row>
    <row r="498" ht="14.25" customHeight="1" spans="8:8">
      <c r="H498" s="8" t="s">
        <v>700</v>
      </c>
    </row>
    <row r="499" ht="14.25" customHeight="1" spans="8:8">
      <c r="H499" s="8" t="s">
        <v>701</v>
      </c>
    </row>
    <row r="500" ht="14.25" customHeight="1" spans="8:8">
      <c r="H500" s="8" t="s">
        <v>381</v>
      </c>
    </row>
    <row r="501" ht="14.25" customHeight="1" spans="8:8">
      <c r="H501" s="8" t="s">
        <v>702</v>
      </c>
    </row>
    <row r="502" ht="14.25" customHeight="1" spans="8:8">
      <c r="H502" s="8" t="s">
        <v>703</v>
      </c>
    </row>
    <row r="503" ht="14.25" customHeight="1" spans="8:8">
      <c r="H503" s="8" t="s">
        <v>704</v>
      </c>
    </row>
    <row r="504" ht="14.25" customHeight="1" spans="1:13">
      <c r="A504" s="2"/>
      <c r="B504" s="2"/>
      <c r="C504" s="2" t="s">
        <v>478</v>
      </c>
      <c r="D504" s="2" t="s">
        <v>710</v>
      </c>
      <c r="E504" s="2" t="s">
        <v>711</v>
      </c>
      <c r="F504" s="2" t="s">
        <v>712</v>
      </c>
      <c r="G504" s="2"/>
      <c r="H504" s="11">
        <v>0</v>
      </c>
      <c r="I504" s="2" t="s">
        <v>549</v>
      </c>
      <c r="J504" s="2"/>
      <c r="K504" s="2"/>
      <c r="L504" s="2"/>
      <c r="M504" s="2" t="s">
        <v>713</v>
      </c>
    </row>
    <row r="505" ht="14.25" customHeight="1" spans="6:13">
      <c r="F505" t="s">
        <v>714</v>
      </c>
      <c r="H505">
        <v>1000</v>
      </c>
      <c r="I505" t="s">
        <v>549</v>
      </c>
      <c r="M505" t="s">
        <v>715</v>
      </c>
    </row>
    <row r="506" ht="14.25" customHeight="1" spans="6:13">
      <c r="F506" t="s">
        <v>716</v>
      </c>
      <c r="H506">
        <v>500</v>
      </c>
      <c r="I506" t="s">
        <v>549</v>
      </c>
      <c r="M506" t="s">
        <v>717</v>
      </c>
    </row>
    <row r="507" ht="14.25" customHeight="1" spans="6:13">
      <c r="F507" t="s">
        <v>718</v>
      </c>
      <c r="H507">
        <v>2000</v>
      </c>
      <c r="I507" t="s">
        <v>549</v>
      </c>
      <c r="M507" t="s">
        <v>719</v>
      </c>
    </row>
    <row r="508" ht="14.25" customHeight="1" spans="6:13">
      <c r="F508" t="s">
        <v>720</v>
      </c>
      <c r="H508">
        <v>500</v>
      </c>
      <c r="I508" t="s">
        <v>549</v>
      </c>
      <c r="M508" t="s">
        <v>721</v>
      </c>
    </row>
    <row r="509" ht="14.25" customHeight="1" spans="6:9">
      <c r="F509" t="s">
        <v>722</v>
      </c>
      <c r="H509">
        <v>0</v>
      </c>
      <c r="I509" t="s">
        <v>549</v>
      </c>
    </row>
    <row r="510" ht="14.25" customHeight="1" spans="6:9">
      <c r="F510" t="s">
        <v>723</v>
      </c>
      <c r="H510">
        <v>0</v>
      </c>
      <c r="I510" t="s">
        <v>549</v>
      </c>
    </row>
    <row r="511" ht="14.25" customHeight="1" spans="6:9">
      <c r="F511" t="s">
        <v>724</v>
      </c>
      <c r="H511">
        <v>0</v>
      </c>
      <c r="I511" t="s">
        <v>549</v>
      </c>
    </row>
    <row r="512" ht="14.25" customHeight="1" spans="6:9">
      <c r="F512" t="s">
        <v>725</v>
      </c>
      <c r="H512">
        <v>0</v>
      </c>
      <c r="I512" t="s">
        <v>549</v>
      </c>
    </row>
    <row r="513" ht="14.25" customHeight="1" spans="1:13">
      <c r="A513" s="2"/>
      <c r="B513" s="2"/>
      <c r="C513" s="2"/>
      <c r="D513" s="2"/>
      <c r="E513" s="2" t="s">
        <v>726</v>
      </c>
      <c r="F513" s="2" t="s">
        <v>718</v>
      </c>
      <c r="G513" s="2"/>
      <c r="H513" s="2">
        <v>0</v>
      </c>
      <c r="I513" s="2" t="s">
        <v>549</v>
      </c>
      <c r="J513" s="2"/>
      <c r="K513" s="2"/>
      <c r="L513" s="2"/>
      <c r="M513" s="2" t="s">
        <v>727</v>
      </c>
    </row>
    <row r="514" ht="14.25" customHeight="1" spans="6:9">
      <c r="F514" t="s">
        <v>720</v>
      </c>
      <c r="H514">
        <v>0</v>
      </c>
      <c r="I514" t="s">
        <v>549</v>
      </c>
    </row>
    <row r="515" ht="14.25" customHeight="1" spans="6:9">
      <c r="F515" t="s">
        <v>722</v>
      </c>
      <c r="H515">
        <v>0</v>
      </c>
      <c r="I515" t="s">
        <v>549</v>
      </c>
    </row>
    <row r="516" ht="14.25" customHeight="1" spans="1:13">
      <c r="A516" s="22"/>
      <c r="B516" s="22"/>
      <c r="C516" s="22"/>
      <c r="D516" s="22"/>
      <c r="E516" s="22" t="s">
        <v>728</v>
      </c>
      <c r="F516" s="22" t="s">
        <v>729</v>
      </c>
      <c r="G516" s="22"/>
      <c r="H516" s="22">
        <v>0</v>
      </c>
      <c r="I516" s="22"/>
      <c r="J516" s="22"/>
      <c r="K516" s="22"/>
      <c r="L516" s="22"/>
      <c r="M516" s="22"/>
    </row>
    <row r="517" ht="14.25" customHeight="1" spans="6:8">
      <c r="F517" t="s">
        <v>730</v>
      </c>
      <c r="H517" s="15">
        <v>1</v>
      </c>
    </row>
    <row r="518" ht="14.25" customHeight="1" spans="1:13">
      <c r="A518" s="2"/>
      <c r="B518" s="2"/>
      <c r="C518" s="2"/>
      <c r="D518" s="2"/>
      <c r="E518" s="2" t="s">
        <v>731</v>
      </c>
      <c r="F518" s="2" t="s">
        <v>732</v>
      </c>
      <c r="G518" s="2" t="s">
        <v>733</v>
      </c>
      <c r="H518" s="2">
        <v>30</v>
      </c>
      <c r="I518" s="2" t="s">
        <v>734</v>
      </c>
      <c r="J518" s="2"/>
      <c r="K518" s="2"/>
      <c r="L518" s="2"/>
      <c r="M518" s="2" t="s">
        <v>735</v>
      </c>
    </row>
    <row r="519" ht="14.25" customHeight="1" spans="7:13">
      <c r="G519" t="s">
        <v>736</v>
      </c>
      <c r="H519">
        <v>250</v>
      </c>
      <c r="I519" t="s">
        <v>737</v>
      </c>
      <c r="M519" t="s">
        <v>738</v>
      </c>
    </row>
    <row r="520" ht="14.25" customHeight="1" spans="1:13">
      <c r="A520" s="2"/>
      <c r="B520" s="2"/>
      <c r="C520" s="2"/>
      <c r="D520" s="2"/>
      <c r="E520" s="2"/>
      <c r="F520" s="2" t="s">
        <v>739</v>
      </c>
      <c r="G520" s="2" t="s">
        <v>733</v>
      </c>
      <c r="H520" s="2">
        <v>0</v>
      </c>
      <c r="I520" s="2"/>
      <c r="J520" s="2"/>
      <c r="K520" s="2"/>
      <c r="L520" s="2"/>
      <c r="M520" s="2"/>
    </row>
    <row r="521" ht="14.25" customHeight="1" spans="7:8">
      <c r="G521" t="s">
        <v>736</v>
      </c>
      <c r="H521">
        <v>0</v>
      </c>
    </row>
    <row r="522" ht="14.25" customHeight="1" spans="1:13">
      <c r="A522" s="2"/>
      <c r="B522" s="2"/>
      <c r="C522" s="2"/>
      <c r="D522" s="2"/>
      <c r="E522" s="2" t="s">
        <v>740</v>
      </c>
      <c r="F522" s="2"/>
      <c r="G522" s="2"/>
      <c r="H522" s="11" t="s">
        <v>741</v>
      </c>
      <c r="I522" s="2"/>
      <c r="J522" s="2" t="s">
        <v>742</v>
      </c>
      <c r="K522" s="2"/>
      <c r="L522" s="2"/>
      <c r="M522" s="2"/>
    </row>
    <row r="523" ht="14.25" customHeight="1" spans="8:8">
      <c r="H523" s="8" t="s">
        <v>743</v>
      </c>
    </row>
    <row r="524" ht="14.25" customHeight="1" spans="8:8">
      <c r="H524" s="8" t="s">
        <v>744</v>
      </c>
    </row>
    <row r="525" ht="14.25" customHeight="1" spans="8:8">
      <c r="H525" s="8" t="s">
        <v>745</v>
      </c>
    </row>
    <row r="526" ht="14.25" customHeight="1" spans="8:8">
      <c r="H526" s="8" t="s">
        <v>746</v>
      </c>
    </row>
    <row r="527" ht="14.25" customHeight="1" spans="1:13">
      <c r="A527" s="2"/>
      <c r="B527" s="2"/>
      <c r="C527" s="2"/>
      <c r="D527" s="2"/>
      <c r="E527" s="2" t="s">
        <v>747</v>
      </c>
      <c r="F527" s="2"/>
      <c r="G527" s="2"/>
      <c r="H527" s="11" t="s">
        <v>741</v>
      </c>
      <c r="I527" s="2"/>
      <c r="J527" s="2" t="s">
        <v>421</v>
      </c>
      <c r="K527" s="2"/>
      <c r="L527" s="2"/>
      <c r="M527" s="2"/>
    </row>
    <row r="528" ht="14.25" customHeight="1" spans="8:8">
      <c r="H528" s="8" t="s">
        <v>743</v>
      </c>
    </row>
    <row r="529" ht="14.25" customHeight="1" spans="5:10">
      <c r="E529" t="s">
        <v>748</v>
      </c>
      <c r="F529" t="s">
        <v>749</v>
      </c>
      <c r="H529" s="8">
        <v>0</v>
      </c>
      <c r="I529" t="s">
        <v>549</v>
      </c>
      <c r="J529" t="s">
        <v>750</v>
      </c>
    </row>
    <row r="530" ht="14.25" customHeight="1" spans="1:13">
      <c r="A530" s="2"/>
      <c r="B530" s="2"/>
      <c r="C530" s="2" t="s">
        <v>751</v>
      </c>
      <c r="D530" s="2" t="s">
        <v>752</v>
      </c>
      <c r="E530" s="2" t="s">
        <v>753</v>
      </c>
      <c r="F530" s="2" t="s">
        <v>479</v>
      </c>
      <c r="G530" s="2"/>
      <c r="H530" s="22">
        <v>0.9</v>
      </c>
      <c r="I530" s="2" t="s">
        <v>316</v>
      </c>
      <c r="J530" s="2" t="s">
        <v>754</v>
      </c>
      <c r="K530" s="2"/>
      <c r="L530" s="2"/>
      <c r="M530" s="2"/>
    </row>
    <row r="531" ht="14.25" customHeight="1" spans="6:13">
      <c r="F531" t="s">
        <v>755</v>
      </c>
      <c r="H531" s="15">
        <v>0.1</v>
      </c>
      <c r="I531" t="s">
        <v>316</v>
      </c>
      <c r="M531" t="s">
        <v>756</v>
      </c>
    </row>
    <row r="532" ht="14.25" customHeight="1" spans="1:13">
      <c r="A532" s="2"/>
      <c r="B532" s="37"/>
      <c r="C532" s="2"/>
      <c r="D532" s="2"/>
      <c r="E532" s="2" t="s">
        <v>757</v>
      </c>
      <c r="F532" s="2" t="s">
        <v>480</v>
      </c>
      <c r="G532" s="2"/>
      <c r="H532" s="22">
        <v>0.85</v>
      </c>
      <c r="I532" s="2" t="s">
        <v>316</v>
      </c>
      <c r="J532" s="2"/>
      <c r="K532" s="2"/>
      <c r="L532" s="2"/>
      <c r="M532" s="2"/>
    </row>
    <row r="533" ht="14.25" customHeight="1" spans="6:13">
      <c r="F533" t="s">
        <v>495</v>
      </c>
      <c r="H533" s="15">
        <v>0.15</v>
      </c>
      <c r="I533" t="s">
        <v>316</v>
      </c>
      <c r="M533" t="s">
        <v>758</v>
      </c>
    </row>
    <row r="534" ht="14.25" customHeight="1" spans="1:13">
      <c r="A534" s="2"/>
      <c r="B534" s="2"/>
      <c r="C534" s="2"/>
      <c r="D534" s="2"/>
      <c r="E534" s="2" t="s">
        <v>759</v>
      </c>
      <c r="F534" s="2" t="s">
        <v>489</v>
      </c>
      <c r="G534" s="2"/>
      <c r="H534" s="22">
        <v>0.95</v>
      </c>
      <c r="I534" s="2" t="s">
        <v>316</v>
      </c>
      <c r="J534" s="2"/>
      <c r="K534" s="2"/>
      <c r="L534" s="2"/>
      <c r="M534" s="2"/>
    </row>
    <row r="535" ht="14.25" customHeight="1" spans="6:13">
      <c r="F535" t="s">
        <v>760</v>
      </c>
      <c r="H535" s="15">
        <v>0.05</v>
      </c>
      <c r="I535" t="s">
        <v>316</v>
      </c>
      <c r="M535" t="s">
        <v>761</v>
      </c>
    </row>
    <row r="536" ht="14.25" customHeight="1" spans="1:13">
      <c r="A536" s="2"/>
      <c r="B536" s="2"/>
      <c r="C536" s="2"/>
      <c r="D536" s="2" t="s">
        <v>762</v>
      </c>
      <c r="E536" s="2" t="s">
        <v>479</v>
      </c>
      <c r="F536" s="2"/>
      <c r="G536" s="2"/>
      <c r="H536" s="22">
        <v>0.9</v>
      </c>
      <c r="I536" s="2"/>
      <c r="J536" s="2"/>
      <c r="K536" s="2"/>
      <c r="L536" s="2"/>
      <c r="M536" s="2"/>
    </row>
    <row r="537" ht="14.25" customHeight="1" spans="5:8">
      <c r="E537" t="s">
        <v>755</v>
      </c>
      <c r="H537" s="15">
        <v>0.1</v>
      </c>
    </row>
    <row r="538" ht="14.25" customHeight="1" spans="1:13">
      <c r="A538" s="2"/>
      <c r="B538" s="2"/>
      <c r="C538" s="2"/>
      <c r="D538" s="2" t="s">
        <v>498</v>
      </c>
      <c r="E538" s="2" t="s">
        <v>763</v>
      </c>
      <c r="F538" s="2" t="s">
        <v>479</v>
      </c>
      <c r="G538" s="2"/>
      <c r="H538" s="22">
        <v>0.09</v>
      </c>
      <c r="I538" s="2"/>
      <c r="J538" s="2"/>
      <c r="K538" s="2"/>
      <c r="L538" s="2"/>
      <c r="M538" s="2"/>
    </row>
    <row r="539" ht="14.25" customHeight="1" spans="6:13">
      <c r="F539" t="s">
        <v>755</v>
      </c>
      <c r="H539" s="15">
        <v>0.01</v>
      </c>
      <c r="M539" t="s">
        <v>764</v>
      </c>
    </row>
    <row r="540" ht="14.25" customHeight="1" spans="6:13">
      <c r="F540" t="s">
        <v>489</v>
      </c>
      <c r="H540" s="15">
        <v>0.42</v>
      </c>
      <c r="M540" t="s">
        <v>765</v>
      </c>
    </row>
    <row r="541" ht="14.25" customHeight="1" spans="6:8">
      <c r="F541" t="s">
        <v>760</v>
      </c>
      <c r="H541" s="15">
        <v>0</v>
      </c>
    </row>
    <row r="542" ht="14.25" customHeight="1" spans="6:8">
      <c r="F542" t="s">
        <v>495</v>
      </c>
      <c r="H542" s="15">
        <v>0.08</v>
      </c>
    </row>
    <row r="543" ht="14.25" customHeight="1" spans="6:8">
      <c r="F543" t="s">
        <v>609</v>
      </c>
      <c r="H543" s="15">
        <v>0.4</v>
      </c>
    </row>
    <row r="544" ht="14.25" customHeight="1" spans="1:13">
      <c r="A544" s="2"/>
      <c r="B544" s="2"/>
      <c r="C544" s="2"/>
      <c r="D544" s="2"/>
      <c r="E544" s="2" t="s">
        <v>766</v>
      </c>
      <c r="F544" s="2" t="s">
        <v>489</v>
      </c>
      <c r="G544" s="2"/>
      <c r="H544" s="22">
        <v>0.95</v>
      </c>
      <c r="I544" s="2"/>
      <c r="J544" s="2"/>
      <c r="K544" s="2"/>
      <c r="L544" s="2"/>
      <c r="M544" s="2"/>
    </row>
    <row r="545" ht="14.25" customHeight="1" spans="6:8">
      <c r="F545" t="s">
        <v>760</v>
      </c>
      <c r="H545" s="15">
        <v>0.05</v>
      </c>
    </row>
    <row r="546" ht="14.25" customHeight="1" spans="1:13">
      <c r="A546" s="2"/>
      <c r="B546" s="2"/>
      <c r="C546" s="2"/>
      <c r="D546" s="2" t="s">
        <v>503</v>
      </c>
      <c r="E546" s="2" t="s">
        <v>494</v>
      </c>
      <c r="F546" s="22"/>
      <c r="G546" s="2"/>
      <c r="H546" s="22">
        <v>0.8</v>
      </c>
      <c r="I546" s="2"/>
      <c r="J546" s="2"/>
      <c r="K546" s="2"/>
      <c r="L546" s="2"/>
      <c r="M546" s="2" t="s">
        <v>767</v>
      </c>
    </row>
    <row r="547" ht="14.25" customHeight="1" spans="5:8">
      <c r="E547" t="s">
        <v>768</v>
      </c>
      <c r="F547" s="15"/>
      <c r="H547" s="15">
        <v>0.2</v>
      </c>
    </row>
    <row r="548" ht="14.25" customHeight="1" spans="1:13">
      <c r="A548" s="2"/>
      <c r="B548" s="2"/>
      <c r="C548" s="2"/>
      <c r="D548" s="2" t="s">
        <v>13</v>
      </c>
      <c r="E548" s="2" t="s">
        <v>769</v>
      </c>
      <c r="F548" s="2" t="s">
        <v>770</v>
      </c>
      <c r="G548" s="2"/>
      <c r="H548" s="31">
        <v>242.6</v>
      </c>
      <c r="I548" s="2" t="s">
        <v>604</v>
      </c>
      <c r="J548" s="2" t="s">
        <v>771</v>
      </c>
      <c r="K548" s="2"/>
      <c r="L548" s="2"/>
      <c r="M548" s="2"/>
    </row>
    <row r="549" ht="14.25" customHeight="1" spans="6:9">
      <c r="F549" t="s">
        <v>772</v>
      </c>
      <c r="H549" s="32">
        <v>13.1</v>
      </c>
      <c r="I549" t="s">
        <v>604</v>
      </c>
    </row>
    <row r="550" ht="14.25" customHeight="1" spans="6:9">
      <c r="F550" t="s">
        <v>773</v>
      </c>
      <c r="H550" s="32">
        <v>249.2</v>
      </c>
      <c r="I550" t="s">
        <v>604</v>
      </c>
    </row>
    <row r="551" ht="14.25" customHeight="1" spans="6:9">
      <c r="F551" t="s">
        <v>774</v>
      </c>
      <c r="H551" s="32">
        <v>143.6</v>
      </c>
      <c r="I551" t="s">
        <v>604</v>
      </c>
    </row>
    <row r="552" ht="14.25" customHeight="1" spans="1:13">
      <c r="A552" s="2"/>
      <c r="B552" s="2"/>
      <c r="C552" s="2"/>
      <c r="D552" s="2"/>
      <c r="E552" s="2" t="s">
        <v>775</v>
      </c>
      <c r="F552" s="2" t="s">
        <v>776</v>
      </c>
      <c r="G552" s="2" t="s">
        <v>130</v>
      </c>
      <c r="H552" s="22">
        <v>1</v>
      </c>
      <c r="I552" s="2"/>
      <c r="J552" s="2" t="s">
        <v>777</v>
      </c>
      <c r="K552" s="2"/>
      <c r="L552" s="2"/>
      <c r="M552" s="2"/>
    </row>
    <row r="553" ht="14.25" customHeight="1" spans="7:8">
      <c r="G553" t="s">
        <v>778</v>
      </c>
      <c r="H553" s="8">
        <v>0</v>
      </c>
    </row>
    <row r="554" ht="14.25" customHeight="1" spans="7:8">
      <c r="G554" t="s">
        <v>779</v>
      </c>
      <c r="H554" s="8">
        <v>0</v>
      </c>
    </row>
    <row r="555" ht="14.25" customHeight="1" spans="1:13">
      <c r="A555" s="2"/>
      <c r="B555" s="2"/>
      <c r="C555" s="2"/>
      <c r="D555" s="2"/>
      <c r="E555" s="2"/>
      <c r="F555" s="2" t="s">
        <v>780</v>
      </c>
      <c r="G555" s="2" t="s">
        <v>130</v>
      </c>
      <c r="H555" s="22">
        <v>0.7</v>
      </c>
      <c r="I555" s="2"/>
      <c r="J555" s="2"/>
      <c r="K555" s="2"/>
      <c r="L555" s="2"/>
      <c r="M555" s="2"/>
    </row>
    <row r="556" ht="14.25" customHeight="1" spans="7:10">
      <c r="G556" t="s">
        <v>781</v>
      </c>
      <c r="H556" s="38">
        <v>0.3</v>
      </c>
      <c r="J556" t="s">
        <v>782</v>
      </c>
    </row>
    <row r="557" ht="14.25" customHeight="1" spans="1:13">
      <c r="A557" s="2"/>
      <c r="B557" s="2"/>
      <c r="C557" s="2"/>
      <c r="D557" s="2"/>
      <c r="E557" s="2" t="s">
        <v>783</v>
      </c>
      <c r="F557" s="2" t="s">
        <v>784</v>
      </c>
      <c r="G557" s="2"/>
      <c r="H557" s="12">
        <v>0.333</v>
      </c>
      <c r="I557" s="2"/>
      <c r="J557" s="2"/>
      <c r="K557" s="2"/>
      <c r="L557" s="2"/>
      <c r="M557" s="2"/>
    </row>
    <row r="558" ht="14.25" customHeight="1" spans="6:8">
      <c r="F558" t="s">
        <v>785</v>
      </c>
      <c r="H558" s="23">
        <v>0.334</v>
      </c>
    </row>
    <row r="559" ht="14.25" customHeight="1" spans="6:8">
      <c r="F559" t="s">
        <v>786</v>
      </c>
      <c r="H559" s="23">
        <v>0.333</v>
      </c>
    </row>
    <row r="560" ht="14.25" customHeight="1" spans="1:13">
      <c r="A560" s="2"/>
      <c r="B560" s="2"/>
      <c r="C560" s="2"/>
      <c r="D560" s="2"/>
      <c r="E560" s="2" t="s">
        <v>787</v>
      </c>
      <c r="F560" s="2" t="s">
        <v>788</v>
      </c>
      <c r="G560" s="2"/>
      <c r="H560" s="22">
        <v>0</v>
      </c>
      <c r="I560" s="2"/>
      <c r="J560" s="2"/>
      <c r="K560" s="2"/>
      <c r="L560" s="2"/>
      <c r="M560" s="2"/>
    </row>
    <row r="561" ht="14.25" customHeight="1" spans="1:13">
      <c r="A561" s="2"/>
      <c r="B561" s="2"/>
      <c r="C561" s="2"/>
      <c r="D561" s="2"/>
      <c r="E561" s="2" t="s">
        <v>789</v>
      </c>
      <c r="F561" s="2" t="s">
        <v>790</v>
      </c>
      <c r="G561" s="2" t="s">
        <v>485</v>
      </c>
      <c r="H561" s="22">
        <v>1</v>
      </c>
      <c r="I561" s="2"/>
      <c r="J561" s="2"/>
      <c r="K561" s="2"/>
      <c r="L561" s="2"/>
      <c r="M561" s="2"/>
    </row>
    <row r="562" ht="14.25" customHeight="1" spans="7:8">
      <c r="G562" t="s">
        <v>791</v>
      </c>
      <c r="H562" s="15">
        <v>0</v>
      </c>
    </row>
    <row r="563" ht="14.25" customHeight="1" spans="1:13">
      <c r="A563" s="2"/>
      <c r="B563" s="2"/>
      <c r="C563" s="2"/>
      <c r="D563" s="2"/>
      <c r="E563" s="2"/>
      <c r="F563" s="2" t="s">
        <v>792</v>
      </c>
      <c r="G563" s="2" t="s">
        <v>793</v>
      </c>
      <c r="H563" s="22">
        <v>1</v>
      </c>
      <c r="I563" s="2"/>
      <c r="J563" s="2"/>
      <c r="K563" s="2"/>
      <c r="L563" s="2"/>
      <c r="M563" s="2"/>
    </row>
    <row r="564" ht="14.25" customHeight="1" spans="7:8">
      <c r="G564" t="s">
        <v>794</v>
      </c>
      <c r="H564" s="15">
        <v>0</v>
      </c>
    </row>
    <row r="565" ht="14.25" customHeight="1" spans="7:8">
      <c r="G565" t="s">
        <v>131</v>
      </c>
      <c r="H565" s="15">
        <v>0</v>
      </c>
    </row>
    <row r="566" ht="14.25" customHeight="1" spans="1:13">
      <c r="A566" s="2"/>
      <c r="B566" s="2"/>
      <c r="C566" s="2"/>
      <c r="D566" s="2"/>
      <c r="E566" s="2" t="s">
        <v>795</v>
      </c>
      <c r="F566" s="2" t="s">
        <v>796</v>
      </c>
      <c r="G566" s="2" t="s">
        <v>100</v>
      </c>
      <c r="H566" s="11">
        <v>0</v>
      </c>
      <c r="I566" s="2"/>
      <c r="J566" s="2"/>
      <c r="K566" s="2"/>
      <c r="L566" s="2"/>
      <c r="M566" s="2"/>
    </row>
    <row r="567" ht="14.25" customHeight="1" spans="7:8">
      <c r="G567" t="s">
        <v>797</v>
      </c>
      <c r="H567" s="8">
        <v>0</v>
      </c>
    </row>
    <row r="568" ht="14.25" customHeight="1" spans="7:8">
      <c r="G568" t="s">
        <v>798</v>
      </c>
      <c r="H568" s="8">
        <v>0</v>
      </c>
    </row>
    <row r="569" ht="14.25" customHeight="1" spans="1:13">
      <c r="A569" s="2"/>
      <c r="B569" s="2"/>
      <c r="C569" s="2"/>
      <c r="D569" s="2"/>
      <c r="E569" s="2"/>
      <c r="F569" s="2" t="s">
        <v>799</v>
      </c>
      <c r="G569" s="2" t="s">
        <v>100</v>
      </c>
      <c r="H569" s="11">
        <v>0</v>
      </c>
      <c r="I569" s="2"/>
      <c r="J569" s="2"/>
      <c r="K569" s="2"/>
      <c r="L569" s="2"/>
      <c r="M569" s="2"/>
    </row>
    <row r="570" ht="14.25" customHeight="1" spans="7:8">
      <c r="G570" t="s">
        <v>797</v>
      </c>
      <c r="H570" s="8">
        <v>0</v>
      </c>
    </row>
    <row r="571" ht="14.25" customHeight="1" spans="7:8">
      <c r="G571" t="s">
        <v>798</v>
      </c>
      <c r="H571" s="8">
        <v>0</v>
      </c>
    </row>
    <row r="572" ht="14.25" customHeight="1" spans="1:13">
      <c r="A572" s="2"/>
      <c r="B572" s="2"/>
      <c r="C572" s="2"/>
      <c r="D572" s="2"/>
      <c r="E572" s="2" t="s">
        <v>800</v>
      </c>
      <c r="F572" s="2" t="s">
        <v>801</v>
      </c>
      <c r="G572" s="2" t="s">
        <v>479</v>
      </c>
      <c r="H572" s="22">
        <v>0.9</v>
      </c>
      <c r="I572" s="2"/>
      <c r="J572" s="2" t="s">
        <v>802</v>
      </c>
      <c r="K572" s="2"/>
      <c r="L572" s="2"/>
      <c r="M572" s="2"/>
    </row>
    <row r="573" ht="14.25" customHeight="1" spans="7:8">
      <c r="G573" t="s">
        <v>755</v>
      </c>
      <c r="H573" s="15">
        <v>0.1</v>
      </c>
    </row>
    <row r="574" ht="14.25" customHeight="1" spans="7:8">
      <c r="G574" t="s">
        <v>494</v>
      </c>
      <c r="H574" s="15">
        <v>0</v>
      </c>
    </row>
    <row r="575" ht="14.25" customHeight="1" spans="7:8">
      <c r="G575" t="s">
        <v>803</v>
      </c>
      <c r="H575" s="8">
        <v>0</v>
      </c>
    </row>
    <row r="576" ht="14.25" customHeight="1" spans="7:8">
      <c r="G576" t="s">
        <v>481</v>
      </c>
      <c r="H576" s="8">
        <v>0</v>
      </c>
    </row>
    <row r="577" ht="14.25" customHeight="1" spans="7:8">
      <c r="G577" t="s">
        <v>804</v>
      </c>
      <c r="H577" s="8">
        <v>0</v>
      </c>
    </row>
    <row r="578" ht="14.25" customHeight="1" spans="7:8">
      <c r="G578" t="s">
        <v>805</v>
      </c>
      <c r="H578" s="8">
        <v>0</v>
      </c>
    </row>
    <row r="579" ht="14.25" customHeight="1" spans="1:13">
      <c r="A579" s="2"/>
      <c r="B579" s="2"/>
      <c r="C579" s="2"/>
      <c r="D579" s="2"/>
      <c r="E579" s="2"/>
      <c r="F579" s="2" t="s">
        <v>806</v>
      </c>
      <c r="G579" s="2" t="s">
        <v>479</v>
      </c>
      <c r="H579" s="22">
        <v>0.9</v>
      </c>
      <c r="I579" s="2"/>
      <c r="J579" s="2" t="s">
        <v>802</v>
      </c>
      <c r="K579" s="2"/>
      <c r="L579" s="2"/>
      <c r="M579" s="2"/>
    </row>
    <row r="580" ht="14.25" customHeight="1" spans="7:8">
      <c r="G580" t="s">
        <v>755</v>
      </c>
      <c r="H580" s="15">
        <v>0.1</v>
      </c>
    </row>
    <row r="581" ht="14.25" customHeight="1" spans="7:8">
      <c r="G581" t="s">
        <v>494</v>
      </c>
      <c r="H581" s="15">
        <v>0</v>
      </c>
    </row>
    <row r="582" ht="14.25" customHeight="1" spans="7:8">
      <c r="G582" t="s">
        <v>803</v>
      </c>
      <c r="H582" s="8">
        <v>0</v>
      </c>
    </row>
    <row r="583" ht="14.25" customHeight="1" spans="7:8">
      <c r="G583" t="s">
        <v>481</v>
      </c>
      <c r="H583" s="8">
        <v>0</v>
      </c>
    </row>
    <row r="584" ht="14.25" customHeight="1" spans="7:8">
      <c r="G584" t="s">
        <v>804</v>
      </c>
      <c r="H584" s="8">
        <v>0</v>
      </c>
    </row>
    <row r="585" ht="14.25" customHeight="1" spans="7:8">
      <c r="G585" t="s">
        <v>805</v>
      </c>
      <c r="H585" s="8">
        <v>0</v>
      </c>
    </row>
    <row r="586" ht="14.25" customHeight="1" spans="1:13">
      <c r="A586" s="2"/>
      <c r="B586" s="2"/>
      <c r="C586" s="2"/>
      <c r="D586" s="2"/>
      <c r="E586" s="2"/>
      <c r="F586" s="2" t="s">
        <v>807</v>
      </c>
      <c r="G586" s="2" t="s">
        <v>479</v>
      </c>
      <c r="H586" s="22">
        <v>0.63</v>
      </c>
      <c r="I586" s="2"/>
      <c r="J586" s="2"/>
      <c r="K586" s="2"/>
      <c r="L586" s="2"/>
      <c r="M586" s="2"/>
    </row>
    <row r="587" ht="14.25" customHeight="1" spans="7:10">
      <c r="G587" t="s">
        <v>755</v>
      </c>
      <c r="H587" s="15">
        <v>0.07</v>
      </c>
      <c r="J587" t="s">
        <v>808</v>
      </c>
    </row>
    <row r="588" ht="14.25" customHeight="1" spans="7:10">
      <c r="G588" t="s">
        <v>494</v>
      </c>
      <c r="H588" s="15">
        <v>0</v>
      </c>
      <c r="J588" t="s">
        <v>809</v>
      </c>
    </row>
    <row r="589" ht="14.25" customHeight="1" spans="7:8">
      <c r="G589" t="s">
        <v>803</v>
      </c>
      <c r="H589" s="15">
        <v>0</v>
      </c>
    </row>
    <row r="590" ht="14.25" customHeight="1" spans="7:8">
      <c r="G590" t="s">
        <v>481</v>
      </c>
      <c r="H590" s="15">
        <v>0</v>
      </c>
    </row>
    <row r="591" ht="14.25" customHeight="1" spans="7:10">
      <c r="G591" t="s">
        <v>804</v>
      </c>
      <c r="H591" s="15">
        <v>0.3</v>
      </c>
      <c r="J591" t="s">
        <v>810</v>
      </c>
    </row>
    <row r="592" ht="14.25" customHeight="1" spans="7:8">
      <c r="G592" t="s">
        <v>805</v>
      </c>
      <c r="H592" s="15">
        <v>0</v>
      </c>
    </row>
    <row r="593" ht="14.25" customHeight="1" spans="1:13">
      <c r="A593" s="2"/>
      <c r="B593" s="2"/>
      <c r="C593" s="2"/>
      <c r="D593" s="2"/>
      <c r="E593" s="2"/>
      <c r="F593" s="2" t="s">
        <v>811</v>
      </c>
      <c r="G593" s="2" t="s">
        <v>479</v>
      </c>
      <c r="H593" s="22">
        <v>0.63</v>
      </c>
      <c r="I593" s="2"/>
      <c r="J593" s="2"/>
      <c r="K593" s="2"/>
      <c r="L593" s="2"/>
      <c r="M593" s="2"/>
    </row>
    <row r="594" ht="14.25" customHeight="1" spans="7:10">
      <c r="G594" t="s">
        <v>755</v>
      </c>
      <c r="H594" s="15">
        <v>0.07</v>
      </c>
      <c r="J594" t="s">
        <v>808</v>
      </c>
    </row>
    <row r="595" ht="14.25" customHeight="1" spans="7:10">
      <c r="G595" t="s">
        <v>494</v>
      </c>
      <c r="H595" s="15">
        <v>0</v>
      </c>
      <c r="J595" t="s">
        <v>809</v>
      </c>
    </row>
    <row r="596" ht="14.25" customHeight="1" spans="7:8">
      <c r="G596" t="s">
        <v>803</v>
      </c>
      <c r="H596" s="15">
        <v>0</v>
      </c>
    </row>
    <row r="597" ht="14.25" customHeight="1" spans="7:8">
      <c r="G597" t="s">
        <v>481</v>
      </c>
      <c r="H597" s="15">
        <v>0</v>
      </c>
    </row>
    <row r="598" ht="14.25" customHeight="1" spans="7:10">
      <c r="G598" t="s">
        <v>804</v>
      </c>
      <c r="H598" s="15">
        <v>0.3</v>
      </c>
      <c r="J598" t="s">
        <v>810</v>
      </c>
    </row>
    <row r="599" ht="14.25" customHeight="1" spans="7:8">
      <c r="G599" t="s">
        <v>805</v>
      </c>
      <c r="H599" s="15">
        <v>0</v>
      </c>
    </row>
    <row r="600" ht="14.25" customHeight="1" spans="1:13">
      <c r="A600" s="2"/>
      <c r="B600" s="2"/>
      <c r="C600" s="2"/>
      <c r="D600" s="2" t="s">
        <v>812</v>
      </c>
      <c r="E600" s="2" t="s">
        <v>485</v>
      </c>
      <c r="F600" s="2"/>
      <c r="G600" s="2"/>
      <c r="H600" s="11">
        <v>0</v>
      </c>
      <c r="I600" s="2" t="s">
        <v>604</v>
      </c>
      <c r="J600" s="2"/>
      <c r="K600" s="2"/>
      <c r="L600" s="2"/>
      <c r="M600" s="2"/>
    </row>
    <row r="601" ht="14.25" customHeight="1" spans="5:13">
      <c r="E601" t="s">
        <v>131</v>
      </c>
      <c r="H601" s="26">
        <v>563.25</v>
      </c>
      <c r="I601" t="s">
        <v>604</v>
      </c>
      <c r="M601" t="s">
        <v>813</v>
      </c>
    </row>
    <row r="602" ht="14.25" customHeight="1" spans="5:13">
      <c r="E602" t="s">
        <v>130</v>
      </c>
      <c r="H602" s="8">
        <v>355.5</v>
      </c>
      <c r="I602" t="s">
        <v>604</v>
      </c>
      <c r="M602" t="s">
        <v>813</v>
      </c>
    </row>
    <row r="603" ht="14.25" customHeight="1" spans="5:9">
      <c r="E603" t="s">
        <v>814</v>
      </c>
      <c r="H603" s="8">
        <v>0</v>
      </c>
      <c r="I603" t="s">
        <v>604</v>
      </c>
    </row>
    <row r="604" ht="14.25" customHeight="1" spans="1:13">
      <c r="A604" s="13">
        <v>42</v>
      </c>
      <c r="B604" s="13" t="s">
        <v>56</v>
      </c>
      <c r="C604" s="13" t="s">
        <v>62</v>
      </c>
      <c r="D604" s="13" t="s">
        <v>85</v>
      </c>
      <c r="E604" s="13" t="s">
        <v>86</v>
      </c>
      <c r="F604" s="13" t="s">
        <v>144</v>
      </c>
      <c r="G604" s="13"/>
      <c r="H604" s="36" t="s">
        <v>21</v>
      </c>
      <c r="I604" s="13"/>
      <c r="J604" s="14"/>
      <c r="K604" s="14">
        <v>0</v>
      </c>
      <c r="L604" s="14">
        <v>0.9</v>
      </c>
      <c r="M604" s="13"/>
    </row>
    <row r="605" ht="14.25" customHeight="1" spans="1:13">
      <c r="A605" s="16">
        <v>43</v>
      </c>
      <c r="B605" s="16"/>
      <c r="C605" s="16"/>
      <c r="D605" s="16"/>
      <c r="E605" s="16"/>
      <c r="F605" s="16" t="s">
        <v>117</v>
      </c>
      <c r="G605" s="16"/>
      <c r="H605" s="39" t="s">
        <v>21</v>
      </c>
      <c r="I605" s="16" t="s">
        <v>815</v>
      </c>
      <c r="J605" s="16"/>
      <c r="K605" s="16">
        <v>2</v>
      </c>
      <c r="L605" s="16">
        <v>30</v>
      </c>
      <c r="M605" s="16" t="s">
        <v>816</v>
      </c>
    </row>
    <row r="606" ht="14.25" customHeight="1" spans="1:13">
      <c r="A606" s="2"/>
      <c r="B606" s="2"/>
      <c r="C606" s="2"/>
      <c r="D606" s="2"/>
      <c r="E606" s="2" t="s">
        <v>817</v>
      </c>
      <c r="F606" s="2" t="s">
        <v>818</v>
      </c>
      <c r="G606" s="2"/>
      <c r="H606" s="8" t="s">
        <v>819</v>
      </c>
      <c r="I606" s="2"/>
      <c r="J606" s="2"/>
      <c r="K606" s="2"/>
      <c r="L606" s="2"/>
      <c r="M606" s="2"/>
    </row>
    <row r="607" ht="14.25" customHeight="1" spans="6:8">
      <c r="F607" t="s">
        <v>147</v>
      </c>
      <c r="H607" s="8" t="s">
        <v>819</v>
      </c>
    </row>
    <row r="608" ht="14.25" customHeight="1" spans="1:13">
      <c r="A608" s="29"/>
      <c r="B608" s="29"/>
      <c r="C608" s="29"/>
      <c r="D608" s="29"/>
      <c r="E608" s="29" t="s">
        <v>820</v>
      </c>
      <c r="F608" s="29"/>
      <c r="G608" s="29"/>
      <c r="H608" s="40" t="s">
        <v>821</v>
      </c>
      <c r="I608" s="29"/>
      <c r="J608" s="29"/>
      <c r="K608" s="29"/>
      <c r="L608" s="29"/>
      <c r="M608" s="29"/>
    </row>
    <row r="609" ht="14.25" customHeight="1" spans="1:13">
      <c r="A609" s="2"/>
      <c r="B609" s="2"/>
      <c r="C609" s="2"/>
      <c r="D609" s="2" t="s">
        <v>822</v>
      </c>
      <c r="E609" s="2" t="s">
        <v>823</v>
      </c>
      <c r="F609" s="2" t="s">
        <v>824</v>
      </c>
      <c r="G609" s="2"/>
      <c r="H609" s="22">
        <v>0.21</v>
      </c>
      <c r="I609" s="2"/>
      <c r="J609" s="2"/>
      <c r="K609" s="2"/>
      <c r="L609" s="2"/>
      <c r="M609" s="2"/>
    </row>
    <row r="610" ht="14.25" customHeight="1" spans="6:9">
      <c r="F610" t="s">
        <v>117</v>
      </c>
      <c r="H610" s="8">
        <v>3</v>
      </c>
      <c r="I610" t="s">
        <v>815</v>
      </c>
    </row>
    <row r="611" ht="14.25" customHeight="1" spans="1:13">
      <c r="A611" s="2"/>
      <c r="B611" s="2"/>
      <c r="C611" s="2"/>
      <c r="D611" s="2"/>
      <c r="E611" s="2" t="s">
        <v>825</v>
      </c>
      <c r="F611" s="2" t="s">
        <v>824</v>
      </c>
      <c r="G611" s="2"/>
      <c r="H611" s="22">
        <v>0.21</v>
      </c>
      <c r="I611" s="2"/>
      <c r="J611" s="2"/>
      <c r="K611" s="2"/>
      <c r="L611" s="2"/>
      <c r="M611" s="2"/>
    </row>
    <row r="612" ht="14.25" customHeight="1" spans="6:9">
      <c r="F612" t="s">
        <v>117</v>
      </c>
      <c r="H612" s="8">
        <v>4</v>
      </c>
      <c r="I612" t="s">
        <v>815</v>
      </c>
    </row>
    <row r="613" ht="14.25" customHeight="1" spans="1:13">
      <c r="A613" s="2"/>
      <c r="B613" s="2"/>
      <c r="C613" s="2"/>
      <c r="D613" s="2"/>
      <c r="E613" s="2" t="s">
        <v>826</v>
      </c>
      <c r="F613" s="2" t="s">
        <v>824</v>
      </c>
      <c r="G613" s="2"/>
      <c r="H613" s="22">
        <v>0.21</v>
      </c>
      <c r="I613" s="2"/>
      <c r="J613" s="2"/>
      <c r="K613" s="2"/>
      <c r="L613" s="2"/>
      <c r="M613" s="2"/>
    </row>
    <row r="614" ht="14.25" customHeight="1" spans="6:9">
      <c r="F614" t="s">
        <v>117</v>
      </c>
      <c r="H614" s="8">
        <v>4</v>
      </c>
      <c r="I614" t="s">
        <v>815</v>
      </c>
    </row>
    <row r="615" ht="14.25" customHeight="1" spans="1:13">
      <c r="A615" s="2"/>
      <c r="B615" s="2"/>
      <c r="C615" s="2"/>
      <c r="D615" s="2"/>
      <c r="E615" s="2" t="s">
        <v>827</v>
      </c>
      <c r="F615" s="2" t="s">
        <v>824</v>
      </c>
      <c r="G615" s="2"/>
      <c r="H615" s="22">
        <v>0.21</v>
      </c>
      <c r="I615" s="2"/>
      <c r="J615" s="2"/>
      <c r="K615" s="2"/>
      <c r="L615" s="2"/>
      <c r="M615" s="2"/>
    </row>
    <row r="616" ht="14.25" customHeight="1" spans="6:9">
      <c r="F616" t="s">
        <v>117</v>
      </c>
      <c r="H616" s="8">
        <v>3</v>
      </c>
      <c r="I616" t="s">
        <v>815</v>
      </c>
    </row>
    <row r="617" ht="14.25" customHeight="1" spans="1:13">
      <c r="A617" s="2"/>
      <c r="B617" s="2"/>
      <c r="C617" s="2"/>
      <c r="D617" s="2"/>
      <c r="E617" s="2" t="s">
        <v>817</v>
      </c>
      <c r="F617" s="2" t="s">
        <v>818</v>
      </c>
      <c r="G617" s="2"/>
      <c r="H617" s="11" t="s">
        <v>819</v>
      </c>
      <c r="I617" s="2"/>
      <c r="J617" s="2"/>
      <c r="K617" s="2"/>
      <c r="L617" s="2"/>
      <c r="M617" s="2"/>
    </row>
    <row r="618" ht="14.25" customHeight="1" spans="6:8">
      <c r="F618" t="s">
        <v>147</v>
      </c>
      <c r="H618" s="8" t="s">
        <v>819</v>
      </c>
    </row>
    <row r="619" ht="14.25" customHeight="1" spans="1:13">
      <c r="A619" s="29"/>
      <c r="B619" s="29"/>
      <c r="C619" s="29"/>
      <c r="D619" s="29"/>
      <c r="E619" s="29" t="s">
        <v>820</v>
      </c>
      <c r="F619" s="29"/>
      <c r="G619" s="29"/>
      <c r="H619" s="40" t="s">
        <v>636</v>
      </c>
      <c r="I619" s="29" t="s">
        <v>688</v>
      </c>
      <c r="J619" s="29"/>
      <c r="K619" s="29"/>
      <c r="L619" s="29"/>
      <c r="M619" s="29"/>
    </row>
    <row r="620" ht="14.25" customHeight="1" spans="1:13">
      <c r="A620" s="13">
        <v>44</v>
      </c>
      <c r="B620" s="13"/>
      <c r="C620" s="13" t="s">
        <v>64</v>
      </c>
      <c r="D620" s="13" t="s">
        <v>86</v>
      </c>
      <c r="E620" s="13" t="s">
        <v>116</v>
      </c>
      <c r="F620" s="13"/>
      <c r="G620" s="13"/>
      <c r="H620" s="36" t="s">
        <v>21</v>
      </c>
      <c r="I620" s="13" t="s">
        <v>549</v>
      </c>
      <c r="J620" s="13"/>
      <c r="K620" s="13">
        <v>0</v>
      </c>
      <c r="L620" s="34">
        <v>127404</v>
      </c>
      <c r="M620" s="13" t="s">
        <v>828</v>
      </c>
    </row>
    <row r="621" ht="14.25" customHeight="1" spans="5:13">
      <c r="E621" t="s">
        <v>117</v>
      </c>
      <c r="H621" s="8">
        <v>4</v>
      </c>
      <c r="I621" t="s">
        <v>815</v>
      </c>
      <c r="M621" t="s">
        <v>829</v>
      </c>
    </row>
    <row r="622" ht="14.25" customHeight="1" spans="1:13">
      <c r="A622" s="2"/>
      <c r="B622" s="2"/>
      <c r="C622" s="2"/>
      <c r="D622" s="2" t="s">
        <v>817</v>
      </c>
      <c r="E622" s="2" t="s">
        <v>818</v>
      </c>
      <c r="F622" s="2"/>
      <c r="G622" s="2"/>
      <c r="H622" s="11" t="s">
        <v>819</v>
      </c>
      <c r="I622" s="2"/>
      <c r="J622" s="2"/>
      <c r="K622" s="2"/>
      <c r="L622" s="2"/>
      <c r="M622" s="2"/>
    </row>
    <row r="623" ht="14.25" customHeight="1" spans="5:8">
      <c r="E623" t="s">
        <v>147</v>
      </c>
      <c r="H623" s="8" t="s">
        <v>819</v>
      </c>
    </row>
    <row r="624" ht="14.25" customHeight="1" spans="1:13">
      <c r="A624" s="29"/>
      <c r="B624" s="29"/>
      <c r="C624" s="29"/>
      <c r="D624" s="29" t="s">
        <v>820</v>
      </c>
      <c r="E624" s="29"/>
      <c r="F624" s="29"/>
      <c r="G624" s="29"/>
      <c r="H624" s="40" t="s">
        <v>636</v>
      </c>
      <c r="I624" s="29" t="s">
        <v>688</v>
      </c>
      <c r="J624" s="29"/>
      <c r="K624" s="29"/>
      <c r="L624" s="29"/>
      <c r="M624" s="29"/>
    </row>
    <row r="625" ht="14.25" customHeight="1" spans="3:9">
      <c r="C625" t="s">
        <v>830</v>
      </c>
      <c r="D625" t="s">
        <v>86</v>
      </c>
      <c r="E625" t="s">
        <v>116</v>
      </c>
      <c r="H625" s="8">
        <v>9.7</v>
      </c>
      <c r="I625" t="s">
        <v>831</v>
      </c>
    </row>
    <row r="626" ht="14.25" customHeight="1" spans="5:9">
      <c r="E626" t="s">
        <v>117</v>
      </c>
      <c r="H626" s="8">
        <v>19.6</v>
      </c>
      <c r="I626" t="s">
        <v>815</v>
      </c>
    </row>
    <row r="627" ht="14.25" customHeight="1" spans="1:13">
      <c r="A627" s="2"/>
      <c r="B627" s="2"/>
      <c r="C627" s="2"/>
      <c r="D627" s="2" t="s">
        <v>817</v>
      </c>
      <c r="E627" s="2" t="s">
        <v>818</v>
      </c>
      <c r="F627" s="2"/>
      <c r="G627" s="2"/>
      <c r="H627" s="11" t="s">
        <v>819</v>
      </c>
      <c r="I627" s="2"/>
      <c r="J627" s="2"/>
      <c r="K627" s="2"/>
      <c r="L627" s="2"/>
      <c r="M627" s="2"/>
    </row>
    <row r="628" ht="14.25" customHeight="1" spans="5:8">
      <c r="E628" t="s">
        <v>147</v>
      </c>
      <c r="H628" s="8" t="s">
        <v>819</v>
      </c>
    </row>
    <row r="629" ht="14.25" customHeight="1" spans="1:13">
      <c r="A629" s="2"/>
      <c r="B629" s="2"/>
      <c r="C629" s="2"/>
      <c r="D629" s="2" t="s">
        <v>820</v>
      </c>
      <c r="E629" s="2"/>
      <c r="F629" s="2"/>
      <c r="G629" s="2"/>
      <c r="H629" s="11" t="s">
        <v>636</v>
      </c>
      <c r="I629" s="2" t="s">
        <v>688</v>
      </c>
      <c r="J629" s="2"/>
      <c r="K629" s="2"/>
      <c r="L629" s="2"/>
      <c r="M629" s="2"/>
    </row>
    <row r="630" ht="14.25" customHeight="1" spans="1:13">
      <c r="A630" s="2"/>
      <c r="B630" s="2"/>
      <c r="C630" s="2" t="s">
        <v>832</v>
      </c>
      <c r="D630" s="2" t="s">
        <v>86</v>
      </c>
      <c r="E630" s="2" t="s">
        <v>116</v>
      </c>
      <c r="F630" s="2"/>
      <c r="G630" s="2"/>
      <c r="H630" s="11">
        <v>0</v>
      </c>
      <c r="I630" s="2"/>
      <c r="J630" s="2"/>
      <c r="K630" s="2"/>
      <c r="L630" s="2"/>
      <c r="M630" s="2"/>
    </row>
    <row r="631" ht="14.25" customHeight="1" spans="5:9">
      <c r="E631" t="s">
        <v>117</v>
      </c>
      <c r="H631" s="8">
        <v>19.6</v>
      </c>
      <c r="I631" t="s">
        <v>815</v>
      </c>
    </row>
    <row r="632" ht="14.25" customHeight="1" spans="1:13">
      <c r="A632" s="2"/>
      <c r="B632" s="2"/>
      <c r="C632" s="2"/>
      <c r="D632" s="2" t="s">
        <v>817</v>
      </c>
      <c r="E632" s="2" t="s">
        <v>818</v>
      </c>
      <c r="F632" s="2"/>
      <c r="G632" s="2"/>
      <c r="H632" s="11" t="s">
        <v>819</v>
      </c>
      <c r="I632" s="2"/>
      <c r="J632" s="2"/>
      <c r="K632" s="2"/>
      <c r="L632" s="2"/>
      <c r="M632" s="2"/>
    </row>
    <row r="633" ht="14.25" customHeight="1" spans="5:8">
      <c r="E633" t="s">
        <v>147</v>
      </c>
      <c r="H633" s="8" t="s">
        <v>819</v>
      </c>
    </row>
    <row r="634" ht="14.25" customHeight="1" spans="1:13">
      <c r="A634" s="2"/>
      <c r="B634" s="2"/>
      <c r="C634" s="2"/>
      <c r="D634" s="2" t="s">
        <v>820</v>
      </c>
      <c r="E634" s="2"/>
      <c r="F634" s="2"/>
      <c r="G634" s="2"/>
      <c r="H634" s="11" t="s">
        <v>636</v>
      </c>
      <c r="I634" s="2" t="s">
        <v>688</v>
      </c>
      <c r="J634" s="2"/>
      <c r="K634" s="2"/>
      <c r="L634" s="2"/>
      <c r="M634" s="2"/>
    </row>
    <row r="635" ht="14.25" customHeight="1" spans="1:13">
      <c r="A635" s="13">
        <v>45</v>
      </c>
      <c r="B635" s="13"/>
      <c r="C635" s="13" t="s">
        <v>66</v>
      </c>
      <c r="D635" s="13" t="s">
        <v>86</v>
      </c>
      <c r="E635" s="13" t="s">
        <v>116</v>
      </c>
      <c r="F635" s="13"/>
      <c r="G635" s="13"/>
      <c r="H635" s="36" t="s">
        <v>21</v>
      </c>
      <c r="I635" s="13"/>
      <c r="J635" s="13"/>
      <c r="K635" s="13">
        <v>0</v>
      </c>
      <c r="L635" s="34">
        <v>127404</v>
      </c>
      <c r="M635" s="13" t="s">
        <v>833</v>
      </c>
    </row>
    <row r="636" ht="14.25" customHeight="1" spans="1:13">
      <c r="A636" s="16">
        <v>46</v>
      </c>
      <c r="B636" s="16"/>
      <c r="C636" s="16"/>
      <c r="D636" s="16"/>
      <c r="E636" s="16" t="s">
        <v>117</v>
      </c>
      <c r="F636" s="16"/>
      <c r="G636" s="16"/>
      <c r="H636" s="39" t="s">
        <v>21</v>
      </c>
      <c r="I636" s="16" t="s">
        <v>815</v>
      </c>
      <c r="J636" s="16"/>
      <c r="K636" s="16">
        <v>48</v>
      </c>
      <c r="L636" s="16"/>
      <c r="M636" s="16" t="s">
        <v>834</v>
      </c>
    </row>
    <row r="637" ht="14.25" customHeight="1" spans="1:13">
      <c r="A637" s="2"/>
      <c r="B637" s="2"/>
      <c r="C637" s="2"/>
      <c r="D637" s="2" t="s">
        <v>817</v>
      </c>
      <c r="E637" s="2" t="s">
        <v>818</v>
      </c>
      <c r="F637" s="2"/>
      <c r="G637" s="2"/>
      <c r="H637" s="8" t="s">
        <v>819</v>
      </c>
      <c r="I637" s="2"/>
      <c r="J637" s="2"/>
      <c r="K637" s="2"/>
      <c r="L637" s="2"/>
      <c r="M637" s="2"/>
    </row>
    <row r="638" ht="14.25" customHeight="1" spans="5:8">
      <c r="E638" t="s">
        <v>147</v>
      </c>
      <c r="H638" s="8" t="s">
        <v>819</v>
      </c>
    </row>
    <row r="639" ht="14.25" customHeight="1" spans="1:13">
      <c r="A639" s="2"/>
      <c r="B639" s="2"/>
      <c r="C639" s="2"/>
      <c r="D639" s="2" t="s">
        <v>820</v>
      </c>
      <c r="E639" s="2"/>
      <c r="F639" s="2"/>
      <c r="G639" s="2"/>
      <c r="H639" s="11" t="s">
        <v>636</v>
      </c>
      <c r="I639" s="2" t="s">
        <v>688</v>
      </c>
      <c r="J639" s="2"/>
      <c r="K639" s="2"/>
      <c r="L639" s="2"/>
      <c r="M639" s="2"/>
    </row>
    <row r="640" ht="14.25" customHeight="1" spans="1:13">
      <c r="A640" s="13">
        <v>47</v>
      </c>
      <c r="B640" s="13"/>
      <c r="C640" s="13" t="s">
        <v>67</v>
      </c>
      <c r="D640" s="13" t="s">
        <v>88</v>
      </c>
      <c r="E640" s="13" t="s">
        <v>118</v>
      </c>
      <c r="F640" s="13"/>
      <c r="G640" s="13"/>
      <c r="H640" s="36" t="s">
        <v>21</v>
      </c>
      <c r="I640" s="13"/>
      <c r="J640" s="13"/>
      <c r="K640" s="13">
        <v>0</v>
      </c>
      <c r="L640" s="14">
        <v>0.9</v>
      </c>
      <c r="M640" s="13"/>
    </row>
    <row r="641" ht="14.25" customHeight="1" spans="1:13">
      <c r="A641" s="16">
        <v>48</v>
      </c>
      <c r="B641" s="16"/>
      <c r="C641" s="16"/>
      <c r="D641" s="16"/>
      <c r="E641" s="16" t="s">
        <v>119</v>
      </c>
      <c r="F641" s="16"/>
      <c r="G641" s="16"/>
      <c r="H641" s="33" t="s">
        <v>21</v>
      </c>
      <c r="I641" s="16"/>
      <c r="J641" s="16"/>
      <c r="K641" s="17">
        <v>0</v>
      </c>
      <c r="L641" s="17">
        <v>5</v>
      </c>
      <c r="M641" s="16" t="s">
        <v>835</v>
      </c>
    </row>
    <row r="642" ht="14.25" customHeight="1" spans="1:13">
      <c r="A642" s="16">
        <v>49</v>
      </c>
      <c r="B642" s="16"/>
      <c r="C642" s="16"/>
      <c r="D642" s="16"/>
      <c r="E642" s="16" t="s">
        <v>117</v>
      </c>
      <c r="F642" s="16"/>
      <c r="G642" s="16"/>
      <c r="H642" s="33" t="s">
        <v>21</v>
      </c>
      <c r="I642" s="16" t="s">
        <v>815</v>
      </c>
      <c r="J642" s="16"/>
      <c r="K642" s="16">
        <v>1.6</v>
      </c>
      <c r="L642" s="16">
        <v>30</v>
      </c>
      <c r="M642" s="16"/>
    </row>
    <row r="643" ht="14.25" customHeight="1" spans="1:13">
      <c r="A643" s="13">
        <v>50</v>
      </c>
      <c r="B643" s="13"/>
      <c r="C643" s="13" t="s">
        <v>68</v>
      </c>
      <c r="D643" s="13" t="s">
        <v>89</v>
      </c>
      <c r="E643" s="13" t="s">
        <v>118</v>
      </c>
      <c r="F643" s="13"/>
      <c r="G643" s="13"/>
      <c r="H643" s="36" t="s">
        <v>21</v>
      </c>
      <c r="I643" s="13"/>
      <c r="J643" s="13"/>
      <c r="K643" s="13">
        <v>0</v>
      </c>
      <c r="L643" s="14">
        <v>0.9</v>
      </c>
      <c r="M643" s="13"/>
    </row>
    <row r="644" ht="14.25" customHeight="1" spans="1:13">
      <c r="A644" s="16">
        <v>51</v>
      </c>
      <c r="B644" s="16"/>
      <c r="C644" s="16"/>
      <c r="D644" s="16"/>
      <c r="E644" s="16" t="s">
        <v>119</v>
      </c>
      <c r="F644" s="16"/>
      <c r="G644" s="16"/>
      <c r="H644" s="33" t="s">
        <v>21</v>
      </c>
      <c r="I644" s="16"/>
      <c r="J644" s="16"/>
      <c r="K644" s="17">
        <v>0</v>
      </c>
      <c r="L644" s="17">
        <v>5</v>
      </c>
      <c r="M644" s="16" t="s">
        <v>835</v>
      </c>
    </row>
    <row r="645" ht="14.25" customHeight="1" spans="1:13">
      <c r="A645" s="16">
        <v>52</v>
      </c>
      <c r="B645" s="16"/>
      <c r="C645" s="16"/>
      <c r="D645" s="16"/>
      <c r="E645" s="16" t="s">
        <v>117</v>
      </c>
      <c r="F645" s="16"/>
      <c r="G645" s="16"/>
      <c r="H645" s="33" t="s">
        <v>21</v>
      </c>
      <c r="I645" s="16"/>
      <c r="J645" s="16"/>
      <c r="K645" s="16">
        <v>1.6</v>
      </c>
      <c r="L645" s="16">
        <v>30</v>
      </c>
      <c r="M645" s="16"/>
    </row>
    <row r="646" ht="14.25" customHeight="1" spans="1:13">
      <c r="A646" s="2"/>
      <c r="B646" s="2"/>
      <c r="C646" s="2" t="s">
        <v>421</v>
      </c>
      <c r="D646" s="2"/>
      <c r="E646" s="2"/>
      <c r="F646" s="2"/>
      <c r="G646" s="2"/>
      <c r="H646" s="11" t="s">
        <v>836</v>
      </c>
      <c r="I646" s="2"/>
      <c r="J646" s="2"/>
      <c r="K646" s="2"/>
      <c r="L646" s="2"/>
      <c r="M646" s="2"/>
    </row>
    <row r="647" ht="14.25" customHeight="1" spans="8:8">
      <c r="H647" s="8" t="s">
        <v>837</v>
      </c>
    </row>
    <row r="648" ht="14.25" customHeight="1" spans="8:8">
      <c r="H648" s="8" t="s">
        <v>838</v>
      </c>
    </row>
    <row r="649" ht="14.25" customHeight="1" spans="8:8">
      <c r="H649" s="8" t="s">
        <v>839</v>
      </c>
    </row>
    <row r="650" ht="14.25" customHeight="1" spans="8:8">
      <c r="H650" s="8" t="s">
        <v>85</v>
      </c>
    </row>
    <row r="651" ht="14.25" customHeight="1" spans="8:8">
      <c r="H651" s="8" t="s">
        <v>64</v>
      </c>
    </row>
    <row r="652" ht="14.25" customHeight="1" spans="8:8">
      <c r="H652" s="8" t="s">
        <v>66</v>
      </c>
    </row>
    <row r="653" ht="14.25" customHeight="1" spans="8:8">
      <c r="H653" s="8" t="s">
        <v>832</v>
      </c>
    </row>
    <row r="654" ht="14.25" customHeight="1" spans="8:8">
      <c r="H654" s="8" t="s">
        <v>830</v>
      </c>
    </row>
    <row r="655" ht="14.25" customHeight="1" spans="1:13">
      <c r="A655" s="2"/>
      <c r="B655" s="2"/>
      <c r="C655" s="2" t="s">
        <v>840</v>
      </c>
      <c r="D655" s="2" t="s">
        <v>841</v>
      </c>
      <c r="E655" s="2" t="s">
        <v>842</v>
      </c>
      <c r="F655" s="2" t="s">
        <v>843</v>
      </c>
      <c r="G655" s="2"/>
      <c r="H655" s="11">
        <v>1000</v>
      </c>
      <c r="I655" s="2"/>
      <c r="J655" s="2" t="s">
        <v>844</v>
      </c>
      <c r="K655" s="2"/>
      <c r="L655" s="2"/>
      <c r="M655" s="2"/>
    </row>
    <row r="656" ht="14.25" customHeight="1" spans="5:10">
      <c r="E656" t="s">
        <v>845</v>
      </c>
      <c r="F656" t="s">
        <v>843</v>
      </c>
      <c r="H656" s="8">
        <v>30</v>
      </c>
      <c r="I656" t="s">
        <v>846</v>
      </c>
      <c r="J656" t="s">
        <v>847</v>
      </c>
    </row>
    <row r="657" ht="14.25" customHeight="1" spans="1:13">
      <c r="A657" s="2"/>
      <c r="B657" s="2"/>
      <c r="C657" s="2"/>
      <c r="D657" s="2" t="s">
        <v>848</v>
      </c>
      <c r="E657" s="2" t="s">
        <v>842</v>
      </c>
      <c r="F657" s="2" t="s">
        <v>674</v>
      </c>
      <c r="G657" s="2"/>
      <c r="H657" s="11">
        <v>0</v>
      </c>
      <c r="I657" s="2" t="s">
        <v>549</v>
      </c>
      <c r="J657" s="2" t="s">
        <v>849</v>
      </c>
      <c r="K657" s="2"/>
      <c r="L657" s="2"/>
      <c r="M657" s="2"/>
    </row>
    <row r="658" ht="14.25" customHeight="1" spans="6:9">
      <c r="F658" t="s">
        <v>850</v>
      </c>
      <c r="H658" s="8">
        <v>0</v>
      </c>
      <c r="I658" t="s">
        <v>549</v>
      </c>
    </row>
    <row r="659" ht="14.25" customHeight="1" spans="1:13">
      <c r="A659" s="2"/>
      <c r="B659" s="2"/>
      <c r="C659" s="2"/>
      <c r="D659" s="2"/>
      <c r="E659" s="2" t="s">
        <v>845</v>
      </c>
      <c r="F659" s="2" t="s">
        <v>674</v>
      </c>
      <c r="G659" s="2"/>
      <c r="H659" s="11">
        <v>19</v>
      </c>
      <c r="I659" s="2" t="s">
        <v>846</v>
      </c>
      <c r="J659" s="2"/>
      <c r="K659" s="2"/>
      <c r="L659" s="2"/>
      <c r="M659" s="2"/>
    </row>
    <row r="660" ht="14.25" customHeight="1" spans="6:9">
      <c r="F660" t="s">
        <v>850</v>
      </c>
      <c r="H660" s="8">
        <v>20</v>
      </c>
      <c r="I660" t="s">
        <v>846</v>
      </c>
    </row>
    <row r="661" ht="14.25" customHeight="1" spans="1:13">
      <c r="A661" s="2"/>
      <c r="B661" s="2"/>
      <c r="C661" s="2"/>
      <c r="D661" s="2" t="s">
        <v>851</v>
      </c>
      <c r="E661" s="2" t="s">
        <v>818</v>
      </c>
      <c r="F661" s="2" t="s">
        <v>852</v>
      </c>
      <c r="G661" s="2"/>
      <c r="H661" s="11">
        <v>22</v>
      </c>
      <c r="I661" s="2" t="s">
        <v>846</v>
      </c>
      <c r="J661" s="2" t="s">
        <v>847</v>
      </c>
      <c r="K661" s="2"/>
      <c r="L661" s="2"/>
      <c r="M661" s="2"/>
    </row>
    <row r="662" ht="14.25" customHeight="1" spans="6:9">
      <c r="F662" t="s">
        <v>853</v>
      </c>
      <c r="H662" s="8">
        <v>22</v>
      </c>
      <c r="I662" t="s">
        <v>846</v>
      </c>
    </row>
    <row r="663" ht="14.25" customHeight="1" spans="6:9">
      <c r="F663" t="s">
        <v>854</v>
      </c>
      <c r="H663" s="8">
        <v>22</v>
      </c>
      <c r="I663" t="s">
        <v>846</v>
      </c>
    </row>
    <row r="664" ht="14.25" customHeight="1" spans="6:9">
      <c r="F664" t="s">
        <v>855</v>
      </c>
      <c r="H664" s="8">
        <v>22</v>
      </c>
      <c r="I664" t="s">
        <v>846</v>
      </c>
    </row>
    <row r="665" ht="14.25" customHeight="1" spans="6:9">
      <c r="F665" t="s">
        <v>856</v>
      </c>
      <c r="H665" s="8">
        <v>22</v>
      </c>
      <c r="I665" t="s">
        <v>846</v>
      </c>
    </row>
    <row r="666" ht="14.25" customHeight="1" spans="1:13">
      <c r="A666" s="2"/>
      <c r="B666" s="2"/>
      <c r="C666" s="2"/>
      <c r="D666" s="2" t="s">
        <v>857</v>
      </c>
      <c r="E666" s="2" t="s">
        <v>845</v>
      </c>
      <c r="F666" s="2" t="s">
        <v>858</v>
      </c>
      <c r="G666" s="2"/>
      <c r="H666" s="11">
        <v>22</v>
      </c>
      <c r="I666" s="2" t="s">
        <v>846</v>
      </c>
      <c r="J666" s="2" t="s">
        <v>847</v>
      </c>
      <c r="K666" s="2"/>
      <c r="L666" s="2"/>
      <c r="M666" s="2"/>
    </row>
    <row r="667" ht="14.25" customHeight="1" spans="1:13">
      <c r="A667" s="29"/>
      <c r="B667" s="29"/>
      <c r="C667" s="29"/>
      <c r="D667" s="29" t="s">
        <v>859</v>
      </c>
      <c r="E667" s="29" t="s">
        <v>818</v>
      </c>
      <c r="F667" s="29" t="s">
        <v>860</v>
      </c>
      <c r="G667" s="29"/>
      <c r="H667" s="40">
        <v>22</v>
      </c>
      <c r="I667" s="29" t="s">
        <v>846</v>
      </c>
      <c r="J667" s="29"/>
      <c r="K667" s="29"/>
      <c r="L667" s="29"/>
      <c r="M667" s="29"/>
    </row>
    <row r="668" ht="14.25" customHeight="1" spans="1:13">
      <c r="A668" s="2"/>
      <c r="B668" s="2"/>
      <c r="C668" s="2" t="s">
        <v>69</v>
      </c>
      <c r="D668" s="2" t="s">
        <v>861</v>
      </c>
      <c r="E668" s="2" t="s">
        <v>862</v>
      </c>
      <c r="F668" s="2" t="s">
        <v>111</v>
      </c>
      <c r="G668" s="2"/>
      <c r="H668" s="22">
        <v>0.05</v>
      </c>
      <c r="I668" s="2"/>
      <c r="J668" s="2" t="s">
        <v>863</v>
      </c>
      <c r="K668" s="2"/>
      <c r="L668" s="2"/>
      <c r="M668" s="2"/>
    </row>
    <row r="669" ht="14.25" customHeight="1" spans="6:8">
      <c r="F669" t="s">
        <v>651</v>
      </c>
      <c r="H669" s="15">
        <v>0.05</v>
      </c>
    </row>
    <row r="670" ht="14.25" customHeight="1" spans="6:8">
      <c r="F670" t="s">
        <v>89</v>
      </c>
      <c r="H670" s="15">
        <v>0.05</v>
      </c>
    </row>
    <row r="671" ht="14.25" customHeight="1" spans="6:8">
      <c r="F671" t="s">
        <v>864</v>
      </c>
      <c r="H671" s="15">
        <v>0.05</v>
      </c>
    </row>
    <row r="672" ht="14.25" customHeight="1" spans="1:13">
      <c r="A672" s="2"/>
      <c r="B672" s="2"/>
      <c r="C672" s="2"/>
      <c r="D672" s="2" t="s">
        <v>865</v>
      </c>
      <c r="E672" s="2" t="s">
        <v>866</v>
      </c>
      <c r="F672" s="2" t="s">
        <v>867</v>
      </c>
      <c r="G672" s="2"/>
      <c r="H672" s="22">
        <v>0.5</v>
      </c>
      <c r="I672" s="2"/>
      <c r="J672" s="2" t="s">
        <v>868</v>
      </c>
      <c r="K672" s="2"/>
      <c r="L672" s="2"/>
      <c r="M672" s="2"/>
    </row>
    <row r="673" ht="14.25" customHeight="1" spans="6:8">
      <c r="F673" t="s">
        <v>869</v>
      </c>
      <c r="H673" s="15">
        <v>0.5</v>
      </c>
    </row>
    <row r="674" ht="14.25" customHeight="1" spans="1:13">
      <c r="A674" s="2"/>
      <c r="B674" s="2"/>
      <c r="C674" s="2"/>
      <c r="D674" s="2"/>
      <c r="E674" s="2" t="s">
        <v>845</v>
      </c>
      <c r="F674" s="2" t="s">
        <v>867</v>
      </c>
      <c r="G674" s="2"/>
      <c r="H674" s="11">
        <v>30</v>
      </c>
      <c r="I674" s="2" t="s">
        <v>846</v>
      </c>
      <c r="J674" s="2" t="s">
        <v>868</v>
      </c>
      <c r="K674" s="2"/>
      <c r="L674" s="2"/>
      <c r="M674" s="2"/>
    </row>
    <row r="675" ht="14.25" customHeight="1" spans="1:13">
      <c r="A675" s="13">
        <v>53</v>
      </c>
      <c r="B675" s="13"/>
      <c r="C675" s="13"/>
      <c r="D675" s="13" t="s">
        <v>90</v>
      </c>
      <c r="E675" s="13" t="s">
        <v>120</v>
      </c>
      <c r="F675" s="13" t="s">
        <v>145</v>
      </c>
      <c r="G675" s="13"/>
      <c r="H675" s="36" t="s">
        <v>21</v>
      </c>
      <c r="I675" s="13"/>
      <c r="J675" s="13"/>
      <c r="K675" s="14">
        <v>0</v>
      </c>
      <c r="L675" s="14">
        <v>0.25</v>
      </c>
      <c r="M675" s="13"/>
    </row>
    <row r="676" ht="14.25" customHeight="1" spans="1:13">
      <c r="A676" s="16">
        <v>54</v>
      </c>
      <c r="B676" s="16"/>
      <c r="C676" s="16"/>
      <c r="D676" s="16"/>
      <c r="E676" s="16"/>
      <c r="F676" s="16" t="s">
        <v>146</v>
      </c>
      <c r="G676" s="16"/>
      <c r="H676" s="33" t="s">
        <v>21</v>
      </c>
      <c r="I676" s="16"/>
      <c r="J676" s="16"/>
      <c r="K676" s="17">
        <v>0</v>
      </c>
      <c r="L676" s="17">
        <v>0.25</v>
      </c>
      <c r="M676" s="16"/>
    </row>
    <row r="677" ht="14.25" customHeight="1" spans="1:13">
      <c r="A677" s="16">
        <v>55</v>
      </c>
      <c r="B677" s="16"/>
      <c r="C677" s="16"/>
      <c r="D677" s="16"/>
      <c r="E677" s="16"/>
      <c r="F677" s="16" t="s">
        <v>147</v>
      </c>
      <c r="G677" s="16"/>
      <c r="H677" s="33" t="s">
        <v>21</v>
      </c>
      <c r="I677" s="16" t="s">
        <v>846</v>
      </c>
      <c r="J677" s="16"/>
      <c r="K677" s="16">
        <v>1</v>
      </c>
      <c r="L677" s="16">
        <v>3000</v>
      </c>
      <c r="M677" s="16" t="s">
        <v>870</v>
      </c>
    </row>
    <row r="678" ht="14.25" customHeight="1" spans="1:13">
      <c r="A678" s="16">
        <v>56</v>
      </c>
      <c r="B678" s="16"/>
      <c r="C678" s="16"/>
      <c r="D678" s="16"/>
      <c r="E678" s="16"/>
      <c r="F678" s="16" t="s">
        <v>148</v>
      </c>
      <c r="G678" s="16"/>
      <c r="H678" s="39" t="s">
        <v>21</v>
      </c>
      <c r="I678" s="16" t="s">
        <v>815</v>
      </c>
      <c r="J678" s="16"/>
      <c r="K678" s="16">
        <v>1</v>
      </c>
      <c r="L678" s="16">
        <v>500</v>
      </c>
      <c r="M678" s="16" t="s">
        <v>870</v>
      </c>
    </row>
    <row r="679" ht="14.25" customHeight="1" spans="1:13">
      <c r="A679" s="18">
        <v>57</v>
      </c>
      <c r="B679" s="18"/>
      <c r="C679" s="18"/>
      <c r="D679" s="18"/>
      <c r="E679" s="18" t="s">
        <v>121</v>
      </c>
      <c r="F679" s="18" t="s">
        <v>145</v>
      </c>
      <c r="G679" s="18"/>
      <c r="H679" s="19" t="s">
        <v>385</v>
      </c>
      <c r="I679" s="18"/>
      <c r="J679" s="18" t="s">
        <v>871</v>
      </c>
      <c r="K679" s="18"/>
      <c r="L679" s="18"/>
      <c r="M679" s="18"/>
    </row>
    <row r="680" ht="14.25" customHeight="1" spans="1:13">
      <c r="A680" s="20">
        <v>58</v>
      </c>
      <c r="B680" s="20"/>
      <c r="C680" s="20"/>
      <c r="D680" s="20"/>
      <c r="E680" s="20"/>
      <c r="F680" s="20" t="s">
        <v>146</v>
      </c>
      <c r="G680" s="20"/>
      <c r="H680" s="21" t="s">
        <v>385</v>
      </c>
      <c r="I680" s="20"/>
      <c r="J680" s="20"/>
      <c r="K680" s="20"/>
      <c r="L680" s="20"/>
      <c r="M680" s="20"/>
    </row>
    <row r="681" ht="14.25" customHeight="1" spans="1:13">
      <c r="A681" s="20">
        <v>59</v>
      </c>
      <c r="B681" s="20"/>
      <c r="C681" s="20"/>
      <c r="D681" s="20"/>
      <c r="E681" s="20"/>
      <c r="F681" s="20" t="s">
        <v>147</v>
      </c>
      <c r="G681" s="20"/>
      <c r="H681" s="21" t="s">
        <v>385</v>
      </c>
      <c r="I681" s="20"/>
      <c r="J681" s="20"/>
      <c r="K681" s="20"/>
      <c r="L681" s="20"/>
      <c r="M681" s="20"/>
    </row>
    <row r="682" ht="14.25" customHeight="1" spans="1:13">
      <c r="A682" s="20">
        <v>60</v>
      </c>
      <c r="B682" s="20"/>
      <c r="C682" s="20"/>
      <c r="D682" s="20"/>
      <c r="E682" s="20"/>
      <c r="F682" s="20" t="s">
        <v>148</v>
      </c>
      <c r="G682" s="20"/>
      <c r="H682" s="21" t="s">
        <v>385</v>
      </c>
      <c r="I682" s="20"/>
      <c r="J682" s="20"/>
      <c r="K682" s="20"/>
      <c r="L682" s="20"/>
      <c r="M682" s="20"/>
    </row>
    <row r="683" ht="14.25" customHeight="1" spans="1:13">
      <c r="A683" s="18">
        <v>61</v>
      </c>
      <c r="B683" s="18"/>
      <c r="C683" s="18"/>
      <c r="D683" s="18"/>
      <c r="E683" s="18" t="s">
        <v>122</v>
      </c>
      <c r="F683" s="18" t="s">
        <v>145</v>
      </c>
      <c r="G683" s="18"/>
      <c r="H683" s="19" t="s">
        <v>385</v>
      </c>
      <c r="I683" s="18"/>
      <c r="J683" s="18" t="s">
        <v>871</v>
      </c>
      <c r="K683" s="18"/>
      <c r="L683" s="18"/>
      <c r="M683" s="18"/>
    </row>
    <row r="684" ht="14.25" customHeight="1" spans="1:13">
      <c r="A684" s="20">
        <v>62</v>
      </c>
      <c r="B684" s="20"/>
      <c r="C684" s="20"/>
      <c r="D684" s="20"/>
      <c r="E684" s="20"/>
      <c r="F684" s="20" t="s">
        <v>146</v>
      </c>
      <c r="G684" s="20"/>
      <c r="H684" s="21" t="s">
        <v>385</v>
      </c>
      <c r="I684" s="20"/>
      <c r="J684" s="20"/>
      <c r="K684" s="20"/>
      <c r="L684" s="20"/>
      <c r="M684" s="20"/>
    </row>
    <row r="685" ht="14.25" customHeight="1" spans="1:13">
      <c r="A685" s="20">
        <v>63</v>
      </c>
      <c r="B685" s="20"/>
      <c r="C685" s="20"/>
      <c r="D685" s="20"/>
      <c r="E685" s="20"/>
      <c r="F685" s="20" t="s">
        <v>147</v>
      </c>
      <c r="G685" s="20"/>
      <c r="H685" s="21" t="s">
        <v>385</v>
      </c>
      <c r="I685" s="20"/>
      <c r="J685" s="20"/>
      <c r="K685" s="20"/>
      <c r="L685" s="20"/>
      <c r="M685" s="20"/>
    </row>
    <row r="686" ht="14.25" customHeight="1" spans="1:13">
      <c r="A686" s="20">
        <v>64</v>
      </c>
      <c r="B686" s="20"/>
      <c r="C686" s="20"/>
      <c r="D686" s="20"/>
      <c r="E686" s="20"/>
      <c r="F686" s="20" t="s">
        <v>148</v>
      </c>
      <c r="G686" s="20"/>
      <c r="H686" s="21" t="s">
        <v>385</v>
      </c>
      <c r="I686" s="20"/>
      <c r="J686" s="20"/>
      <c r="K686" s="20"/>
      <c r="L686" s="20"/>
      <c r="M686" s="20"/>
    </row>
    <row r="687" ht="14.25" customHeight="1" spans="1:13">
      <c r="A687" s="18">
        <v>65</v>
      </c>
      <c r="B687" s="18"/>
      <c r="C687" s="18"/>
      <c r="D687" s="18"/>
      <c r="E687" s="18" t="s">
        <v>123</v>
      </c>
      <c r="F687" s="18" t="s">
        <v>145</v>
      </c>
      <c r="G687" s="18"/>
      <c r="H687" s="19" t="s">
        <v>385</v>
      </c>
      <c r="I687" s="18"/>
      <c r="J687" s="18" t="s">
        <v>871</v>
      </c>
      <c r="K687" s="18"/>
      <c r="L687" s="18"/>
      <c r="M687" s="18"/>
    </row>
    <row r="688" ht="14.25" customHeight="1" spans="1:13">
      <c r="A688" s="20">
        <v>66</v>
      </c>
      <c r="B688" s="20"/>
      <c r="C688" s="20"/>
      <c r="D688" s="20"/>
      <c r="E688" s="20"/>
      <c r="F688" s="20" t="s">
        <v>146</v>
      </c>
      <c r="G688" s="20"/>
      <c r="H688" s="21" t="s">
        <v>385</v>
      </c>
      <c r="I688" s="20"/>
      <c r="J688" s="20"/>
      <c r="K688" s="20"/>
      <c r="L688" s="20"/>
      <c r="M688" s="20"/>
    </row>
    <row r="689" ht="14.25" customHeight="1" spans="1:13">
      <c r="A689" s="20">
        <v>67</v>
      </c>
      <c r="B689" s="20"/>
      <c r="C689" s="20"/>
      <c r="D689" s="20"/>
      <c r="E689" s="20"/>
      <c r="F689" s="20" t="s">
        <v>147</v>
      </c>
      <c r="G689" s="20"/>
      <c r="H689" s="21" t="s">
        <v>385</v>
      </c>
      <c r="I689" s="20"/>
      <c r="J689" s="20"/>
      <c r="K689" s="20"/>
      <c r="L689" s="20"/>
      <c r="M689" s="20"/>
    </row>
    <row r="690" ht="14.25" customHeight="1" spans="1:13">
      <c r="A690" s="20">
        <v>68</v>
      </c>
      <c r="B690" s="20"/>
      <c r="C690" s="20"/>
      <c r="D690" s="20"/>
      <c r="E690" s="20"/>
      <c r="F690" s="20" t="s">
        <v>148</v>
      </c>
      <c r="G690" s="20"/>
      <c r="H690" s="21" t="s">
        <v>385</v>
      </c>
      <c r="I690" s="20"/>
      <c r="J690" s="20"/>
      <c r="K690" s="20"/>
      <c r="L690" s="20"/>
      <c r="M690" s="20"/>
    </row>
    <row r="691" ht="14.25" customHeight="1" spans="1:13">
      <c r="A691" s="13">
        <v>69</v>
      </c>
      <c r="B691" s="13"/>
      <c r="C691" s="13"/>
      <c r="D691" s="13" t="s">
        <v>91</v>
      </c>
      <c r="E691" s="13" t="s">
        <v>124</v>
      </c>
      <c r="F691" s="13" t="s">
        <v>160</v>
      </c>
      <c r="G691" s="13"/>
      <c r="H691" s="36" t="s">
        <v>21</v>
      </c>
      <c r="I691" s="13" t="s">
        <v>316</v>
      </c>
      <c r="J691" s="13" t="s">
        <v>872</v>
      </c>
      <c r="K691" s="14">
        <v>0</v>
      </c>
      <c r="L691" s="14">
        <v>1</v>
      </c>
      <c r="M691" s="13" t="s">
        <v>873</v>
      </c>
    </row>
    <row r="692" ht="14.25" customHeight="1" spans="1:13">
      <c r="A692" s="16">
        <v>70</v>
      </c>
      <c r="B692" s="16"/>
      <c r="C692" s="16"/>
      <c r="D692" s="16"/>
      <c r="E692" s="16"/>
      <c r="F692" s="16" t="s">
        <v>874</v>
      </c>
      <c r="G692" s="16"/>
      <c r="H692" s="33" t="s">
        <v>21</v>
      </c>
      <c r="I692" s="16" t="s">
        <v>316</v>
      </c>
      <c r="J692" s="16"/>
      <c r="K692" s="17">
        <v>0</v>
      </c>
      <c r="L692" s="17">
        <v>1</v>
      </c>
      <c r="M692" s="16"/>
    </row>
    <row r="693" ht="14.25" customHeight="1" spans="1:13">
      <c r="A693" s="16">
        <v>71</v>
      </c>
      <c r="B693" s="16"/>
      <c r="C693" s="16"/>
      <c r="D693" s="16"/>
      <c r="E693" s="16"/>
      <c r="F693" s="16" t="s">
        <v>149</v>
      </c>
      <c r="G693" s="16"/>
      <c r="H693" s="33" t="s">
        <v>21</v>
      </c>
      <c r="I693" s="16" t="s">
        <v>316</v>
      </c>
      <c r="J693" s="16"/>
      <c r="K693" s="17">
        <v>0</v>
      </c>
      <c r="L693" s="17">
        <v>1</v>
      </c>
      <c r="M693" s="16"/>
    </row>
    <row r="694" ht="14.25" customHeight="1" spans="1:13">
      <c r="A694" s="16">
        <v>72</v>
      </c>
      <c r="B694" s="16"/>
      <c r="C694" s="16"/>
      <c r="D694" s="16"/>
      <c r="E694" s="16"/>
      <c r="F694" s="16" t="s">
        <v>162</v>
      </c>
      <c r="G694" s="16"/>
      <c r="H694" s="33" t="s">
        <v>21</v>
      </c>
      <c r="I694" s="16" t="s">
        <v>316</v>
      </c>
      <c r="J694" s="16"/>
      <c r="K694" s="17">
        <v>0</v>
      </c>
      <c r="L694" s="17">
        <v>1</v>
      </c>
      <c r="M694" s="16"/>
    </row>
    <row r="695" ht="14.25" customHeight="1" spans="6:8">
      <c r="F695" t="s">
        <v>875</v>
      </c>
      <c r="H695" s="8">
        <v>0</v>
      </c>
    </row>
    <row r="696" ht="14.25" customHeight="1" spans="1:13">
      <c r="A696" s="2"/>
      <c r="B696" s="2"/>
      <c r="C696" s="2"/>
      <c r="D696" s="2" t="s">
        <v>92</v>
      </c>
      <c r="E696" s="2" t="s">
        <v>876</v>
      </c>
      <c r="F696" s="2" t="s">
        <v>877</v>
      </c>
      <c r="G696" s="2"/>
      <c r="H696" s="11">
        <v>2.6</v>
      </c>
      <c r="I696" s="2"/>
      <c r="J696" s="2" t="s">
        <v>847</v>
      </c>
      <c r="K696" s="2"/>
      <c r="L696" s="2"/>
      <c r="M696" s="2"/>
    </row>
    <row r="697" ht="14.25" customHeight="1" spans="6:8">
      <c r="F697" t="s">
        <v>878</v>
      </c>
      <c r="H697" s="8">
        <v>3.5</v>
      </c>
    </row>
    <row r="698" ht="14.25" customHeight="1" spans="6:8">
      <c r="F698" t="s">
        <v>361</v>
      </c>
      <c r="H698" s="8">
        <v>6</v>
      </c>
    </row>
    <row r="699" ht="14.25" customHeight="1" spans="1:13">
      <c r="A699" s="13">
        <v>73</v>
      </c>
      <c r="B699" s="13"/>
      <c r="C699" s="13"/>
      <c r="D699" s="13"/>
      <c r="E699" s="13" t="s">
        <v>125</v>
      </c>
      <c r="F699" s="13" t="s">
        <v>151</v>
      </c>
      <c r="G699" s="13"/>
      <c r="H699" s="36" t="s">
        <v>21</v>
      </c>
      <c r="I699" s="13" t="s">
        <v>879</v>
      </c>
      <c r="J699" s="13"/>
      <c r="K699" s="13">
        <v>70</v>
      </c>
      <c r="L699" s="13">
        <v>200</v>
      </c>
      <c r="M699" s="13" t="s">
        <v>870</v>
      </c>
    </row>
    <row r="700" ht="14.25" customHeight="1" spans="1:13">
      <c r="A700" s="16">
        <v>74</v>
      </c>
      <c r="B700" s="16"/>
      <c r="C700" s="16"/>
      <c r="D700" s="16"/>
      <c r="E700" s="16"/>
      <c r="F700" s="16" t="s">
        <v>152</v>
      </c>
      <c r="G700" s="16"/>
      <c r="H700" s="33" t="s">
        <v>21</v>
      </c>
      <c r="I700" s="16" t="s">
        <v>879</v>
      </c>
      <c r="J700" s="16"/>
      <c r="K700" s="16">
        <v>10</v>
      </c>
      <c r="L700" s="16">
        <v>80</v>
      </c>
      <c r="M700" s="16" t="s">
        <v>870</v>
      </c>
    </row>
    <row r="701" ht="14.25" customHeight="1" spans="1:13">
      <c r="A701" s="13">
        <v>75</v>
      </c>
      <c r="B701" s="13"/>
      <c r="C701" s="13" t="s">
        <v>880</v>
      </c>
      <c r="D701" s="13" t="s">
        <v>93</v>
      </c>
      <c r="E701" s="13" t="s">
        <v>126</v>
      </c>
      <c r="F701" s="13"/>
      <c r="G701" s="13"/>
      <c r="H701" s="36" t="s">
        <v>21</v>
      </c>
      <c r="I701" s="13"/>
      <c r="J701" s="13"/>
      <c r="K701" s="13">
        <v>9800</v>
      </c>
      <c r="L701" s="13">
        <v>49000</v>
      </c>
      <c r="M701" s="13" t="s">
        <v>881</v>
      </c>
    </row>
    <row r="702" ht="14.25" customHeight="1" spans="1:13">
      <c r="A702" s="16">
        <v>76</v>
      </c>
      <c r="B702" s="16"/>
      <c r="C702" s="16"/>
      <c r="D702" s="16"/>
      <c r="E702" s="16" t="s">
        <v>153</v>
      </c>
      <c r="F702" s="16"/>
      <c r="G702" s="16"/>
      <c r="H702" s="33" t="s">
        <v>21</v>
      </c>
      <c r="I702" s="16"/>
      <c r="J702" s="16"/>
      <c r="K702" s="17">
        <v>0.1</v>
      </c>
      <c r="L702" s="17">
        <v>0.9</v>
      </c>
      <c r="M702" s="16"/>
    </row>
    <row r="703" ht="14.25" customHeight="1" spans="1:13">
      <c r="A703" s="16">
        <v>77</v>
      </c>
      <c r="B703" s="16"/>
      <c r="C703" s="16"/>
      <c r="D703" s="16"/>
      <c r="E703" s="16" t="s">
        <v>154</v>
      </c>
      <c r="F703" s="16"/>
      <c r="G703" s="16"/>
      <c r="H703" s="33" t="s">
        <v>21</v>
      </c>
      <c r="I703" s="16"/>
      <c r="J703" s="16"/>
      <c r="K703" s="17">
        <v>0.1</v>
      </c>
      <c r="L703" s="17">
        <v>0.9</v>
      </c>
      <c r="M703" s="16"/>
    </row>
    <row r="704" ht="14.25" customHeight="1" spans="1:13">
      <c r="A704" s="2"/>
      <c r="B704" s="2"/>
      <c r="C704" s="2"/>
      <c r="D704" s="2"/>
      <c r="E704" s="2" t="s">
        <v>882</v>
      </c>
      <c r="F704" s="2" t="s">
        <v>883</v>
      </c>
      <c r="G704" s="2"/>
      <c r="H704" s="11">
        <v>275.9</v>
      </c>
      <c r="I704" s="2" t="s">
        <v>884</v>
      </c>
      <c r="J704" s="2" t="s">
        <v>885</v>
      </c>
      <c r="K704" s="2"/>
      <c r="L704" s="2"/>
      <c r="M704" s="2"/>
    </row>
    <row r="705" ht="14.25" customHeight="1" spans="6:10">
      <c r="F705" t="s">
        <v>886</v>
      </c>
      <c r="H705" s="8">
        <v>100</v>
      </c>
      <c r="I705" s="2" t="s">
        <v>884</v>
      </c>
      <c r="J705" t="s">
        <v>887</v>
      </c>
    </row>
    <row r="706" ht="14.25" customHeight="1" spans="1:13">
      <c r="A706" s="41">
        <v>78</v>
      </c>
      <c r="B706" s="41"/>
      <c r="C706" s="41"/>
      <c r="D706" s="41"/>
      <c r="E706" s="41" t="s">
        <v>127</v>
      </c>
      <c r="F706" s="41" t="s">
        <v>155</v>
      </c>
      <c r="G706" s="41"/>
      <c r="H706" s="42" t="s">
        <v>21</v>
      </c>
      <c r="I706" s="41"/>
      <c r="J706" s="41"/>
      <c r="K706" s="41">
        <v>36.122</v>
      </c>
      <c r="L706" s="41">
        <v>145.71</v>
      </c>
      <c r="M706" s="41" t="s">
        <v>888</v>
      </c>
    </row>
    <row r="707" ht="14.25" customHeight="1" spans="1:13">
      <c r="A707" s="2"/>
      <c r="B707" s="2"/>
      <c r="C707" s="2"/>
      <c r="D707" s="2" t="s">
        <v>889</v>
      </c>
      <c r="E707" s="2" t="s">
        <v>126</v>
      </c>
      <c r="F707" s="2"/>
      <c r="G707" s="2"/>
      <c r="H707" s="2">
        <v>0</v>
      </c>
      <c r="I707" s="2"/>
      <c r="J707" s="2"/>
      <c r="K707" s="2"/>
      <c r="L707" s="2"/>
      <c r="M707" s="2"/>
    </row>
    <row r="708" ht="14.25" customHeight="1" spans="5:8">
      <c r="E708" t="s">
        <v>153</v>
      </c>
      <c r="H708" s="15">
        <v>1</v>
      </c>
    </row>
    <row r="709" ht="14.25" customHeight="1" spans="5:8">
      <c r="E709" t="s">
        <v>154</v>
      </c>
      <c r="H709" s="15">
        <v>1</v>
      </c>
    </row>
    <row r="710" ht="14.25" customHeight="1" spans="1:13">
      <c r="A710" s="2"/>
      <c r="B710" s="2"/>
      <c r="C710" s="2"/>
      <c r="D710" s="2"/>
      <c r="E710" s="2" t="s">
        <v>882</v>
      </c>
      <c r="F710" s="2" t="s">
        <v>883</v>
      </c>
      <c r="G710" s="2"/>
      <c r="H710" s="2">
        <v>370</v>
      </c>
      <c r="I710" s="2" t="s">
        <v>890</v>
      </c>
      <c r="J710" s="2"/>
      <c r="K710" s="2"/>
      <c r="L710" s="2"/>
      <c r="M710" s="2"/>
    </row>
    <row r="711" ht="14.25" customHeight="1" spans="6:9">
      <c r="F711" t="s">
        <v>886</v>
      </c>
      <c r="H711">
        <v>370</v>
      </c>
      <c r="I711" t="s">
        <v>890</v>
      </c>
    </row>
    <row r="712" ht="14.25" customHeight="1" spans="5:9">
      <c r="E712" t="s">
        <v>127</v>
      </c>
      <c r="F712" t="s">
        <v>155</v>
      </c>
      <c r="H712">
        <v>37.6</v>
      </c>
      <c r="I712" t="s">
        <v>846</v>
      </c>
    </row>
    <row r="713" ht="14.25" customHeight="1" spans="1:13">
      <c r="A713" s="2"/>
      <c r="B713" s="2"/>
      <c r="C713" s="2" t="s">
        <v>71</v>
      </c>
      <c r="D713" s="2" t="s">
        <v>891</v>
      </c>
      <c r="E713" s="2" t="s">
        <v>892</v>
      </c>
      <c r="F713" s="2"/>
      <c r="G713" s="2"/>
      <c r="H713" s="2">
        <v>0</v>
      </c>
      <c r="I713" s="2" t="s">
        <v>893</v>
      </c>
      <c r="J713" s="2" t="s">
        <v>894</v>
      </c>
      <c r="K713" s="2"/>
      <c r="L713" s="2"/>
      <c r="M713" s="2" t="s">
        <v>895</v>
      </c>
    </row>
    <row r="714" ht="14.25" customHeight="1" spans="1:13">
      <c r="A714" s="13">
        <v>79</v>
      </c>
      <c r="B714" s="13"/>
      <c r="C714" s="13"/>
      <c r="D714" s="13" t="s">
        <v>94</v>
      </c>
      <c r="E714" s="13" t="s">
        <v>128</v>
      </c>
      <c r="F714" s="13"/>
      <c r="G714" s="13"/>
      <c r="H714" s="36" t="s">
        <v>21</v>
      </c>
      <c r="I714" s="13" t="s">
        <v>344</v>
      </c>
      <c r="J714" s="13" t="s">
        <v>896</v>
      </c>
      <c r="K714" s="13">
        <v>2482</v>
      </c>
      <c r="L714" s="13">
        <v>3500</v>
      </c>
      <c r="M714" s="13" t="s">
        <v>897</v>
      </c>
    </row>
    <row r="715" ht="14.25" customHeight="1" spans="5:10">
      <c r="E715" t="s">
        <v>898</v>
      </c>
      <c r="H715" s="43">
        <v>2644</v>
      </c>
      <c r="I715" t="s">
        <v>344</v>
      </c>
      <c r="J715" t="s">
        <v>896</v>
      </c>
    </row>
    <row r="716" ht="14.25" customHeight="1" spans="5:10">
      <c r="E716" t="s">
        <v>648</v>
      </c>
      <c r="H716" s="43">
        <v>3734</v>
      </c>
      <c r="I716" t="s">
        <v>344</v>
      </c>
      <c r="J716" t="s">
        <v>896</v>
      </c>
    </row>
    <row r="717" ht="14.25" customHeight="1" spans="5:10">
      <c r="E717" t="s">
        <v>712</v>
      </c>
      <c r="H717" s="43">
        <v>4000</v>
      </c>
      <c r="I717" t="s">
        <v>344</v>
      </c>
      <c r="J717" t="s">
        <v>896</v>
      </c>
    </row>
    <row r="718" ht="14.25" customHeight="1" spans="1:13">
      <c r="A718" s="16">
        <v>80</v>
      </c>
      <c r="B718" s="16"/>
      <c r="C718" s="16"/>
      <c r="D718" s="16"/>
      <c r="E718" s="16" t="s">
        <v>129</v>
      </c>
      <c r="F718" s="16"/>
      <c r="G718" s="16"/>
      <c r="H718" s="33" t="s">
        <v>21</v>
      </c>
      <c r="I718" s="16" t="s">
        <v>344</v>
      </c>
      <c r="J718" s="16" t="s">
        <v>896</v>
      </c>
      <c r="K718" s="16">
        <v>755</v>
      </c>
      <c r="L718" s="16">
        <v>1150</v>
      </c>
      <c r="M718" s="16" t="s">
        <v>899</v>
      </c>
    </row>
    <row r="719" ht="14.25" customHeight="1" spans="1:13">
      <c r="A719" s="2"/>
      <c r="B719" s="2" t="s">
        <v>900</v>
      </c>
      <c r="C719" s="2" t="s">
        <v>901</v>
      </c>
      <c r="D719" s="2" t="s">
        <v>902</v>
      </c>
      <c r="E719" s="2" t="s">
        <v>903</v>
      </c>
      <c r="F719" s="2" t="s">
        <v>7</v>
      </c>
      <c r="G719" s="2"/>
      <c r="H719" s="22">
        <v>0.67</v>
      </c>
      <c r="I719" s="2" t="s">
        <v>904</v>
      </c>
      <c r="J719" s="2" t="s">
        <v>905</v>
      </c>
      <c r="K719" s="2"/>
      <c r="L719" s="2"/>
      <c r="M719" s="2" t="s">
        <v>906</v>
      </c>
    </row>
    <row r="720" ht="14.25" customHeight="1" spans="6:8">
      <c r="F720" t="s">
        <v>9</v>
      </c>
      <c r="H720" s="15">
        <v>0.67</v>
      </c>
    </row>
    <row r="721" ht="14.25" customHeight="1" spans="1:13">
      <c r="A721" s="2"/>
      <c r="B721" s="2"/>
      <c r="C721" s="2"/>
      <c r="D721" s="2" t="s">
        <v>59</v>
      </c>
      <c r="E721" s="2" t="s">
        <v>903</v>
      </c>
      <c r="F721" s="2" t="s">
        <v>59</v>
      </c>
      <c r="G721" s="2"/>
      <c r="H721" s="22">
        <v>0.67</v>
      </c>
      <c r="I721" s="2"/>
      <c r="J721" s="2" t="s">
        <v>905</v>
      </c>
      <c r="K721" s="2"/>
      <c r="L721" s="2"/>
      <c r="M721" s="2" t="s">
        <v>906</v>
      </c>
    </row>
    <row r="722" ht="14.25" customHeight="1" spans="1:13">
      <c r="A722" s="2"/>
      <c r="B722" s="2"/>
      <c r="C722" s="2"/>
      <c r="D722" s="2" t="s">
        <v>907</v>
      </c>
      <c r="E722" s="2" t="s">
        <v>908</v>
      </c>
      <c r="F722" s="2" t="s">
        <v>909</v>
      </c>
      <c r="G722" s="2"/>
      <c r="H722" s="22">
        <v>0.67</v>
      </c>
      <c r="I722" s="2" t="s">
        <v>904</v>
      </c>
      <c r="J722" s="2" t="s">
        <v>905</v>
      </c>
      <c r="K722" s="2"/>
      <c r="L722" s="2"/>
      <c r="M722" s="2" t="s">
        <v>906</v>
      </c>
    </row>
    <row r="723" ht="14.25" customHeight="1" spans="6:8">
      <c r="F723" t="s">
        <v>910</v>
      </c>
      <c r="H723" s="15">
        <v>0.67</v>
      </c>
    </row>
    <row r="724" ht="14.25" customHeight="1" spans="6:8">
      <c r="F724" t="s">
        <v>911</v>
      </c>
      <c r="H724" s="15">
        <v>0.67</v>
      </c>
    </row>
    <row r="725" ht="14.25" customHeight="1" spans="1:13">
      <c r="A725" s="2"/>
      <c r="B725" s="2"/>
      <c r="C725" s="2"/>
      <c r="D725" s="2"/>
      <c r="E725" s="2" t="s">
        <v>903</v>
      </c>
      <c r="F725" s="2" t="s">
        <v>909</v>
      </c>
      <c r="G725" s="2"/>
      <c r="H725" s="22">
        <v>0.67</v>
      </c>
      <c r="I725" s="2" t="s">
        <v>904</v>
      </c>
      <c r="J725" s="2" t="s">
        <v>905</v>
      </c>
      <c r="K725" s="2"/>
      <c r="L725" s="2"/>
      <c r="M725" s="2" t="s">
        <v>906</v>
      </c>
    </row>
    <row r="726" ht="14.25" customHeight="1" spans="6:8">
      <c r="F726" t="s">
        <v>910</v>
      </c>
      <c r="H726" s="15">
        <v>0.67</v>
      </c>
    </row>
    <row r="727" ht="14.25" customHeight="1" spans="6:8">
      <c r="F727" t="s">
        <v>911</v>
      </c>
      <c r="H727" s="15">
        <v>0.67</v>
      </c>
    </row>
    <row r="728" ht="14.25" customHeight="1" spans="1:13">
      <c r="A728" s="2"/>
      <c r="B728" s="2"/>
      <c r="C728" s="2"/>
      <c r="D728" s="2"/>
      <c r="E728" s="2" t="s">
        <v>912</v>
      </c>
      <c r="F728" s="2" t="s">
        <v>512</v>
      </c>
      <c r="G728" s="2"/>
      <c r="H728" s="22">
        <v>0.67</v>
      </c>
      <c r="I728" s="2" t="s">
        <v>904</v>
      </c>
      <c r="J728" s="2" t="s">
        <v>905</v>
      </c>
      <c r="K728" s="2"/>
      <c r="L728" s="2"/>
      <c r="M728" s="2" t="s">
        <v>906</v>
      </c>
    </row>
    <row r="729" ht="14.25" customHeight="1" spans="6:8">
      <c r="F729" t="s">
        <v>913</v>
      </c>
      <c r="H729" s="15">
        <v>0.67</v>
      </c>
    </row>
    <row r="730" ht="14.25" customHeight="1" spans="1:13">
      <c r="A730" s="2"/>
      <c r="B730" s="2"/>
      <c r="C730" s="2"/>
      <c r="D730" s="2" t="s">
        <v>590</v>
      </c>
      <c r="E730" s="2" t="s">
        <v>908</v>
      </c>
      <c r="F730" s="2" t="s">
        <v>914</v>
      </c>
      <c r="G730" s="2"/>
      <c r="H730" s="22">
        <v>0.67</v>
      </c>
      <c r="I730" s="2" t="s">
        <v>904</v>
      </c>
      <c r="J730" s="2" t="s">
        <v>905</v>
      </c>
      <c r="K730" s="2"/>
      <c r="L730" s="2"/>
      <c r="M730" s="2" t="s">
        <v>906</v>
      </c>
    </row>
    <row r="731" ht="14.25" customHeight="1" spans="6:8">
      <c r="F731" t="s">
        <v>915</v>
      </c>
      <c r="H731" s="15">
        <v>0.67</v>
      </c>
    </row>
    <row r="732" ht="14.25" customHeight="1" spans="1:13">
      <c r="A732" s="2"/>
      <c r="B732" s="2"/>
      <c r="C732" s="2"/>
      <c r="D732" s="2"/>
      <c r="E732" s="2" t="s">
        <v>903</v>
      </c>
      <c r="F732" s="2" t="s">
        <v>914</v>
      </c>
      <c r="G732" s="2"/>
      <c r="H732" s="22">
        <v>0.67</v>
      </c>
      <c r="I732" s="2" t="s">
        <v>904</v>
      </c>
      <c r="J732" s="2" t="s">
        <v>905</v>
      </c>
      <c r="K732" s="2"/>
      <c r="L732" s="2"/>
      <c r="M732" s="2" t="s">
        <v>906</v>
      </c>
    </row>
    <row r="733" ht="14.25" customHeight="1" spans="6:8">
      <c r="F733" t="s">
        <v>915</v>
      </c>
      <c r="H733" s="15">
        <v>0.67</v>
      </c>
    </row>
    <row r="734" ht="14.25" customHeight="1" spans="6:8">
      <c r="F734" t="s">
        <v>916</v>
      </c>
      <c r="H734" s="15">
        <v>0.67</v>
      </c>
    </row>
    <row r="735" ht="14.25" customHeight="1" spans="6:8">
      <c r="F735" t="s">
        <v>917</v>
      </c>
      <c r="H735" s="15">
        <v>0.67</v>
      </c>
    </row>
    <row r="736" ht="14.25" customHeight="1" spans="1:13">
      <c r="A736" s="2"/>
      <c r="B736" s="2"/>
      <c r="C736" s="2"/>
      <c r="D736" s="2"/>
      <c r="E736" s="2" t="s">
        <v>912</v>
      </c>
      <c r="F736" s="2" t="s">
        <v>590</v>
      </c>
      <c r="G736" s="2"/>
      <c r="H736" s="22">
        <v>0.67</v>
      </c>
      <c r="I736" s="2" t="s">
        <v>904</v>
      </c>
      <c r="J736" s="2" t="s">
        <v>905</v>
      </c>
      <c r="K736" s="2"/>
      <c r="L736" s="2"/>
      <c r="M736" s="2" t="s">
        <v>906</v>
      </c>
    </row>
    <row r="737" ht="14.25" customHeight="1" spans="1:13">
      <c r="A737" s="2"/>
      <c r="B737" s="2"/>
      <c r="C737" s="2"/>
      <c r="D737" s="2" t="s">
        <v>918</v>
      </c>
      <c r="E737" s="2" t="s">
        <v>918</v>
      </c>
      <c r="F737" s="2"/>
      <c r="G737" s="2"/>
      <c r="H737" s="22">
        <v>0.67</v>
      </c>
      <c r="I737" s="2" t="s">
        <v>904</v>
      </c>
      <c r="J737" s="2" t="s">
        <v>905</v>
      </c>
      <c r="K737" s="2"/>
      <c r="L737" s="2"/>
      <c r="M737" s="2" t="s">
        <v>906</v>
      </c>
    </row>
    <row r="738" ht="14.25" customHeight="1" spans="1:13">
      <c r="A738" s="2"/>
      <c r="B738" s="2"/>
      <c r="C738" s="2"/>
      <c r="D738" s="2" t="s">
        <v>919</v>
      </c>
      <c r="E738" s="2" t="s">
        <v>920</v>
      </c>
      <c r="F738" s="2"/>
      <c r="G738" s="2"/>
      <c r="H738" s="22">
        <v>1</v>
      </c>
      <c r="I738" s="2" t="s">
        <v>921</v>
      </c>
      <c r="J738" s="2" t="s">
        <v>922</v>
      </c>
      <c r="K738" s="2"/>
      <c r="L738" s="2"/>
      <c r="M738" s="2"/>
    </row>
    <row r="739" ht="14.25" customHeight="1" spans="5:10">
      <c r="E739" t="s">
        <v>923</v>
      </c>
      <c r="H739" s="15">
        <v>0</v>
      </c>
      <c r="I739" t="s">
        <v>921</v>
      </c>
      <c r="J739" t="s">
        <v>924</v>
      </c>
    </row>
    <row r="740" ht="14.25" customHeight="1" spans="1:13">
      <c r="A740" s="2"/>
      <c r="B740" s="2"/>
      <c r="C740" s="2" t="s">
        <v>925</v>
      </c>
      <c r="D740" s="2" t="s">
        <v>926</v>
      </c>
      <c r="E740" s="2" t="s">
        <v>927</v>
      </c>
      <c r="F740" s="2" t="s">
        <v>928</v>
      </c>
      <c r="G740" s="2"/>
      <c r="H740" s="22">
        <v>0</v>
      </c>
      <c r="I740" s="2"/>
      <c r="J740" s="2"/>
      <c r="K740" s="2"/>
      <c r="L740" s="2"/>
      <c r="M740" s="2" t="s">
        <v>929</v>
      </c>
    </row>
    <row r="741" ht="14.25" customHeight="1" spans="1:13">
      <c r="A741" s="2"/>
      <c r="B741" s="2"/>
      <c r="C741" s="2"/>
      <c r="D741" s="2"/>
      <c r="E741" s="2" t="s">
        <v>930</v>
      </c>
      <c r="F741" s="2" t="s">
        <v>931</v>
      </c>
      <c r="G741" s="2"/>
      <c r="H741" s="22">
        <v>0</v>
      </c>
      <c r="I741" s="2"/>
      <c r="J741" s="2"/>
      <c r="K741" s="2"/>
      <c r="L741" s="2"/>
      <c r="M741" s="2" t="s">
        <v>929</v>
      </c>
    </row>
    <row r="742" ht="14.25" customHeight="1" spans="6:8">
      <c r="F742" t="s">
        <v>932</v>
      </c>
      <c r="H742" s="15">
        <v>0</v>
      </c>
    </row>
    <row r="743" ht="14.25" customHeight="1" spans="6:8">
      <c r="F743" t="s">
        <v>933</v>
      </c>
      <c r="H743" s="15">
        <v>0</v>
      </c>
    </row>
    <row r="744" ht="14.25" customHeight="1" spans="6:8">
      <c r="F744" t="s">
        <v>934</v>
      </c>
      <c r="H744" s="15">
        <v>0</v>
      </c>
    </row>
    <row r="745" ht="14.25" customHeight="1" spans="6:8">
      <c r="F745" t="s">
        <v>935</v>
      </c>
      <c r="H745" s="15">
        <v>0</v>
      </c>
    </row>
    <row r="746" ht="14.25" customHeight="1" spans="6:8">
      <c r="F746" t="s">
        <v>936</v>
      </c>
      <c r="H746" s="15">
        <v>0</v>
      </c>
    </row>
    <row r="747" ht="14.25" customHeight="1" spans="1:13">
      <c r="A747" s="2"/>
      <c r="B747" s="2"/>
      <c r="C747" s="2"/>
      <c r="D747" s="2"/>
      <c r="E747" s="2" t="s">
        <v>937</v>
      </c>
      <c r="F747" s="2" t="s">
        <v>938</v>
      </c>
      <c r="G747" s="2"/>
      <c r="H747" s="22">
        <v>0</v>
      </c>
      <c r="I747" s="2"/>
      <c r="J747" s="2"/>
      <c r="K747" s="2"/>
      <c r="L747" s="2"/>
      <c r="M747" s="2" t="s">
        <v>929</v>
      </c>
    </row>
    <row r="748" ht="14.25" customHeight="1" spans="6:8">
      <c r="F748" t="s">
        <v>939</v>
      </c>
      <c r="H748" s="15">
        <v>0</v>
      </c>
    </row>
    <row r="749" ht="14.25" customHeight="1" spans="6:8">
      <c r="F749" t="s">
        <v>940</v>
      </c>
      <c r="H749" s="15">
        <v>0</v>
      </c>
    </row>
    <row r="750" ht="14.25" customHeight="1" spans="6:8">
      <c r="F750" t="s">
        <v>941</v>
      </c>
      <c r="H750" s="15">
        <v>0</v>
      </c>
    </row>
    <row r="751" ht="14.25" customHeight="1" spans="6:8">
      <c r="F751" t="s">
        <v>942</v>
      </c>
      <c r="H751" s="15">
        <v>0</v>
      </c>
    </row>
    <row r="752" ht="14.25" customHeight="1" spans="6:8">
      <c r="F752" t="s">
        <v>943</v>
      </c>
      <c r="H752" s="15">
        <v>0</v>
      </c>
    </row>
    <row r="753" ht="14.25" customHeight="1" spans="1:13">
      <c r="A753" s="2"/>
      <c r="B753" s="2"/>
      <c r="C753" s="2"/>
      <c r="D753" s="2"/>
      <c r="E753" s="2" t="s">
        <v>478</v>
      </c>
      <c r="F753" s="2" t="s">
        <v>944</v>
      </c>
      <c r="G753" s="2"/>
      <c r="H753" s="22">
        <v>0</v>
      </c>
      <c r="I753" s="2"/>
      <c r="J753" s="2"/>
      <c r="K753" s="2"/>
      <c r="L753" s="2"/>
      <c r="M753" s="2" t="s">
        <v>929</v>
      </c>
    </row>
    <row r="754" ht="14.25" customHeight="1" spans="6:8">
      <c r="F754" t="s">
        <v>945</v>
      </c>
      <c r="H754" s="15">
        <v>0</v>
      </c>
    </row>
    <row r="755" ht="14.25" customHeight="1" spans="6:8">
      <c r="F755" t="s">
        <v>946</v>
      </c>
      <c r="H755" s="15">
        <v>0</v>
      </c>
    </row>
    <row r="756" ht="14.25" customHeight="1" spans="1:13">
      <c r="A756" s="2"/>
      <c r="B756" s="2"/>
      <c r="C756" s="2"/>
      <c r="D756" s="2" t="s">
        <v>947</v>
      </c>
      <c r="E756" s="2" t="s">
        <v>512</v>
      </c>
      <c r="F756" s="2" t="s">
        <v>948</v>
      </c>
      <c r="G756" s="2"/>
      <c r="H756" s="22">
        <v>0</v>
      </c>
      <c r="I756" s="2"/>
      <c r="J756" s="2"/>
      <c r="K756" s="2"/>
      <c r="L756" s="2"/>
      <c r="M756" s="2" t="s">
        <v>929</v>
      </c>
    </row>
    <row r="757" ht="14.25" customHeight="1" spans="6:8">
      <c r="F757" t="s">
        <v>949</v>
      </c>
      <c r="H757" s="15">
        <v>0</v>
      </c>
    </row>
    <row r="758" ht="14.25" customHeight="1" spans="6:8">
      <c r="F758" t="s">
        <v>950</v>
      </c>
      <c r="H758" s="15">
        <v>0</v>
      </c>
    </row>
    <row r="759" ht="14.25" customHeight="1" spans="6:8">
      <c r="F759" t="s">
        <v>951</v>
      </c>
      <c r="H759" s="15">
        <v>0</v>
      </c>
    </row>
    <row r="760" ht="14.25" customHeight="1" spans="6:8">
      <c r="F760" t="s">
        <v>952</v>
      </c>
      <c r="H760" s="15">
        <v>0</v>
      </c>
    </row>
    <row r="761" ht="14.25" customHeight="1" spans="1:13">
      <c r="A761" s="2"/>
      <c r="B761" s="2"/>
      <c r="C761" s="2"/>
      <c r="D761" s="2" t="s">
        <v>953</v>
      </c>
      <c r="E761" s="2" t="s">
        <v>954</v>
      </c>
      <c r="F761" s="2"/>
      <c r="G761" s="2"/>
      <c r="H761" s="22">
        <v>0</v>
      </c>
      <c r="I761" s="2"/>
      <c r="J761" s="2"/>
      <c r="K761" s="2"/>
      <c r="L761" s="2"/>
      <c r="M761" s="2" t="s">
        <v>929</v>
      </c>
    </row>
    <row r="762" ht="14.25" customHeight="1" spans="1:13">
      <c r="A762" s="2"/>
      <c r="B762" s="2"/>
      <c r="C762" s="2"/>
      <c r="D762" s="2" t="s">
        <v>955</v>
      </c>
      <c r="E762" s="2" t="s">
        <v>956</v>
      </c>
      <c r="F762" s="2" t="s">
        <v>957</v>
      </c>
      <c r="G762" s="2"/>
      <c r="H762" s="22">
        <v>0</v>
      </c>
      <c r="I762" s="2"/>
      <c r="J762" s="2"/>
      <c r="K762" s="2"/>
      <c r="L762" s="2"/>
      <c r="M762" s="2" t="s">
        <v>929</v>
      </c>
    </row>
    <row r="763" ht="14.25" customHeight="1" spans="1:13">
      <c r="A763" s="2"/>
      <c r="B763" s="2"/>
      <c r="C763" s="2"/>
      <c r="D763" s="2"/>
      <c r="E763" s="2" t="s">
        <v>958</v>
      </c>
      <c r="F763" s="2" t="s">
        <v>959</v>
      </c>
      <c r="G763" s="2"/>
      <c r="H763" s="22">
        <v>0</v>
      </c>
      <c r="I763" s="2"/>
      <c r="J763" s="2"/>
      <c r="K763" s="2"/>
      <c r="L763" s="2"/>
      <c r="M763" s="2" t="s">
        <v>929</v>
      </c>
    </row>
    <row r="764" ht="14.25" customHeight="1" spans="6:8">
      <c r="F764" t="s">
        <v>960</v>
      </c>
      <c r="H764" s="15">
        <v>0</v>
      </c>
    </row>
    <row r="765" ht="14.25" customHeight="1" spans="6:8">
      <c r="F765" t="s">
        <v>961</v>
      </c>
      <c r="H765" s="15">
        <v>0</v>
      </c>
    </row>
    <row r="766" ht="14.25" customHeight="1" spans="1:13">
      <c r="A766" s="2"/>
      <c r="B766" s="2"/>
      <c r="C766" s="2"/>
      <c r="D766" s="2"/>
      <c r="E766" s="2" t="s">
        <v>962</v>
      </c>
      <c r="F766" s="2" t="s">
        <v>959</v>
      </c>
      <c r="G766" s="2"/>
      <c r="H766" s="22">
        <v>0</v>
      </c>
      <c r="I766" s="2"/>
      <c r="J766" s="2"/>
      <c r="K766" s="2"/>
      <c r="L766" s="2"/>
      <c r="M766" s="2" t="s">
        <v>929</v>
      </c>
    </row>
    <row r="767" ht="14.25" customHeight="1" spans="1:13">
      <c r="A767" s="2"/>
      <c r="B767" s="2"/>
      <c r="C767" s="2"/>
      <c r="D767" s="2"/>
      <c r="E767" s="2" t="s">
        <v>963</v>
      </c>
      <c r="F767" s="2" t="s">
        <v>964</v>
      </c>
      <c r="G767" s="2"/>
      <c r="H767" s="22">
        <v>0.5</v>
      </c>
      <c r="I767" s="2"/>
      <c r="J767" s="2"/>
      <c r="K767" s="2"/>
      <c r="L767" s="2"/>
      <c r="M767" s="2" t="s">
        <v>929</v>
      </c>
    </row>
    <row r="768" ht="14.25" customHeight="1" spans="6:8">
      <c r="F768" t="s">
        <v>965</v>
      </c>
      <c r="H768" s="15">
        <v>0.5</v>
      </c>
    </row>
    <row r="769" ht="14.25" customHeight="1" spans="1:13">
      <c r="A769" s="2"/>
      <c r="B769" s="2"/>
      <c r="C769" s="2" t="s">
        <v>966</v>
      </c>
      <c r="D769" s="2" t="s">
        <v>967</v>
      </c>
      <c r="E769" s="2" t="s">
        <v>967</v>
      </c>
      <c r="F769" s="2"/>
      <c r="G769" s="2"/>
      <c r="H769" s="11">
        <v>0</v>
      </c>
      <c r="I769" s="2"/>
      <c r="J769" s="2"/>
      <c r="K769" s="2"/>
      <c r="L769" s="2"/>
      <c r="M769" s="2" t="s">
        <v>968</v>
      </c>
    </row>
    <row r="770" ht="14.25" customHeight="1" spans="1:13">
      <c r="A770" s="2"/>
      <c r="B770" s="2"/>
      <c r="C770" s="2"/>
      <c r="D770" s="2" t="s">
        <v>969</v>
      </c>
      <c r="E770" s="2" t="s">
        <v>478</v>
      </c>
      <c r="F770" s="2"/>
      <c r="G770" s="2"/>
      <c r="H770" s="11">
        <v>140.5</v>
      </c>
      <c r="I770" s="2" t="s">
        <v>970</v>
      </c>
      <c r="J770" s="2"/>
      <c r="K770" s="2"/>
      <c r="L770" s="2"/>
      <c r="M770" s="2" t="s">
        <v>971</v>
      </c>
    </row>
    <row r="771" ht="14.25" customHeight="1" spans="5:9">
      <c r="E771" t="s">
        <v>612</v>
      </c>
      <c r="H771" s="8">
        <v>140.5</v>
      </c>
      <c r="I771" t="s">
        <v>970</v>
      </c>
    </row>
    <row r="772" ht="14.25" customHeight="1" spans="5:13">
      <c r="E772" t="s">
        <v>613</v>
      </c>
      <c r="H772" s="8">
        <v>148</v>
      </c>
      <c r="I772" t="s">
        <v>970</v>
      </c>
      <c r="M772" t="s">
        <v>972</v>
      </c>
    </row>
    <row r="773" ht="14.25" customHeight="1" spans="5:13">
      <c r="E773" t="s">
        <v>501</v>
      </c>
      <c r="H773" s="8">
        <v>174</v>
      </c>
      <c r="I773" t="s">
        <v>970</v>
      </c>
      <c r="M773" t="s">
        <v>972</v>
      </c>
    </row>
    <row r="774" ht="14.25" customHeight="1" spans="1:13">
      <c r="A774" s="2"/>
      <c r="B774" s="2" t="s">
        <v>57</v>
      </c>
      <c r="C774" s="2" t="s">
        <v>60</v>
      </c>
      <c r="D774" s="2" t="s">
        <v>614</v>
      </c>
      <c r="E774" s="2" t="s">
        <v>127</v>
      </c>
      <c r="F774" s="2" t="s">
        <v>973</v>
      </c>
      <c r="G774" s="2"/>
      <c r="H774" s="22">
        <v>0</v>
      </c>
      <c r="I774" s="2"/>
      <c r="J774" s="2"/>
      <c r="K774" s="2"/>
      <c r="L774" s="2"/>
      <c r="M774" s="2"/>
    </row>
    <row r="775" ht="14.25" customHeight="1" spans="6:8">
      <c r="F775" t="s">
        <v>974</v>
      </c>
      <c r="H775" s="15">
        <v>0</v>
      </c>
    </row>
    <row r="776" ht="14.25" customHeight="1" spans="1:13">
      <c r="A776" s="2"/>
      <c r="B776" s="2"/>
      <c r="C776" s="2"/>
      <c r="D776" s="2"/>
      <c r="E776" s="2" t="s">
        <v>975</v>
      </c>
      <c r="F776" s="2" t="s">
        <v>615</v>
      </c>
      <c r="G776" s="2"/>
      <c r="H776" s="22">
        <v>0.46</v>
      </c>
      <c r="I776" s="2"/>
      <c r="J776" s="2"/>
      <c r="K776" s="2"/>
      <c r="L776" s="2"/>
      <c r="M776" s="2"/>
    </row>
    <row r="777" ht="14.25" customHeight="1" spans="6:8">
      <c r="F777" t="s">
        <v>617</v>
      </c>
      <c r="H777" s="15">
        <v>0.42</v>
      </c>
    </row>
    <row r="778" ht="14.25" customHeight="1" spans="6:8">
      <c r="F778" t="s">
        <v>618</v>
      </c>
      <c r="H778" s="15">
        <v>0.45</v>
      </c>
    </row>
    <row r="779" ht="14.25" customHeight="1" spans="6:8">
      <c r="F779" t="s">
        <v>976</v>
      </c>
      <c r="H779" s="15">
        <v>0.34</v>
      </c>
    </row>
    <row r="780" ht="14.25" customHeight="1" spans="6:8">
      <c r="F780" t="s">
        <v>977</v>
      </c>
      <c r="H780" s="15">
        <v>0.4</v>
      </c>
    </row>
    <row r="781" ht="14.25" customHeight="1" spans="6:8">
      <c r="F781" t="s">
        <v>978</v>
      </c>
      <c r="H781" s="15">
        <v>0.4</v>
      </c>
    </row>
    <row r="782" ht="14.25" customHeight="1" spans="6:8">
      <c r="F782" t="s">
        <v>979</v>
      </c>
      <c r="H782" s="15">
        <v>0.37</v>
      </c>
    </row>
    <row r="783" ht="14.25" customHeight="1" spans="6:8">
      <c r="F783" t="s">
        <v>980</v>
      </c>
      <c r="H783" s="15">
        <v>0.14</v>
      </c>
    </row>
    <row r="784" ht="14.25" customHeight="1" spans="6:8">
      <c r="F784" t="s">
        <v>981</v>
      </c>
      <c r="H784" s="15">
        <v>0.42</v>
      </c>
    </row>
    <row r="785" ht="14.25" customHeight="1" spans="6:8">
      <c r="F785" t="s">
        <v>982</v>
      </c>
      <c r="H785" s="15">
        <v>0</v>
      </c>
    </row>
    <row r="786" ht="14.25" customHeight="1" spans="1:13">
      <c r="A786" s="2"/>
      <c r="B786" s="2"/>
      <c r="C786" s="2"/>
      <c r="D786" s="2" t="s">
        <v>79</v>
      </c>
      <c r="E786" s="2" t="s">
        <v>127</v>
      </c>
      <c r="F786" s="2" t="s">
        <v>983</v>
      </c>
      <c r="G786" s="2"/>
      <c r="H786" s="22">
        <v>0</v>
      </c>
      <c r="I786" s="2"/>
      <c r="J786" s="2"/>
      <c r="K786" s="2"/>
      <c r="L786" s="2"/>
      <c r="M786" s="2"/>
    </row>
    <row r="787" ht="14.25" customHeight="1" spans="6:8">
      <c r="F787" t="s">
        <v>984</v>
      </c>
      <c r="H787" s="15">
        <v>0</v>
      </c>
    </row>
    <row r="788" ht="14.25" customHeight="1" spans="1:13">
      <c r="A788" s="2"/>
      <c r="B788" s="2"/>
      <c r="C788" s="2"/>
      <c r="D788" s="2"/>
      <c r="E788" s="2" t="s">
        <v>985</v>
      </c>
      <c r="F788" s="2" t="s">
        <v>108</v>
      </c>
      <c r="G788" s="2"/>
      <c r="H788" s="22">
        <v>0.6</v>
      </c>
      <c r="I788" s="2"/>
      <c r="J788" s="2" t="s">
        <v>986</v>
      </c>
      <c r="K788" s="2"/>
      <c r="L788" s="2"/>
      <c r="M788" s="2"/>
    </row>
    <row r="789" ht="14.25" customHeight="1" spans="6:8">
      <c r="F789" t="s">
        <v>622</v>
      </c>
      <c r="H789" s="15">
        <v>0.34</v>
      </c>
    </row>
    <row r="790" ht="14.25" customHeight="1" spans="6:8">
      <c r="F790" t="s">
        <v>623</v>
      </c>
      <c r="H790" s="15">
        <v>0.5</v>
      </c>
    </row>
    <row r="791" ht="14.25" customHeight="1" spans="6:8">
      <c r="F791" t="s">
        <v>625</v>
      </c>
      <c r="H791" s="15">
        <v>0.48</v>
      </c>
    </row>
    <row r="792" ht="14.25" customHeight="1" spans="6:8">
      <c r="F792" t="s">
        <v>987</v>
      </c>
      <c r="H792" s="15">
        <v>0.46</v>
      </c>
    </row>
    <row r="793" ht="14.25" customHeight="1" spans="6:8">
      <c r="F793" t="s">
        <v>988</v>
      </c>
      <c r="H793" s="15">
        <v>0.42</v>
      </c>
    </row>
    <row r="794" ht="14.25" customHeight="1" spans="6:8">
      <c r="F794" t="s">
        <v>989</v>
      </c>
      <c r="H794" s="15">
        <v>0.43</v>
      </c>
    </row>
    <row r="795" ht="14.25" customHeight="1" spans="6:8">
      <c r="F795" t="s">
        <v>990</v>
      </c>
      <c r="H795" s="15">
        <v>0.47</v>
      </c>
    </row>
    <row r="796" ht="14.25" customHeight="1" spans="1:13">
      <c r="A796" s="2"/>
      <c r="B796" s="2"/>
      <c r="C796" s="2"/>
      <c r="D796" s="2"/>
      <c r="E796" s="2" t="s">
        <v>991</v>
      </c>
      <c r="F796" s="2" t="s">
        <v>992</v>
      </c>
      <c r="G796" s="2"/>
      <c r="H796" s="22">
        <v>0.58</v>
      </c>
      <c r="I796" s="2"/>
      <c r="J796" s="2"/>
      <c r="K796" s="2"/>
      <c r="L796" s="2"/>
      <c r="M796" s="2"/>
    </row>
    <row r="797" ht="14.25" customHeight="1" spans="6:8">
      <c r="F797" t="s">
        <v>993</v>
      </c>
      <c r="H797" s="15">
        <v>0</v>
      </c>
    </row>
    <row r="798" ht="14.25" customHeight="1" spans="6:8">
      <c r="F798" t="s">
        <v>994</v>
      </c>
      <c r="H798" s="15">
        <v>0.42</v>
      </c>
    </row>
    <row r="799" ht="14.25" customHeight="1" spans="6:8">
      <c r="F799" t="s">
        <v>995</v>
      </c>
      <c r="H799" s="15">
        <v>0.48</v>
      </c>
    </row>
    <row r="800" ht="14.25" customHeight="1" spans="6:8">
      <c r="F800" t="s">
        <v>996</v>
      </c>
      <c r="H800" s="15">
        <v>0.38</v>
      </c>
    </row>
    <row r="801" ht="14.25" customHeight="1" spans="6:8">
      <c r="F801" t="s">
        <v>997</v>
      </c>
      <c r="H801" s="15">
        <v>0.42</v>
      </c>
    </row>
    <row r="802" ht="14.25" customHeight="1" spans="1:13">
      <c r="A802" s="2"/>
      <c r="B802" s="2"/>
      <c r="C802" s="2"/>
      <c r="D802" s="2"/>
      <c r="E802" s="2" t="s">
        <v>998</v>
      </c>
      <c r="F802" s="2" t="s">
        <v>999</v>
      </c>
      <c r="G802" s="2"/>
      <c r="H802" s="22">
        <v>0.43</v>
      </c>
      <c r="I802" s="2"/>
      <c r="J802" s="2"/>
      <c r="K802" s="2"/>
      <c r="L802" s="2"/>
      <c r="M802" s="2"/>
    </row>
    <row r="803" ht="14.25" customHeight="1" spans="6:8">
      <c r="F803" t="s">
        <v>1000</v>
      </c>
      <c r="H803" s="15">
        <v>0.47</v>
      </c>
    </row>
    <row r="804" ht="14.25" customHeight="1" spans="6:8">
      <c r="F804" t="s">
        <v>1001</v>
      </c>
      <c r="H804" s="15">
        <v>0.43</v>
      </c>
    </row>
    <row r="805" ht="14.25" customHeight="1" spans="6:8">
      <c r="F805" t="s">
        <v>1002</v>
      </c>
      <c r="H805" s="15">
        <v>0.47</v>
      </c>
    </row>
    <row r="806" ht="14.25" customHeight="1" spans="1:13">
      <c r="A806" s="2"/>
      <c r="B806" s="2"/>
      <c r="C806" s="2"/>
      <c r="D806" s="2" t="s">
        <v>628</v>
      </c>
      <c r="E806" s="2" t="s">
        <v>127</v>
      </c>
      <c r="F806" s="2" t="s">
        <v>1003</v>
      </c>
      <c r="G806" s="2"/>
      <c r="H806" s="22">
        <v>0</v>
      </c>
      <c r="I806" s="2"/>
      <c r="J806" s="2"/>
      <c r="K806" s="2"/>
      <c r="L806" s="2"/>
      <c r="M806" s="2"/>
    </row>
    <row r="807" ht="14.25" customHeight="1" spans="6:8">
      <c r="F807" t="s">
        <v>1004</v>
      </c>
      <c r="H807" s="15">
        <v>0</v>
      </c>
    </row>
    <row r="808" ht="14.25" customHeight="1" spans="1:13">
      <c r="A808" s="2"/>
      <c r="B808" s="2"/>
      <c r="C808" s="2"/>
      <c r="D808" s="2"/>
      <c r="E808" s="2" t="s">
        <v>975</v>
      </c>
      <c r="F808" s="2" t="s">
        <v>629</v>
      </c>
      <c r="G808" s="2"/>
      <c r="H808" s="22">
        <v>0.36</v>
      </c>
      <c r="I808" s="2"/>
      <c r="J808" s="2"/>
      <c r="K808" s="2"/>
      <c r="L808" s="2"/>
      <c r="M808" s="2"/>
    </row>
    <row r="809" ht="14.25" customHeight="1" spans="6:8">
      <c r="F809" t="s">
        <v>631</v>
      </c>
      <c r="H809" s="15">
        <v>0.38</v>
      </c>
    </row>
    <row r="810" ht="14.25" customHeight="1" spans="1:13">
      <c r="A810" s="2"/>
      <c r="B810" s="2"/>
      <c r="C810" s="2"/>
      <c r="D810" s="2" t="s">
        <v>80</v>
      </c>
      <c r="E810" s="2" t="s">
        <v>127</v>
      </c>
      <c r="F810" s="2" t="s">
        <v>1005</v>
      </c>
      <c r="G810" s="2"/>
      <c r="H810" s="22">
        <v>0</v>
      </c>
      <c r="I810" s="2"/>
      <c r="J810" s="2"/>
      <c r="K810" s="2"/>
      <c r="L810" s="2"/>
      <c r="M810" s="2"/>
    </row>
    <row r="811" ht="14.25" customHeight="1" spans="6:8">
      <c r="F811" t="s">
        <v>1006</v>
      </c>
      <c r="H811" s="15">
        <v>0</v>
      </c>
    </row>
    <row r="812" ht="14.25" customHeight="1" spans="6:8">
      <c r="F812" t="s">
        <v>1007</v>
      </c>
      <c r="H812" s="15">
        <v>0</v>
      </c>
    </row>
    <row r="813" ht="14.25" customHeight="1" spans="6:8">
      <c r="F813" t="s">
        <v>1008</v>
      </c>
      <c r="H813" s="15">
        <v>0</v>
      </c>
    </row>
    <row r="814" ht="14.25" customHeight="1" spans="1:13">
      <c r="A814" s="2"/>
      <c r="B814" s="2"/>
      <c r="C814" s="2"/>
      <c r="D814" s="2"/>
      <c r="E814" s="2" t="s">
        <v>1009</v>
      </c>
      <c r="F814" s="2" t="s">
        <v>632</v>
      </c>
      <c r="G814" s="2"/>
      <c r="H814" s="22">
        <v>0.36</v>
      </c>
      <c r="I814" s="2"/>
      <c r="J814" s="2"/>
      <c r="K814" s="2"/>
      <c r="L814" s="2"/>
      <c r="M814" s="2"/>
    </row>
    <row r="815" ht="14.25" customHeight="1" spans="6:8">
      <c r="F815" t="s">
        <v>633</v>
      </c>
      <c r="H815" s="15">
        <v>0.36</v>
      </c>
    </row>
    <row r="816" ht="14.25" customHeight="1" spans="6:8">
      <c r="F816" t="s">
        <v>1010</v>
      </c>
      <c r="H816" s="15">
        <v>0.28</v>
      </c>
    </row>
    <row r="817" ht="14.25" customHeight="1" spans="1:13">
      <c r="A817" s="2"/>
      <c r="B817" s="2"/>
      <c r="C817" s="2" t="s">
        <v>61</v>
      </c>
      <c r="D817" s="2" t="s">
        <v>81</v>
      </c>
      <c r="E817" s="2" t="s">
        <v>127</v>
      </c>
      <c r="F817" s="2" t="s">
        <v>1011</v>
      </c>
      <c r="G817" s="2"/>
      <c r="H817" s="22">
        <v>-0.2</v>
      </c>
      <c r="I817" s="2"/>
      <c r="J817" s="2" t="s">
        <v>1012</v>
      </c>
      <c r="K817" s="2"/>
      <c r="L817" s="2"/>
      <c r="M817" s="2"/>
    </row>
    <row r="818" ht="14.25" customHeight="1" spans="6:8">
      <c r="F818" t="s">
        <v>1013</v>
      </c>
      <c r="H818" s="15">
        <v>-0.2</v>
      </c>
    </row>
    <row r="819" ht="14.25" customHeight="1" spans="6:8">
      <c r="F819" t="s">
        <v>1014</v>
      </c>
      <c r="H819" s="15">
        <v>-0.2</v>
      </c>
    </row>
    <row r="820" ht="14.25" customHeight="1" spans="6:8">
      <c r="F820" t="s">
        <v>1015</v>
      </c>
      <c r="H820" s="15">
        <v>-0.2</v>
      </c>
    </row>
    <row r="821" ht="14.25" customHeight="1" spans="1:13">
      <c r="A821" s="2"/>
      <c r="B821" s="2"/>
      <c r="C821" s="2"/>
      <c r="D821" s="2" t="s">
        <v>82</v>
      </c>
      <c r="E821" s="2" t="s">
        <v>127</v>
      </c>
      <c r="F821" s="2" t="s">
        <v>1016</v>
      </c>
      <c r="G821" s="2"/>
      <c r="H821" s="22">
        <v>-0.6</v>
      </c>
      <c r="I821" s="2"/>
      <c r="J821" s="2" t="s">
        <v>1017</v>
      </c>
      <c r="K821" s="2"/>
      <c r="L821" s="2"/>
      <c r="M821" s="2"/>
    </row>
    <row r="822" ht="14.25" customHeight="1" spans="6:8">
      <c r="F822" t="s">
        <v>1018</v>
      </c>
      <c r="H822" s="15">
        <v>-0.2</v>
      </c>
    </row>
    <row r="823" ht="14.25" customHeight="1" spans="1:13">
      <c r="A823" s="2"/>
      <c r="B823" s="2"/>
      <c r="C823" s="2"/>
      <c r="D823" s="2"/>
      <c r="E823" s="2" t="s">
        <v>975</v>
      </c>
      <c r="F823" s="2" t="s">
        <v>1019</v>
      </c>
      <c r="G823" s="2"/>
      <c r="H823" s="22">
        <v>0.3</v>
      </c>
      <c r="I823" s="2"/>
      <c r="J823" s="2" t="s">
        <v>1020</v>
      </c>
      <c r="K823" s="2"/>
      <c r="L823" s="2"/>
      <c r="M823" s="2"/>
    </row>
    <row r="824" ht="14.25" customHeight="1" spans="1:13">
      <c r="A824" s="2"/>
      <c r="B824" s="2"/>
      <c r="C824" s="2"/>
      <c r="D824" s="2" t="s">
        <v>655</v>
      </c>
      <c r="E824" s="2" t="s">
        <v>127</v>
      </c>
      <c r="F824" s="2" t="s">
        <v>1021</v>
      </c>
      <c r="G824" s="2"/>
      <c r="H824" s="22">
        <v>0</v>
      </c>
      <c r="I824" s="2"/>
      <c r="J824" s="2"/>
      <c r="K824" s="2"/>
      <c r="L824" s="2"/>
      <c r="M824" s="2"/>
    </row>
    <row r="825" ht="14.25" customHeight="1" spans="6:8">
      <c r="F825" t="s">
        <v>1022</v>
      </c>
      <c r="H825" s="15">
        <v>0</v>
      </c>
    </row>
    <row r="826" ht="14.25" customHeight="1" spans="6:8">
      <c r="F826" t="s">
        <v>1023</v>
      </c>
      <c r="H826" s="15">
        <v>0</v>
      </c>
    </row>
    <row r="827" ht="14.25" customHeight="1" spans="6:8">
      <c r="F827" t="s">
        <v>1024</v>
      </c>
      <c r="H827" s="15">
        <v>0</v>
      </c>
    </row>
    <row r="828" ht="14.25" customHeight="1" spans="1:13">
      <c r="A828" s="2"/>
      <c r="B828" s="2"/>
      <c r="C828" s="2"/>
      <c r="D828" s="2" t="s">
        <v>83</v>
      </c>
      <c r="E828" s="2" t="s">
        <v>127</v>
      </c>
      <c r="F828" s="2" t="s">
        <v>1025</v>
      </c>
      <c r="G828" s="2"/>
      <c r="H828" s="22">
        <v>0</v>
      </c>
      <c r="I828" s="2"/>
      <c r="J828" s="2"/>
      <c r="K828" s="2"/>
      <c r="L828" s="2"/>
      <c r="M828" s="2"/>
    </row>
    <row r="829" ht="14.25" customHeight="1" spans="6:8">
      <c r="F829" t="s">
        <v>1026</v>
      </c>
      <c r="H829" s="15">
        <v>0</v>
      </c>
    </row>
    <row r="830" ht="14.25" customHeight="1" spans="1:13">
      <c r="A830" s="2"/>
      <c r="B830" s="2"/>
      <c r="C830" s="2"/>
      <c r="D830" s="2"/>
      <c r="E830" s="2" t="s">
        <v>985</v>
      </c>
      <c r="F830" s="2" t="s">
        <v>1027</v>
      </c>
      <c r="G830" s="2"/>
      <c r="H830" s="22">
        <v>0.29</v>
      </c>
      <c r="I830" s="2"/>
      <c r="J830" s="2"/>
      <c r="K830" s="2"/>
      <c r="L830" s="2"/>
      <c r="M830" s="2"/>
    </row>
    <row r="831" ht="14.25" customHeight="1" spans="6:8">
      <c r="F831" t="s">
        <v>1028</v>
      </c>
      <c r="H831" s="15">
        <v>0.82</v>
      </c>
    </row>
    <row r="832" ht="14.25" customHeight="1" spans="6:8">
      <c r="F832" t="s">
        <v>1029</v>
      </c>
      <c r="H832" s="15">
        <v>0.43</v>
      </c>
    </row>
    <row r="833" ht="14.25" customHeight="1" spans="6:8">
      <c r="F833" t="s">
        <v>1030</v>
      </c>
      <c r="H833" s="15">
        <v>0.47</v>
      </c>
    </row>
    <row r="834" ht="14.25" customHeight="1" spans="1:13">
      <c r="A834" s="2"/>
      <c r="B834" s="2"/>
      <c r="C834" s="2"/>
      <c r="D834" s="2"/>
      <c r="E834" s="2" t="s">
        <v>94</v>
      </c>
      <c r="F834" s="2" t="s">
        <v>938</v>
      </c>
      <c r="G834" s="2"/>
      <c r="H834" s="11">
        <v>7500</v>
      </c>
      <c r="I834" s="2"/>
      <c r="J834" s="2"/>
      <c r="K834" s="2"/>
      <c r="L834" s="2"/>
      <c r="M834" s="2"/>
    </row>
    <row r="835" ht="14.25" customHeight="1" spans="6:8">
      <c r="F835" t="s">
        <v>1031</v>
      </c>
      <c r="H835" s="8">
        <v>6000</v>
      </c>
    </row>
    <row r="836" ht="14.25" customHeight="1" spans="6:8">
      <c r="F836" t="s">
        <v>1032</v>
      </c>
      <c r="H836" s="8">
        <v>6000</v>
      </c>
    </row>
    <row r="837" ht="14.25" customHeight="1" spans="1:13">
      <c r="A837" s="2"/>
      <c r="B837" s="2"/>
      <c r="C837" s="2"/>
      <c r="D837" s="2"/>
      <c r="E837" s="2" t="s">
        <v>991</v>
      </c>
      <c r="F837" s="2" t="s">
        <v>1027</v>
      </c>
      <c r="G837" s="2"/>
      <c r="H837" s="22">
        <v>0.3</v>
      </c>
      <c r="I837" s="2"/>
      <c r="J837" s="2"/>
      <c r="K837" s="2"/>
      <c r="L837" s="2"/>
      <c r="M837" s="2"/>
    </row>
    <row r="838" ht="14.25" customHeight="1" spans="6:8">
      <c r="F838" t="s">
        <v>1028</v>
      </c>
      <c r="H838" s="15">
        <v>0</v>
      </c>
    </row>
    <row r="839" ht="14.25" customHeight="1" spans="1:13">
      <c r="A839" s="2"/>
      <c r="B839" s="2"/>
      <c r="C839" s="2"/>
      <c r="D839" s="2"/>
      <c r="E839" s="2" t="s">
        <v>998</v>
      </c>
      <c r="F839" s="2" t="s">
        <v>1027</v>
      </c>
      <c r="G839" s="2"/>
      <c r="H839" s="22">
        <v>0.43</v>
      </c>
      <c r="I839" s="2"/>
      <c r="J839" s="2"/>
      <c r="K839" s="2"/>
      <c r="L839" s="2"/>
      <c r="M839" s="2"/>
    </row>
    <row r="840" ht="14.25" customHeight="1" spans="6:8">
      <c r="F840" t="s">
        <v>1028</v>
      </c>
      <c r="H840" s="15">
        <v>0.47</v>
      </c>
    </row>
    <row r="841" ht="14.25" customHeight="1" spans="6:8">
      <c r="F841" t="s">
        <v>1029</v>
      </c>
      <c r="H841" s="15">
        <v>0.29</v>
      </c>
    </row>
    <row r="842" ht="14.25" customHeight="1" spans="6:8">
      <c r="F842" t="s">
        <v>1033</v>
      </c>
      <c r="H842" s="15">
        <v>0.84</v>
      </c>
    </row>
    <row r="843" ht="14.25" customHeight="1" spans="1:13">
      <c r="A843" s="2"/>
      <c r="B843" s="2"/>
      <c r="C843" s="2"/>
      <c r="D843" s="2" t="s">
        <v>84</v>
      </c>
      <c r="E843" s="2" t="s">
        <v>127</v>
      </c>
      <c r="F843" s="2" t="s">
        <v>1034</v>
      </c>
      <c r="G843" s="2"/>
      <c r="H843" s="22">
        <v>0</v>
      </c>
      <c r="I843" s="2"/>
      <c r="J843" s="2"/>
      <c r="K843" s="2"/>
      <c r="L843" s="2"/>
      <c r="M843" s="2"/>
    </row>
    <row r="844" ht="14.25" customHeight="1" spans="6:8">
      <c r="F844" t="s">
        <v>1035</v>
      </c>
      <c r="H844" s="15">
        <v>0</v>
      </c>
    </row>
    <row r="845" ht="14.25" customHeight="1" spans="1:13">
      <c r="A845" s="2"/>
      <c r="B845" s="2"/>
      <c r="C845" s="2"/>
      <c r="D845" s="2"/>
      <c r="E845" s="2" t="s">
        <v>975</v>
      </c>
      <c r="F845" s="2" t="s">
        <v>115</v>
      </c>
      <c r="G845" s="2"/>
      <c r="H845" s="22">
        <v>0.31</v>
      </c>
      <c r="I845" s="2"/>
      <c r="J845" s="2"/>
      <c r="K845" s="2"/>
      <c r="L845" s="2"/>
      <c r="M845" s="2" t="s">
        <v>1036</v>
      </c>
    </row>
    <row r="846" ht="14.25" customHeight="1" spans="6:8">
      <c r="F846" t="s">
        <v>1037</v>
      </c>
      <c r="H846" s="15">
        <v>0.4</v>
      </c>
    </row>
    <row r="847" ht="14.25" customHeight="1" spans="6:8">
      <c r="F847" t="s">
        <v>1038</v>
      </c>
      <c r="H847" s="15">
        <v>0</v>
      </c>
    </row>
    <row r="848" ht="14.25" customHeight="1" spans="1:13">
      <c r="A848" s="2"/>
      <c r="B848" s="2"/>
      <c r="C848" s="2"/>
      <c r="D848" s="2" t="s">
        <v>662</v>
      </c>
      <c r="E848" s="2" t="s">
        <v>127</v>
      </c>
      <c r="F848" s="2" t="s">
        <v>1039</v>
      </c>
      <c r="G848" s="2"/>
      <c r="H848" s="22">
        <v>0</v>
      </c>
      <c r="I848" s="2"/>
      <c r="J848" s="2"/>
      <c r="K848" s="2"/>
      <c r="L848" s="2"/>
      <c r="M848" s="2"/>
    </row>
    <row r="849" ht="14.25" customHeight="1" spans="6:8">
      <c r="F849" t="s">
        <v>1040</v>
      </c>
      <c r="H849" s="15">
        <v>0</v>
      </c>
    </row>
    <row r="850" ht="14.25" customHeight="1" spans="1:13">
      <c r="A850" s="2"/>
      <c r="B850" s="2"/>
      <c r="C850" s="2"/>
      <c r="D850" s="2"/>
      <c r="E850" s="2" t="s">
        <v>975</v>
      </c>
      <c r="F850" s="2" t="s">
        <v>663</v>
      </c>
      <c r="G850" s="2"/>
      <c r="H850" s="22">
        <v>0.34</v>
      </c>
      <c r="I850" s="2"/>
      <c r="J850" s="2"/>
      <c r="K850" s="2"/>
      <c r="L850" s="2"/>
      <c r="M850" s="2"/>
    </row>
    <row r="851" ht="14.25" customHeight="1" spans="6:8">
      <c r="F851" t="s">
        <v>1041</v>
      </c>
      <c r="H851" s="15">
        <v>0.6</v>
      </c>
    </row>
    <row r="852" ht="14.25" customHeight="1" spans="6:8">
      <c r="F852" t="s">
        <v>1042</v>
      </c>
      <c r="H852" s="15">
        <v>0.33</v>
      </c>
    </row>
    <row r="853" ht="14.25" customHeight="1" spans="6:8">
      <c r="F853" t="s">
        <v>1043</v>
      </c>
      <c r="H853" s="15">
        <v>0.41</v>
      </c>
    </row>
    <row r="854" ht="14.25" customHeight="1" spans="1:13">
      <c r="A854" s="2"/>
      <c r="B854" s="2"/>
      <c r="C854" s="2" t="s">
        <v>1044</v>
      </c>
      <c r="D854" s="2" t="s">
        <v>1045</v>
      </c>
      <c r="E854" s="2" t="s">
        <v>1046</v>
      </c>
      <c r="F854" s="2"/>
      <c r="G854" s="2"/>
      <c r="H854" s="11">
        <v>916</v>
      </c>
      <c r="I854" s="2"/>
      <c r="J854" s="2"/>
      <c r="K854" s="2"/>
      <c r="L854" s="2"/>
      <c r="M854" s="2"/>
    </row>
    <row r="855" ht="14.25" customHeight="1" spans="5:8">
      <c r="E855" t="s">
        <v>1047</v>
      </c>
      <c r="H855" s="8">
        <v>200</v>
      </c>
    </row>
    <row r="856" ht="14.25" customHeight="1" spans="5:8">
      <c r="E856" t="s">
        <v>1048</v>
      </c>
      <c r="H856" s="8">
        <v>690</v>
      </c>
    </row>
    <row r="857" ht="14.25" customHeight="1" spans="5:8">
      <c r="E857" t="s">
        <v>1049</v>
      </c>
      <c r="H857" s="8">
        <v>250</v>
      </c>
    </row>
    <row r="858" ht="14.25" customHeight="1" spans="5:8">
      <c r="E858" t="s">
        <v>1050</v>
      </c>
      <c r="H858" s="8">
        <v>364</v>
      </c>
    </row>
    <row r="859" ht="14.25" customHeight="1" spans="5:8">
      <c r="E859" t="s">
        <v>1051</v>
      </c>
      <c r="H859" s="8">
        <v>364</v>
      </c>
    </row>
    <row r="860" ht="14.25" customHeight="1" spans="5:8">
      <c r="E860" t="s">
        <v>1052</v>
      </c>
      <c r="H860" s="8">
        <v>1159</v>
      </c>
    </row>
    <row r="861" ht="14.25" customHeight="1" spans="1:13">
      <c r="A861" s="2"/>
      <c r="B861" s="2"/>
      <c r="C861" s="2" t="s">
        <v>536</v>
      </c>
      <c r="D861" s="2" t="s">
        <v>1053</v>
      </c>
      <c r="E861" s="2" t="s">
        <v>1054</v>
      </c>
      <c r="F861" s="2" t="s">
        <v>366</v>
      </c>
      <c r="G861" s="2"/>
      <c r="H861" s="22">
        <v>1.07</v>
      </c>
      <c r="I861" s="2"/>
      <c r="J861" s="2" t="s">
        <v>1055</v>
      </c>
      <c r="K861" s="2"/>
      <c r="L861" s="2"/>
      <c r="M861" s="2" t="s">
        <v>1056</v>
      </c>
    </row>
    <row r="862" ht="14.25" customHeight="1" spans="6:13">
      <c r="F862" t="s">
        <v>368</v>
      </c>
      <c r="H862" s="15">
        <v>1.1</v>
      </c>
      <c r="J862" t="s">
        <v>1055</v>
      </c>
      <c r="M862" t="s">
        <v>1057</v>
      </c>
    </row>
    <row r="863" ht="14.25" customHeight="1" spans="6:13">
      <c r="F863" t="s">
        <v>1058</v>
      </c>
      <c r="H863" s="15">
        <v>0.82</v>
      </c>
      <c r="J863" t="s">
        <v>1234</v>
      </c>
      <c r="M863" t="s">
        <v>1060</v>
      </c>
    </row>
    <row r="864" ht="14.25" customHeight="1" spans="6:13">
      <c r="F864" t="s">
        <v>381</v>
      </c>
      <c r="H864" s="15">
        <v>1</v>
      </c>
      <c r="J864" t="s">
        <v>1234</v>
      </c>
      <c r="M864" t="s">
        <v>1061</v>
      </c>
    </row>
    <row r="865" ht="14.25" customHeight="1" spans="6:13">
      <c r="F865" t="s">
        <v>382</v>
      </c>
      <c r="H865" s="15">
        <v>0.8</v>
      </c>
      <c r="J865" t="s">
        <v>1234</v>
      </c>
      <c r="M865" t="s">
        <v>1057</v>
      </c>
    </row>
    <row r="866" ht="14.25" customHeight="1" spans="6:13">
      <c r="F866" t="s">
        <v>383</v>
      </c>
      <c r="H866" s="15">
        <v>0.85</v>
      </c>
      <c r="J866" t="s">
        <v>1234</v>
      </c>
      <c r="M866" t="s">
        <v>1057</v>
      </c>
    </row>
    <row r="867" ht="14.25" customHeight="1" spans="1:13">
      <c r="A867" s="2"/>
      <c r="B867" s="2"/>
      <c r="C867" s="2"/>
      <c r="D867" s="2"/>
      <c r="E867" s="2" t="s">
        <v>1062</v>
      </c>
      <c r="F867" s="2" t="s">
        <v>374</v>
      </c>
      <c r="G867" s="2"/>
      <c r="H867" s="11">
        <v>4.8</v>
      </c>
      <c r="I867" s="2" t="s">
        <v>1063</v>
      </c>
      <c r="J867" s="2" t="s">
        <v>1064</v>
      </c>
      <c r="K867" s="2"/>
      <c r="L867" s="2"/>
      <c r="M867" s="2" t="s">
        <v>1060</v>
      </c>
    </row>
    <row r="868" ht="14.25" customHeight="1" spans="6:10">
      <c r="F868" t="s">
        <v>373</v>
      </c>
      <c r="H868" s="15">
        <v>1</v>
      </c>
      <c r="J868" t="s">
        <v>1055</v>
      </c>
    </row>
    <row r="869" ht="14.25" customHeight="1" spans="6:8">
      <c r="F869" t="s">
        <v>376</v>
      </c>
      <c r="H869" s="15">
        <v>1</v>
      </c>
    </row>
    <row r="870" ht="14.25" customHeight="1" spans="6:8">
      <c r="F870" t="s">
        <v>377</v>
      </c>
      <c r="H870" s="15">
        <v>1</v>
      </c>
    </row>
    <row r="871" ht="14.25" customHeight="1" spans="6:8">
      <c r="F871" t="s">
        <v>429</v>
      </c>
      <c r="H871" s="15">
        <v>1</v>
      </c>
    </row>
    <row r="872" ht="14.25" customHeight="1" spans="1:13">
      <c r="A872" s="2"/>
      <c r="B872" s="2"/>
      <c r="C872" s="2"/>
      <c r="D872" s="2"/>
      <c r="E872" s="2" t="s">
        <v>1065</v>
      </c>
      <c r="F872" s="2" t="s">
        <v>366</v>
      </c>
      <c r="G872" s="2"/>
      <c r="H872" s="22">
        <v>1.07</v>
      </c>
      <c r="I872" s="2"/>
      <c r="J872" s="2"/>
      <c r="K872" s="2"/>
      <c r="L872" s="2"/>
      <c r="M872" s="2" t="s">
        <v>1066</v>
      </c>
    </row>
    <row r="873" ht="14.25" customHeight="1" spans="6:8">
      <c r="F873" t="s">
        <v>368</v>
      </c>
      <c r="H873" s="15">
        <v>1.1</v>
      </c>
    </row>
    <row r="874" ht="14.25" customHeight="1" spans="6:8">
      <c r="F874" t="s">
        <v>381</v>
      </c>
      <c r="H874" s="15">
        <v>0.82</v>
      </c>
    </row>
    <row r="875" ht="14.25" customHeight="1" spans="6:8">
      <c r="F875" t="s">
        <v>543</v>
      </c>
      <c r="H875" s="15">
        <v>1</v>
      </c>
    </row>
    <row r="876" ht="14.25" customHeight="1" spans="6:8">
      <c r="F876" t="s">
        <v>383</v>
      </c>
      <c r="H876" s="15">
        <v>0.85</v>
      </c>
    </row>
    <row r="877" ht="14.25" customHeight="1" spans="1:13">
      <c r="A877" s="2"/>
      <c r="B877" s="2"/>
      <c r="C877" s="2"/>
      <c r="D877" s="2"/>
      <c r="E877" s="2" t="s">
        <v>1067</v>
      </c>
      <c r="F877" s="2" t="s">
        <v>594</v>
      </c>
      <c r="G877" s="2"/>
      <c r="H877" s="11">
        <v>3.8</v>
      </c>
      <c r="I877" s="2" t="s">
        <v>1063</v>
      </c>
      <c r="J877" s="2"/>
      <c r="K877" s="2"/>
      <c r="L877" s="2"/>
      <c r="M877" s="2" t="s">
        <v>1068</v>
      </c>
    </row>
    <row r="878" ht="14.25" customHeight="1" spans="6:13">
      <c r="F878" t="s">
        <v>373</v>
      </c>
      <c r="H878" s="15">
        <v>1</v>
      </c>
      <c r="M878" t="s">
        <v>1055</v>
      </c>
    </row>
    <row r="879" ht="14.25" customHeight="1" spans="6:13">
      <c r="F879" t="s">
        <v>376</v>
      </c>
      <c r="H879" s="15">
        <v>1</v>
      </c>
      <c r="M879" t="s">
        <v>1055</v>
      </c>
    </row>
    <row r="880" ht="14.25" customHeight="1" spans="6:13">
      <c r="F880" t="s">
        <v>377</v>
      </c>
      <c r="H880" s="15">
        <v>1</v>
      </c>
      <c r="M880" t="s">
        <v>1055</v>
      </c>
    </row>
    <row r="881" ht="14.25" customHeight="1" spans="6:13">
      <c r="F881" t="s">
        <v>429</v>
      </c>
      <c r="H881" s="15">
        <v>1</v>
      </c>
      <c r="M881" s="44" t="s">
        <v>1055</v>
      </c>
    </row>
    <row r="882" ht="14.25" customHeight="1" spans="1:13">
      <c r="A882" s="2"/>
      <c r="B882" s="2"/>
      <c r="C882" s="2"/>
      <c r="D882" s="2"/>
      <c r="E882" s="2" t="s">
        <v>1069</v>
      </c>
      <c r="F882" s="2" t="s">
        <v>593</v>
      </c>
      <c r="G882" s="2"/>
      <c r="H882" s="11">
        <v>4.5</v>
      </c>
      <c r="I882" s="2"/>
      <c r="J882" s="2"/>
      <c r="K882" s="2"/>
      <c r="L882" s="2"/>
      <c r="M882" s="2" t="s">
        <v>1070</v>
      </c>
    </row>
    <row r="883" ht="14.25" customHeight="1" spans="6:13">
      <c r="F883" t="s">
        <v>594</v>
      </c>
      <c r="H883" s="8">
        <v>5</v>
      </c>
      <c r="M883" t="s">
        <v>1071</v>
      </c>
    </row>
    <row r="884" ht="14.25" customHeight="1" spans="1:13">
      <c r="A884" s="2"/>
      <c r="B884" s="2"/>
      <c r="C884" s="2"/>
      <c r="D884" s="2" t="s">
        <v>1072</v>
      </c>
      <c r="E884" s="2" t="s">
        <v>1073</v>
      </c>
      <c r="F884" s="2" t="s">
        <v>1074</v>
      </c>
      <c r="G884" s="2"/>
      <c r="H884" s="22">
        <v>-0.25</v>
      </c>
      <c r="I884" s="2"/>
      <c r="J884" s="2" t="s">
        <v>1075</v>
      </c>
      <c r="K884" s="2"/>
      <c r="L884" s="2"/>
      <c r="M884" s="2" t="s">
        <v>1076</v>
      </c>
    </row>
    <row r="885" ht="14.25" customHeight="1" spans="6:13">
      <c r="F885" t="s">
        <v>1077</v>
      </c>
      <c r="H885" s="15">
        <v>0</v>
      </c>
      <c r="M885" t="s">
        <v>1078</v>
      </c>
    </row>
    <row r="886" ht="14.25" customHeight="1" spans="1:13">
      <c r="A886" s="2"/>
      <c r="B886" s="2"/>
      <c r="C886" s="2"/>
      <c r="D886" s="2"/>
      <c r="E886" s="2" t="s">
        <v>1079</v>
      </c>
      <c r="F886" s="2" t="s">
        <v>1080</v>
      </c>
      <c r="G886" s="2"/>
      <c r="H886" s="22">
        <v>0</v>
      </c>
      <c r="I886" s="2"/>
      <c r="J886" s="2"/>
      <c r="K886" s="2"/>
      <c r="L886" s="2"/>
      <c r="M886" s="2"/>
    </row>
    <row r="887" ht="14.25" customHeight="1" spans="6:8">
      <c r="F887" t="s">
        <v>1081</v>
      </c>
      <c r="H887" s="15">
        <v>0</v>
      </c>
    </row>
    <row r="888" ht="14.25" customHeight="1" spans="1:13">
      <c r="A888" s="2"/>
      <c r="B888" s="2"/>
      <c r="C888" s="2"/>
      <c r="D888" s="2"/>
      <c r="E888" s="2" t="s">
        <v>678</v>
      </c>
      <c r="F888" s="2" t="s">
        <v>1082</v>
      </c>
      <c r="G888" s="2"/>
      <c r="H888" s="22">
        <v>0</v>
      </c>
      <c r="I888" s="2"/>
      <c r="J888" s="2"/>
      <c r="K888" s="2"/>
      <c r="L888" s="2"/>
      <c r="M888" s="2"/>
    </row>
    <row r="889" ht="14.25" customHeight="1" spans="6:8">
      <c r="F889" t="s">
        <v>1081</v>
      </c>
      <c r="H889" s="15">
        <v>0</v>
      </c>
    </row>
    <row r="890" ht="14.25" customHeight="1" spans="1:13">
      <c r="A890" s="2"/>
      <c r="B890" s="2"/>
      <c r="C890" s="2"/>
      <c r="D890" s="2"/>
      <c r="E890" s="2" t="s">
        <v>680</v>
      </c>
      <c r="F890" s="2" t="s">
        <v>1083</v>
      </c>
      <c r="G890" s="2"/>
      <c r="H890" s="31">
        <v>11.6</v>
      </c>
      <c r="I890" s="2" t="s">
        <v>1084</v>
      </c>
      <c r="J890" s="2" t="s">
        <v>1085</v>
      </c>
      <c r="K890" s="2"/>
      <c r="L890" s="2"/>
      <c r="M890" s="2" t="s">
        <v>1086</v>
      </c>
    </row>
    <row r="891" ht="14.25" customHeight="1" spans="6:10">
      <c r="F891" t="s">
        <v>1087</v>
      </c>
      <c r="H891" s="15">
        <v>0</v>
      </c>
      <c r="J891" t="s">
        <v>1088</v>
      </c>
    </row>
    <row r="892" ht="14.25" customHeight="1" spans="1:13">
      <c r="A892" s="2"/>
      <c r="B892" s="2"/>
      <c r="C892" s="2"/>
      <c r="D892" s="2"/>
      <c r="E892" s="2" t="s">
        <v>1089</v>
      </c>
      <c r="F892" s="2" t="s">
        <v>1090</v>
      </c>
      <c r="G892" s="2"/>
      <c r="H892" s="11">
        <v>1174</v>
      </c>
      <c r="I892" s="2" t="s">
        <v>1091</v>
      </c>
      <c r="J892" s="2"/>
      <c r="K892" s="2"/>
      <c r="L892" s="2"/>
      <c r="M892" s="2"/>
    </row>
    <row r="893" ht="14.25" customHeight="1" spans="6:9">
      <c r="F893" t="s">
        <v>1092</v>
      </c>
      <c r="H893" s="8">
        <v>1174</v>
      </c>
      <c r="I893" t="s">
        <v>1091</v>
      </c>
    </row>
    <row r="894" ht="14.25" customHeight="1" spans="6:9">
      <c r="F894" t="s">
        <v>1093</v>
      </c>
      <c r="H894" s="8">
        <v>2382</v>
      </c>
      <c r="I894" t="s">
        <v>1091</v>
      </c>
    </row>
    <row r="895" ht="14.25" customHeight="1" spans="6:9">
      <c r="F895" t="s">
        <v>1094</v>
      </c>
      <c r="H895" s="8">
        <v>2054</v>
      </c>
      <c r="I895" t="s">
        <v>1091</v>
      </c>
    </row>
    <row r="896" ht="14.25" customHeight="1" spans="6:9">
      <c r="F896" t="s">
        <v>1095</v>
      </c>
      <c r="H896" s="8">
        <v>2054</v>
      </c>
      <c r="I896" t="s">
        <v>1091</v>
      </c>
    </row>
    <row r="897" ht="14.25" customHeight="1" spans="6:9">
      <c r="F897" t="s">
        <v>1096</v>
      </c>
      <c r="H897" s="8">
        <v>4144</v>
      </c>
      <c r="I897" t="s">
        <v>1091</v>
      </c>
    </row>
    <row r="898" ht="14.25" customHeight="1" spans="6:9">
      <c r="F898" t="s">
        <v>1097</v>
      </c>
      <c r="H898" s="8">
        <v>16706</v>
      </c>
      <c r="I898" t="s">
        <v>1091</v>
      </c>
    </row>
    <row r="899" ht="14.25" customHeight="1" spans="6:9">
      <c r="F899" t="s">
        <v>1098</v>
      </c>
      <c r="H899" s="8">
        <v>16706</v>
      </c>
      <c r="I899" t="s">
        <v>1091</v>
      </c>
    </row>
    <row r="900" ht="14.25" customHeight="1" spans="6:9">
      <c r="F900" t="s">
        <v>1099</v>
      </c>
      <c r="H900" s="8">
        <v>25386</v>
      </c>
      <c r="I900" t="s">
        <v>1091</v>
      </c>
    </row>
    <row r="901" ht="14.25" customHeight="1" spans="1:13">
      <c r="A901" s="2"/>
      <c r="B901" s="2"/>
      <c r="C901" s="2"/>
      <c r="D901" s="2" t="s">
        <v>1100</v>
      </c>
      <c r="E901" s="2" t="s">
        <v>1101</v>
      </c>
      <c r="F901" s="2"/>
      <c r="G901" s="2"/>
      <c r="H901" s="22">
        <v>1</v>
      </c>
      <c r="I901" s="2"/>
      <c r="J901" s="2"/>
      <c r="K901" s="2"/>
      <c r="L901" s="2"/>
      <c r="M901" s="2"/>
    </row>
    <row r="902" ht="14.25" customHeight="1" spans="5:8">
      <c r="E902" t="s">
        <v>1102</v>
      </c>
      <c r="H902" s="15">
        <v>1</v>
      </c>
    </row>
    <row r="903" ht="14.25" customHeight="1" spans="1:13">
      <c r="A903" s="2"/>
      <c r="B903" s="2"/>
      <c r="C903" s="2"/>
      <c r="D903" s="2"/>
      <c r="E903" s="2" t="s">
        <v>1103</v>
      </c>
      <c r="F903" s="2" t="s">
        <v>1104</v>
      </c>
      <c r="G903" s="2"/>
      <c r="H903" s="11">
        <v>43.2</v>
      </c>
      <c r="I903" s="2" t="s">
        <v>846</v>
      </c>
      <c r="J903" s="2"/>
      <c r="K903" s="2"/>
      <c r="L903" s="2"/>
      <c r="M903" s="2"/>
    </row>
    <row r="904" ht="14.25" customHeight="1" spans="6:9">
      <c r="F904" t="s">
        <v>1105</v>
      </c>
      <c r="H904" s="8">
        <v>43.2</v>
      </c>
      <c r="I904" t="s">
        <v>846</v>
      </c>
    </row>
    <row r="905" ht="14.25" customHeight="1" spans="6:9">
      <c r="F905" t="s">
        <v>1106</v>
      </c>
      <c r="H905" s="8">
        <v>43.2</v>
      </c>
      <c r="I905" t="s">
        <v>846</v>
      </c>
    </row>
    <row r="906" ht="14.25" customHeight="1" spans="1:13">
      <c r="A906" s="2"/>
      <c r="B906" s="2"/>
      <c r="C906" s="2" t="s">
        <v>478</v>
      </c>
      <c r="D906" s="2" t="s">
        <v>710</v>
      </c>
      <c r="E906" s="2" t="s">
        <v>127</v>
      </c>
      <c r="F906" s="2" t="s">
        <v>1107</v>
      </c>
      <c r="G906" s="2"/>
      <c r="H906" s="22">
        <v>-0.5</v>
      </c>
      <c r="I906" s="2"/>
      <c r="J906" s="2" t="s">
        <v>1108</v>
      </c>
      <c r="K906" s="2"/>
      <c r="L906" s="2"/>
      <c r="M906" s="2" t="s">
        <v>1109</v>
      </c>
    </row>
    <row r="907" ht="14.25" customHeight="1" spans="6:13">
      <c r="F907" t="s">
        <v>1110</v>
      </c>
      <c r="H907" s="15">
        <v>-0.2</v>
      </c>
      <c r="M907" t="s">
        <v>1111</v>
      </c>
    </row>
    <row r="908" ht="14.25" customHeight="1" spans="1:13">
      <c r="A908" s="2"/>
      <c r="B908" s="2"/>
      <c r="C908" s="2"/>
      <c r="D908" s="2"/>
      <c r="E908" s="2" t="s">
        <v>975</v>
      </c>
      <c r="F908" s="2" t="s">
        <v>1112</v>
      </c>
      <c r="G908" s="2"/>
      <c r="H908" s="22">
        <v>0.66</v>
      </c>
      <c r="I908" s="2"/>
      <c r="J908" s="2" t="s">
        <v>1113</v>
      </c>
      <c r="K908" s="2"/>
      <c r="L908" s="2"/>
      <c r="M908" s="2" t="s">
        <v>738</v>
      </c>
    </row>
    <row r="909" ht="14.25" customHeight="1" spans="6:13">
      <c r="F909" t="s">
        <v>1114</v>
      </c>
      <c r="H909" s="15">
        <v>0.69</v>
      </c>
      <c r="M909" s="44" t="s">
        <v>738</v>
      </c>
    </row>
    <row r="910" ht="14.25" customHeight="1" spans="1:10">
      <c r="A910" s="2"/>
      <c r="B910" s="2"/>
      <c r="C910" s="2"/>
      <c r="D910" s="2" t="s">
        <v>731</v>
      </c>
      <c r="E910" s="2" t="s">
        <v>1115</v>
      </c>
      <c r="F910" s="2"/>
      <c r="G910" s="2"/>
      <c r="H910" s="11">
        <v>550</v>
      </c>
      <c r="I910" s="2" t="s">
        <v>846</v>
      </c>
      <c r="J910" s="2"/>
    </row>
    <row r="911" ht="14.25" customHeight="1" spans="5:8">
      <c r="E911" t="s">
        <v>1116</v>
      </c>
      <c r="H911" s="8">
        <v>350</v>
      </c>
    </row>
    <row r="912" ht="14.25" customHeight="1" spans="1:13">
      <c r="A912" s="2"/>
      <c r="B912" s="2"/>
      <c r="C912" s="2"/>
      <c r="D912" s="2" t="s">
        <v>728</v>
      </c>
      <c r="E912" s="2" t="s">
        <v>1117</v>
      </c>
      <c r="F912" s="2" t="s">
        <v>1118</v>
      </c>
      <c r="G912" s="2"/>
      <c r="H912" s="11">
        <v>0.5</v>
      </c>
      <c r="I912" s="2" t="s">
        <v>846</v>
      </c>
      <c r="J912" s="2"/>
      <c r="K912" s="2"/>
      <c r="L912" s="2"/>
      <c r="M912" s="2" t="s">
        <v>1119</v>
      </c>
    </row>
    <row r="913" ht="14.25" customHeight="1" spans="6:13">
      <c r="F913" t="s">
        <v>1120</v>
      </c>
      <c r="H913" s="8">
        <v>50.1</v>
      </c>
      <c r="I913" s="44" t="s">
        <v>846</v>
      </c>
      <c r="M913" t="s">
        <v>1121</v>
      </c>
    </row>
    <row r="914" ht="14.25" customHeight="1" spans="1:13">
      <c r="A914" s="2"/>
      <c r="B914" s="2"/>
      <c r="C914" s="2"/>
      <c r="D914" s="2"/>
      <c r="E914" s="2" t="s">
        <v>648</v>
      </c>
      <c r="F914" s="2" t="s">
        <v>1122</v>
      </c>
      <c r="G914" s="2"/>
      <c r="H914" s="11">
        <v>0.7</v>
      </c>
      <c r="I914" t="s">
        <v>846</v>
      </c>
      <c r="J914" s="2"/>
      <c r="K914" s="2"/>
      <c r="L914" s="2"/>
      <c r="M914" s="2" t="s">
        <v>1123</v>
      </c>
    </row>
    <row r="915" ht="14.25" customHeight="1" spans="1:13">
      <c r="A915" s="2"/>
      <c r="B915" s="2"/>
      <c r="C915" s="2"/>
      <c r="D915" s="2" t="s">
        <v>1124</v>
      </c>
      <c r="E915" s="2" t="s">
        <v>1125</v>
      </c>
      <c r="F915" s="2"/>
      <c r="G915" s="2"/>
      <c r="H915" s="11">
        <v>60</v>
      </c>
      <c r="I915" s="2" t="s">
        <v>846</v>
      </c>
      <c r="J915" s="2"/>
      <c r="K915" s="2"/>
      <c r="L915" s="2"/>
      <c r="M915" s="2" t="s">
        <v>1126</v>
      </c>
    </row>
    <row r="916" ht="14.25" customHeight="1" spans="5:13">
      <c r="E916" t="s">
        <v>612</v>
      </c>
      <c r="H916" s="8">
        <v>75</v>
      </c>
      <c r="I916" t="s">
        <v>846</v>
      </c>
      <c r="M916" t="s">
        <v>738</v>
      </c>
    </row>
    <row r="917" ht="14.25" customHeight="1" spans="5:9">
      <c r="E917" t="s">
        <v>613</v>
      </c>
      <c r="H917" s="8">
        <v>63</v>
      </c>
      <c r="I917" t="s">
        <v>846</v>
      </c>
    </row>
    <row r="918" ht="14.25" customHeight="1" spans="5:9">
      <c r="E918" t="s">
        <v>501</v>
      </c>
      <c r="H918" s="8">
        <v>43</v>
      </c>
      <c r="I918" t="s">
        <v>846</v>
      </c>
    </row>
    <row r="919" ht="14.25" customHeight="1" spans="1:13">
      <c r="A919" s="2"/>
      <c r="B919" s="2"/>
      <c r="C919" s="2" t="s">
        <v>59</v>
      </c>
      <c r="D919" s="2" t="s">
        <v>1127</v>
      </c>
      <c r="E919" s="2"/>
      <c r="F919" s="2"/>
      <c r="G919" s="2"/>
      <c r="H919" s="12">
        <v>0.01</v>
      </c>
      <c r="I919" s="2" t="s">
        <v>412</v>
      </c>
      <c r="J919" s="2" t="s">
        <v>1108</v>
      </c>
      <c r="K919" s="2"/>
      <c r="L919" s="2"/>
      <c r="M919" s="2" t="s">
        <v>1128</v>
      </c>
    </row>
    <row r="920" ht="14.25" customHeight="1" spans="4:9">
      <c r="D920" t="s">
        <v>1129</v>
      </c>
      <c r="H920" s="23">
        <v>0</v>
      </c>
      <c r="I920" t="s">
        <v>412</v>
      </c>
    </row>
    <row r="921" ht="14.25" customHeight="1" spans="4:9">
      <c r="D921" t="s">
        <v>1130</v>
      </c>
      <c r="H921" s="23">
        <v>0.02</v>
      </c>
      <c r="I921" t="s">
        <v>412</v>
      </c>
    </row>
    <row r="922" ht="14.25" customHeight="1" spans="4:9">
      <c r="D922" t="s">
        <v>470</v>
      </c>
      <c r="H922" s="23">
        <v>0.005</v>
      </c>
      <c r="I922" t="s">
        <v>412</v>
      </c>
    </row>
    <row r="923" ht="14.25" customHeight="1" spans="4:9">
      <c r="D923" t="s">
        <v>1131</v>
      </c>
      <c r="H923" s="23">
        <v>0.01</v>
      </c>
      <c r="I923" t="s">
        <v>412</v>
      </c>
    </row>
    <row r="924" ht="14.25" customHeight="1" spans="4:9">
      <c r="D924" t="s">
        <v>1132</v>
      </c>
      <c r="H924" s="23">
        <v>0.005</v>
      </c>
      <c r="I924" t="s">
        <v>412</v>
      </c>
    </row>
    <row r="925" ht="14.25" customHeight="1" spans="1:13">
      <c r="A925" s="13">
        <v>81</v>
      </c>
      <c r="B925" s="13"/>
      <c r="C925" s="13" t="s">
        <v>72</v>
      </c>
      <c r="D925" s="13" t="s">
        <v>95</v>
      </c>
      <c r="E925" s="13" t="s">
        <v>130</v>
      </c>
      <c r="F925" s="13"/>
      <c r="G925" s="13"/>
      <c r="H925" s="36" t="s">
        <v>21</v>
      </c>
      <c r="I925" s="13" t="s">
        <v>846</v>
      </c>
      <c r="J925" s="13"/>
      <c r="K925" s="13">
        <v>41.85</v>
      </c>
      <c r="L925" s="13">
        <v>148.25</v>
      </c>
      <c r="M925" s="13" t="s">
        <v>1133</v>
      </c>
    </row>
    <row r="926" ht="14.25" customHeight="1" spans="1:13">
      <c r="A926" s="16">
        <v>82</v>
      </c>
      <c r="B926" s="16"/>
      <c r="C926" s="16"/>
      <c r="D926" s="16"/>
      <c r="E926" s="16" t="s">
        <v>131</v>
      </c>
      <c r="F926" s="16"/>
      <c r="G926" s="16"/>
      <c r="H926" s="33" t="s">
        <v>21</v>
      </c>
      <c r="I926" s="16" t="s">
        <v>1134</v>
      </c>
      <c r="J926" s="16"/>
      <c r="K926" s="16">
        <v>40</v>
      </c>
      <c r="L926" s="16">
        <v>100</v>
      </c>
      <c r="M926" s="16"/>
    </row>
    <row r="927" ht="14.25" customHeight="1" spans="5:13">
      <c r="E927" t="s">
        <v>485</v>
      </c>
      <c r="H927" s="8">
        <v>66</v>
      </c>
      <c r="I927" t="s">
        <v>1135</v>
      </c>
      <c r="M927" t="s">
        <v>1136</v>
      </c>
    </row>
    <row r="928" ht="14.25" customHeight="1" spans="1:13">
      <c r="A928" s="13">
        <v>83</v>
      </c>
      <c r="B928" s="13"/>
      <c r="C928" s="13"/>
      <c r="D928" s="13" t="s">
        <v>1137</v>
      </c>
      <c r="E928" s="13" t="s">
        <v>1138</v>
      </c>
      <c r="F928" s="13"/>
      <c r="G928" s="13"/>
      <c r="H928" s="42" t="s">
        <v>21</v>
      </c>
      <c r="I928" s="13" t="s">
        <v>1139</v>
      </c>
      <c r="J928" s="13"/>
      <c r="K928" s="13">
        <v>50</v>
      </c>
      <c r="L928" s="13">
        <v>200</v>
      </c>
      <c r="M928" s="13" t="s">
        <v>1140</v>
      </c>
    </row>
    <row r="929" ht="14.25" customHeight="1" spans="1:13">
      <c r="A929" s="2"/>
      <c r="B929" s="2"/>
      <c r="C929" s="2"/>
      <c r="D929" s="2" t="s">
        <v>96</v>
      </c>
      <c r="E929" s="2" t="s">
        <v>778</v>
      </c>
      <c r="F929" s="2"/>
      <c r="G929" s="2"/>
      <c r="H929" s="11">
        <v>64</v>
      </c>
      <c r="I929" s="2" t="s">
        <v>846</v>
      </c>
      <c r="J929" s="2"/>
      <c r="K929" s="2"/>
      <c r="L929" s="2"/>
      <c r="M929" s="2" t="s">
        <v>1141</v>
      </c>
    </row>
    <row r="930" ht="14.25" customHeight="1" spans="5:13">
      <c r="E930" t="s">
        <v>1142</v>
      </c>
      <c r="H930" s="8">
        <v>57</v>
      </c>
      <c r="I930" t="s">
        <v>846</v>
      </c>
      <c r="M930" s="2" t="s">
        <v>1141</v>
      </c>
    </row>
    <row r="931" ht="14.25" customHeight="1" spans="1:13">
      <c r="A931" s="16">
        <v>84</v>
      </c>
      <c r="B931" s="16"/>
      <c r="C931" s="16"/>
      <c r="D931" s="16"/>
      <c r="E931" s="16" t="s">
        <v>132</v>
      </c>
      <c r="F931" s="16"/>
      <c r="G931" s="16"/>
      <c r="H931" s="33" t="s">
        <v>21</v>
      </c>
      <c r="I931" s="16" t="s">
        <v>1143</v>
      </c>
      <c r="J931" s="16"/>
      <c r="K931" s="16">
        <v>75</v>
      </c>
      <c r="L931" s="16">
        <v>300</v>
      </c>
      <c r="M931" s="16" t="s">
        <v>1144</v>
      </c>
    </row>
    <row r="932" ht="14.25" customHeight="1" spans="5:13">
      <c r="E932" t="s">
        <v>755</v>
      </c>
      <c r="H932" s="26">
        <v>0.96</v>
      </c>
      <c r="I932" t="s">
        <v>1145</v>
      </c>
      <c r="M932" t="s">
        <v>1141</v>
      </c>
    </row>
    <row r="933" ht="14.25" customHeight="1" spans="5:13">
      <c r="E933" t="s">
        <v>495</v>
      </c>
      <c r="H933" s="26">
        <v>0.96</v>
      </c>
      <c r="I933" t="s">
        <v>1145</v>
      </c>
      <c r="M933" t="s">
        <v>1141</v>
      </c>
    </row>
    <row r="934" ht="14.25" customHeight="1" spans="1:13">
      <c r="A934" s="2"/>
      <c r="B934" s="2"/>
      <c r="C934" s="2" t="s">
        <v>56</v>
      </c>
      <c r="D934" s="2" t="s">
        <v>1146</v>
      </c>
      <c r="E934" s="2" t="s">
        <v>1147</v>
      </c>
      <c r="F934" s="2"/>
      <c r="G934" s="2"/>
      <c r="H934" s="11">
        <v>7055</v>
      </c>
      <c r="I934" s="2" t="s">
        <v>846</v>
      </c>
      <c r="J934" s="2"/>
      <c r="K934" s="2"/>
      <c r="L934" s="2"/>
      <c r="M934" s="2" t="s">
        <v>1148</v>
      </c>
    </row>
    <row r="935" ht="14.25" customHeight="1" spans="1:13">
      <c r="A935" s="2"/>
      <c r="B935" s="2"/>
      <c r="C935" s="2"/>
      <c r="D935" s="2" t="s">
        <v>62</v>
      </c>
      <c r="E935" s="2" t="s">
        <v>1149</v>
      </c>
      <c r="F935" s="2" t="s">
        <v>1150</v>
      </c>
      <c r="G935" s="2"/>
      <c r="H935" s="22">
        <v>0</v>
      </c>
      <c r="I935" s="2"/>
      <c r="J935" s="2"/>
      <c r="K935" s="2"/>
      <c r="L935" s="2"/>
      <c r="M935" s="2"/>
    </row>
    <row r="936" ht="14.25" customHeight="1" spans="6:8">
      <c r="F936" t="s">
        <v>1151</v>
      </c>
      <c r="H936" s="15">
        <v>0</v>
      </c>
    </row>
    <row r="937" ht="14.25" customHeight="1" spans="6:8">
      <c r="F937" t="s">
        <v>1152</v>
      </c>
      <c r="H937" s="15">
        <v>0</v>
      </c>
    </row>
    <row r="938" ht="14.25" customHeight="1" spans="6:8">
      <c r="F938" t="s">
        <v>1153</v>
      </c>
      <c r="H938" s="15">
        <v>0</v>
      </c>
    </row>
    <row r="939" ht="14.25" customHeight="1" spans="6:8">
      <c r="F939" t="s">
        <v>1154</v>
      </c>
      <c r="H939" s="15">
        <v>0</v>
      </c>
    </row>
    <row r="940" ht="14.25" customHeight="1" spans="1:13">
      <c r="A940" s="2"/>
      <c r="B940" s="2"/>
      <c r="C940" s="2"/>
      <c r="D940" s="2"/>
      <c r="E940" s="2" t="s">
        <v>1155</v>
      </c>
      <c r="F940" s="2" t="s">
        <v>85</v>
      </c>
      <c r="G940" s="2"/>
      <c r="H940" s="22">
        <v>0.9</v>
      </c>
      <c r="I940" s="2"/>
      <c r="J940" s="2"/>
      <c r="K940" s="2"/>
      <c r="L940" s="2"/>
      <c r="M940" s="2"/>
    </row>
    <row r="941" ht="14.25" customHeight="1" spans="6:8">
      <c r="F941" t="s">
        <v>822</v>
      </c>
      <c r="H941" s="15">
        <v>0.87</v>
      </c>
    </row>
    <row r="942" ht="14.25" customHeight="1" spans="6:8">
      <c r="F942" t="s">
        <v>64</v>
      </c>
      <c r="H942" s="15">
        <v>0.85</v>
      </c>
    </row>
    <row r="943" ht="14.25" customHeight="1" spans="6:8">
      <c r="F943" t="s">
        <v>830</v>
      </c>
      <c r="H943" s="15">
        <v>0.8</v>
      </c>
    </row>
    <row r="944" ht="14.25" customHeight="1" spans="6:8">
      <c r="F944" t="s">
        <v>832</v>
      </c>
      <c r="H944" s="15">
        <v>0.8</v>
      </c>
    </row>
    <row r="945" ht="14.25" customHeight="1" spans="1:13">
      <c r="A945" s="16">
        <v>85</v>
      </c>
      <c r="B945" s="16"/>
      <c r="C945" s="16"/>
      <c r="D945" s="16"/>
      <c r="E945" s="16"/>
      <c r="F945" s="16" t="s">
        <v>66</v>
      </c>
      <c r="G945" s="16"/>
      <c r="H945" s="33" t="s">
        <v>21</v>
      </c>
      <c r="I945" s="16" t="s">
        <v>316</v>
      </c>
      <c r="J945" s="16"/>
      <c r="K945" s="16">
        <v>60</v>
      </c>
      <c r="L945" s="16">
        <v>80</v>
      </c>
      <c r="M945" s="16" t="s">
        <v>1156</v>
      </c>
    </row>
    <row r="946" ht="14.25" customHeight="1" spans="1:13">
      <c r="A946" s="2"/>
      <c r="B946" s="2"/>
      <c r="C946" s="2"/>
      <c r="D946" s="2"/>
      <c r="E946" s="2" t="s">
        <v>1157</v>
      </c>
      <c r="F946" s="2" t="s">
        <v>1158</v>
      </c>
      <c r="G946" s="2"/>
      <c r="H946" s="22">
        <v>0</v>
      </c>
      <c r="I946" s="2" t="s">
        <v>904</v>
      </c>
      <c r="J946" s="2" t="s">
        <v>1108</v>
      </c>
      <c r="K946" s="2"/>
      <c r="L946" s="2"/>
      <c r="M946" s="2"/>
    </row>
    <row r="947" ht="14.25" customHeight="1" spans="1:13">
      <c r="A947" s="2"/>
      <c r="B947" s="2"/>
      <c r="C947" s="2" t="s">
        <v>925</v>
      </c>
      <c r="D947" s="2" t="s">
        <v>1159</v>
      </c>
      <c r="E947" s="2" t="s">
        <v>1160</v>
      </c>
      <c r="F947" s="2"/>
      <c r="G947" s="2"/>
      <c r="H947" s="11">
        <v>146</v>
      </c>
      <c r="I947" s="2" t="s">
        <v>1161</v>
      </c>
      <c r="J947" s="2"/>
      <c r="K947" s="2"/>
      <c r="L947" s="2"/>
      <c r="M947" s="2" t="s">
        <v>1162</v>
      </c>
    </row>
    <row r="948" ht="14.25" customHeight="1" spans="5:13">
      <c r="E948" t="s">
        <v>1163</v>
      </c>
      <c r="H948" s="8">
        <v>0</v>
      </c>
      <c r="M948" t="s">
        <v>1164</v>
      </c>
    </row>
    <row r="949" ht="14.25" customHeight="1" spans="5:13">
      <c r="E949" t="s">
        <v>1165</v>
      </c>
      <c r="H949" s="8">
        <v>146</v>
      </c>
      <c r="I949" s="2" t="s">
        <v>1161</v>
      </c>
      <c r="M949" t="s">
        <v>1166</v>
      </c>
    </row>
    <row r="950" ht="14.25" customHeight="1" spans="1:13">
      <c r="A950" s="2"/>
      <c r="B950" s="2"/>
      <c r="C950" s="2"/>
      <c r="D950" s="2" t="s">
        <v>1167</v>
      </c>
      <c r="E950" s="2" t="s">
        <v>1168</v>
      </c>
      <c r="F950" s="2"/>
      <c r="G950" s="2"/>
      <c r="H950" s="22">
        <v>0</v>
      </c>
      <c r="I950" s="2"/>
      <c r="J950" s="2" t="s">
        <v>1169</v>
      </c>
      <c r="K950" s="2"/>
      <c r="L950" s="2"/>
      <c r="M950" s="2"/>
    </row>
    <row r="951" ht="14.25" customHeight="1" spans="5:8">
      <c r="E951" t="s">
        <v>1170</v>
      </c>
      <c r="H951" s="15">
        <v>0</v>
      </c>
    </row>
    <row r="952" ht="14.25" customHeight="1" spans="1:13">
      <c r="A952" s="2"/>
      <c r="B952" s="2"/>
      <c r="C952" s="2"/>
      <c r="D952" s="2" t="s">
        <v>1171</v>
      </c>
      <c r="E952" s="2" t="s">
        <v>1172</v>
      </c>
      <c r="F952" s="2"/>
      <c r="G952" s="2"/>
      <c r="H952" s="22">
        <v>0</v>
      </c>
      <c r="I952" s="2"/>
      <c r="J952" s="2" t="s">
        <v>1169</v>
      </c>
      <c r="K952" s="2"/>
      <c r="L952" s="2"/>
      <c r="M952" s="2"/>
    </row>
    <row r="953" ht="14.25" customHeight="1" spans="5:8">
      <c r="E953" t="s">
        <v>1170</v>
      </c>
      <c r="H953" s="15">
        <v>0</v>
      </c>
    </row>
    <row r="954" ht="14.25" customHeight="1" spans="1:13">
      <c r="A954" s="2"/>
      <c r="B954" s="2"/>
      <c r="C954" s="2"/>
      <c r="D954" s="2" t="s">
        <v>1173</v>
      </c>
      <c r="E954" s="2" t="s">
        <v>1174</v>
      </c>
      <c r="F954" s="2"/>
      <c r="G954" s="2"/>
      <c r="H954" s="22">
        <v>0</v>
      </c>
      <c r="I954" s="2"/>
      <c r="J954" s="2" t="s">
        <v>1169</v>
      </c>
      <c r="K954" s="2"/>
      <c r="L954" s="2"/>
      <c r="M954" s="2"/>
    </row>
    <row r="955" ht="14.25" customHeight="1" spans="5:8">
      <c r="E955" t="s">
        <v>1170</v>
      </c>
      <c r="H955" s="15">
        <v>0</v>
      </c>
    </row>
    <row r="956" ht="14.25" customHeight="1" spans="1:13">
      <c r="A956" s="2"/>
      <c r="B956" s="2"/>
      <c r="C956" s="2"/>
      <c r="D956" s="2" t="s">
        <v>1175</v>
      </c>
      <c r="E956" s="2" t="s">
        <v>1174</v>
      </c>
      <c r="F956" s="2"/>
      <c r="G956" s="2"/>
      <c r="H956" s="22">
        <v>0</v>
      </c>
      <c r="I956" s="2"/>
      <c r="J956" s="2" t="s">
        <v>1169</v>
      </c>
      <c r="K956" s="2"/>
      <c r="L956" s="2"/>
      <c r="M956" s="2"/>
    </row>
    <row r="957" ht="14.25" customHeight="1" spans="5:8">
      <c r="E957" t="s">
        <v>1170</v>
      </c>
      <c r="H957" s="15">
        <v>0</v>
      </c>
    </row>
    <row r="958" ht="14.25" customHeight="1" spans="1:13">
      <c r="A958" s="2"/>
      <c r="B958" s="2"/>
      <c r="C958" s="2"/>
      <c r="D958" s="2" t="s">
        <v>1176</v>
      </c>
      <c r="E958" s="2" t="s">
        <v>1174</v>
      </c>
      <c r="F958" s="2"/>
      <c r="G958" s="2"/>
      <c r="H958" s="22">
        <v>0</v>
      </c>
      <c r="I958" s="2"/>
      <c r="J958" s="2" t="s">
        <v>1169</v>
      </c>
      <c r="K958" s="2"/>
      <c r="L958" s="2"/>
      <c r="M958" s="2"/>
    </row>
    <row r="959" ht="14.25" customHeight="1" spans="5:8">
      <c r="E959" t="s">
        <v>1170</v>
      </c>
      <c r="H959" s="15">
        <v>0</v>
      </c>
    </row>
    <row r="960" ht="14.25" customHeight="1" spans="1:13">
      <c r="A960" s="2"/>
      <c r="B960" s="2"/>
      <c r="C960" s="2" t="s">
        <v>1177</v>
      </c>
      <c r="D960" s="2" t="s">
        <v>7</v>
      </c>
      <c r="E960" s="2"/>
      <c r="F960" s="2"/>
      <c r="G960" s="2"/>
      <c r="H960" s="22">
        <v>0.02</v>
      </c>
      <c r="I960" s="2"/>
      <c r="J960" s="2"/>
      <c r="K960" s="2"/>
      <c r="L960" s="2"/>
      <c r="M960" s="2" t="s">
        <v>1178</v>
      </c>
    </row>
    <row r="961" ht="14.25" customHeight="1" spans="4:8">
      <c r="D961" t="s">
        <v>1179</v>
      </c>
      <c r="H961" s="15">
        <v>0.03</v>
      </c>
    </row>
    <row r="962" ht="14.25" customHeight="1" spans="4:13">
      <c r="D962" t="s">
        <v>1180</v>
      </c>
      <c r="H962" s="15">
        <v>0.04</v>
      </c>
      <c r="M962" t="s">
        <v>1181</v>
      </c>
    </row>
    <row r="963" ht="14.25" customHeight="1" spans="4:8">
      <c r="D963" t="s">
        <v>1182</v>
      </c>
      <c r="H963" s="15">
        <v>0.07</v>
      </c>
    </row>
    <row r="964" ht="14.25" customHeight="1" spans="1:13">
      <c r="A964" s="2"/>
      <c r="B964" s="2"/>
      <c r="C964" s="2"/>
      <c r="D964" s="2"/>
      <c r="E964" s="2"/>
      <c r="F964" s="2"/>
      <c r="G964" s="2"/>
      <c r="H964" s="11"/>
      <c r="I964" s="2"/>
      <c r="J964" s="2"/>
      <c r="K964" s="2"/>
      <c r="L964" s="2"/>
      <c r="M964" s="2"/>
    </row>
  </sheetData>
  <pageMargins left="0.7" right="0.7" top="0.75" bottom="0.75" header="0" footer="0"/>
  <pageSetup paperSize="1" orientation="landscape"/>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H1003"/>
  <sheetViews>
    <sheetView workbookViewId="0">
      <selection activeCell="A1" sqref="A1"/>
    </sheetView>
  </sheetViews>
  <sheetFormatPr defaultColWidth="14.4333333333333" defaultRowHeight="15" customHeight="1"/>
  <cols>
    <col min="1" max="86" width="15.7083333333333" customWidth="1"/>
  </cols>
  <sheetData>
    <row r="1" ht="14.25" customHeight="1" spans="1:86">
      <c r="A1" t="s">
        <v>1235</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c r="CA1">
        <v>78</v>
      </c>
      <c r="CB1">
        <v>79</v>
      </c>
      <c r="CC1">
        <v>80</v>
      </c>
      <c r="CD1">
        <v>81</v>
      </c>
      <c r="CE1">
        <v>82</v>
      </c>
      <c r="CF1">
        <v>83</v>
      </c>
      <c r="CG1">
        <v>84</v>
      </c>
      <c r="CH1">
        <v>85</v>
      </c>
    </row>
    <row r="2" ht="14.25" customHeight="1" spans="1:86">
      <c r="A2" t="s">
        <v>325</v>
      </c>
      <c r="B2">
        <v>1</v>
      </c>
      <c r="C2">
        <v>2</v>
      </c>
      <c r="D2">
        <v>3</v>
      </c>
      <c r="E2">
        <v>4</v>
      </c>
      <c r="F2">
        <v>5</v>
      </c>
      <c r="G2">
        <v>6</v>
      </c>
      <c r="K2">
        <v>7</v>
      </c>
      <c r="L2">
        <v>8</v>
      </c>
      <c r="W2">
        <v>9</v>
      </c>
      <c r="AG2">
        <v>10</v>
      </c>
      <c r="AH2">
        <v>11</v>
      </c>
      <c r="AI2">
        <v>12</v>
      </c>
      <c r="AJ2">
        <v>13</v>
      </c>
      <c r="AK2">
        <v>14</v>
      </c>
      <c r="AL2">
        <v>15</v>
      </c>
      <c r="AM2">
        <v>16</v>
      </c>
      <c r="AN2">
        <v>17</v>
      </c>
      <c r="AO2">
        <v>18</v>
      </c>
      <c r="AP2">
        <v>19</v>
      </c>
      <c r="AQ2">
        <v>20</v>
      </c>
      <c r="AR2">
        <v>21</v>
      </c>
      <c r="AS2">
        <v>22</v>
      </c>
      <c r="AT2">
        <v>23</v>
      </c>
      <c r="AU2">
        <v>24</v>
      </c>
      <c r="AV2">
        <v>25</v>
      </c>
      <c r="AW2">
        <v>26</v>
      </c>
      <c r="AX2">
        <v>27</v>
      </c>
      <c r="AY2">
        <v>28</v>
      </c>
      <c r="AZ2">
        <v>29</v>
      </c>
      <c r="BA2">
        <v>30</v>
      </c>
      <c r="BB2">
        <v>31</v>
      </c>
      <c r="BC2">
        <v>32</v>
      </c>
      <c r="BD2">
        <v>33</v>
      </c>
      <c r="BE2">
        <v>34</v>
      </c>
      <c r="BR2">
        <v>35</v>
      </c>
      <c r="BS2">
        <v>36</v>
      </c>
      <c r="BT2">
        <v>37</v>
      </c>
      <c r="BU2">
        <v>38</v>
      </c>
      <c r="BV2">
        <v>39</v>
      </c>
      <c r="BW2">
        <v>40</v>
      </c>
      <c r="BX2">
        <v>41</v>
      </c>
      <c r="BY2">
        <v>42</v>
      </c>
      <c r="BZ2">
        <v>43</v>
      </c>
      <c r="CA2">
        <v>44</v>
      </c>
      <c r="CB2">
        <v>45</v>
      </c>
      <c r="CC2">
        <v>46</v>
      </c>
      <c r="CD2">
        <v>47</v>
      </c>
      <c r="CE2">
        <v>48</v>
      </c>
      <c r="CF2">
        <v>49</v>
      </c>
      <c r="CG2">
        <v>50</v>
      </c>
      <c r="CH2">
        <v>51</v>
      </c>
    </row>
    <row r="3" ht="139.5" customHeight="1" spans="1:86">
      <c r="A3" s="4" t="s">
        <v>1236</v>
      </c>
      <c r="B3" s="5" t="s">
        <v>230</v>
      </c>
      <c r="C3" s="5" t="s">
        <v>233</v>
      </c>
      <c r="D3" s="5" t="s">
        <v>231</v>
      </c>
      <c r="E3" s="5" t="s">
        <v>232</v>
      </c>
      <c r="F3" s="5" t="s">
        <v>234</v>
      </c>
      <c r="G3" s="5" t="s">
        <v>235</v>
      </c>
      <c r="H3" s="6" t="s">
        <v>236</v>
      </c>
      <c r="I3" s="6" t="s">
        <v>237</v>
      </c>
      <c r="J3" s="6" t="s">
        <v>238</v>
      </c>
      <c r="K3" s="5" t="s">
        <v>239</v>
      </c>
      <c r="L3" s="5" t="s">
        <v>240</v>
      </c>
      <c r="M3" s="6" t="s">
        <v>241</v>
      </c>
      <c r="N3" s="6" t="s">
        <v>1237</v>
      </c>
      <c r="O3" s="6" t="s">
        <v>1238</v>
      </c>
      <c r="P3" s="6" t="s">
        <v>1239</v>
      </c>
      <c r="Q3" s="6" t="s">
        <v>246</v>
      </c>
      <c r="R3" s="6" t="s">
        <v>245</v>
      </c>
      <c r="S3" s="6" t="s">
        <v>1240</v>
      </c>
      <c r="T3" s="6" t="s">
        <v>1241</v>
      </c>
      <c r="U3" s="6" t="s">
        <v>1242</v>
      </c>
      <c r="V3" s="6" t="s">
        <v>250</v>
      </c>
      <c r="W3" s="5" t="s">
        <v>1243</v>
      </c>
      <c r="X3" s="6" t="s">
        <v>1244</v>
      </c>
      <c r="Y3" s="6" t="s">
        <v>1245</v>
      </c>
      <c r="Z3" s="6" t="s">
        <v>1246</v>
      </c>
      <c r="AA3" s="6" t="s">
        <v>1247</v>
      </c>
      <c r="AB3" s="6" t="s">
        <v>1248</v>
      </c>
      <c r="AC3" s="6" t="s">
        <v>1249</v>
      </c>
      <c r="AD3" s="6" t="s">
        <v>1250</v>
      </c>
      <c r="AE3" s="6" t="s">
        <v>1251</v>
      </c>
      <c r="AF3" s="6" t="s">
        <v>1252</v>
      </c>
      <c r="AG3" s="5" t="s">
        <v>1253</v>
      </c>
      <c r="AH3" s="5" t="s">
        <v>1254</v>
      </c>
      <c r="AI3" s="5" t="s">
        <v>1255</v>
      </c>
      <c r="AJ3" s="5" t="s">
        <v>1256</v>
      </c>
      <c r="AK3" s="5" t="s">
        <v>1257</v>
      </c>
      <c r="AL3" s="5" t="s">
        <v>1258</v>
      </c>
      <c r="AM3" s="5" t="s">
        <v>1259</v>
      </c>
      <c r="AN3" s="5" t="s">
        <v>1260</v>
      </c>
      <c r="AO3" s="5" t="s">
        <v>1261</v>
      </c>
      <c r="AP3" s="5" t="s">
        <v>1262</v>
      </c>
      <c r="AQ3" s="5" t="s">
        <v>1263</v>
      </c>
      <c r="AR3" s="5" t="s">
        <v>1264</v>
      </c>
      <c r="AS3" s="5" t="s">
        <v>1265</v>
      </c>
      <c r="AT3" s="5" t="s">
        <v>1266</v>
      </c>
      <c r="AU3" s="5" t="s">
        <v>1267</v>
      </c>
      <c r="AV3" s="5" t="s">
        <v>1268</v>
      </c>
      <c r="AW3" s="5" t="s">
        <v>1269</v>
      </c>
      <c r="AX3" s="5" t="s">
        <v>1270</v>
      </c>
      <c r="AY3" s="5" t="s">
        <v>1271</v>
      </c>
      <c r="AZ3" s="5" t="s">
        <v>1272</v>
      </c>
      <c r="BA3" s="5" t="s">
        <v>1273</v>
      </c>
      <c r="BB3" s="5" t="s">
        <v>1274</v>
      </c>
      <c r="BC3" s="5" t="s">
        <v>1275</v>
      </c>
      <c r="BD3" s="5" t="s">
        <v>1276</v>
      </c>
      <c r="BE3" s="5" t="s">
        <v>1277</v>
      </c>
      <c r="BF3" s="6" t="s">
        <v>1278</v>
      </c>
      <c r="BG3" s="6" t="s">
        <v>1279</v>
      </c>
      <c r="BH3" s="6" t="s">
        <v>1280</v>
      </c>
      <c r="BI3" s="6" t="s">
        <v>1281</v>
      </c>
      <c r="BJ3" s="6" t="s">
        <v>1282</v>
      </c>
      <c r="BK3" s="6" t="s">
        <v>1283</v>
      </c>
      <c r="BL3" s="6" t="s">
        <v>1284</v>
      </c>
      <c r="BM3" s="6" t="s">
        <v>1285</v>
      </c>
      <c r="BN3" s="6" t="s">
        <v>1286</v>
      </c>
      <c r="BO3" s="6" t="s">
        <v>1287</v>
      </c>
      <c r="BP3" s="6" t="s">
        <v>1288</v>
      </c>
      <c r="BQ3" s="6" t="s">
        <v>1289</v>
      </c>
      <c r="BR3" s="5" t="s">
        <v>1290</v>
      </c>
      <c r="BS3" s="5" t="s">
        <v>1291</v>
      </c>
      <c r="BT3" s="5" t="s">
        <v>1292</v>
      </c>
      <c r="BU3" s="5" t="s">
        <v>1293</v>
      </c>
      <c r="BV3" s="5" t="s">
        <v>1294</v>
      </c>
      <c r="BW3" s="5" t="s">
        <v>1295</v>
      </c>
      <c r="BX3" s="5" t="s">
        <v>1296</v>
      </c>
      <c r="BY3" s="5" t="s">
        <v>1297</v>
      </c>
      <c r="BZ3" s="5" t="s">
        <v>1298</v>
      </c>
      <c r="CA3" s="5" t="s">
        <v>1299</v>
      </c>
      <c r="CB3" s="5" t="s">
        <v>1300</v>
      </c>
      <c r="CC3" s="5" t="s">
        <v>1301</v>
      </c>
      <c r="CD3" s="5" t="s">
        <v>1302</v>
      </c>
      <c r="CE3" s="5" t="s">
        <v>1303</v>
      </c>
      <c r="CF3" s="5" t="s">
        <v>1304</v>
      </c>
      <c r="CG3" s="5" t="s">
        <v>1305</v>
      </c>
      <c r="CH3" s="5" t="s">
        <v>1306</v>
      </c>
    </row>
    <row r="4" ht="14.25" customHeight="1" spans="1:69">
      <c r="A4">
        <v>1</v>
      </c>
      <c r="B4">
        <v>0.637733205221593</v>
      </c>
      <c r="C4">
        <v>0.571628744481131</v>
      </c>
      <c r="D4">
        <v>0.751726601272821</v>
      </c>
      <c r="E4">
        <v>0.265142471762374</v>
      </c>
      <c r="F4">
        <v>0.402358891908079</v>
      </c>
      <c r="G4">
        <v>0.590410753851756</v>
      </c>
      <c r="H4">
        <f t="shared" ref="H4:I4" si="0">C4</f>
        <v>0.571628744481131</v>
      </c>
      <c r="I4">
        <f t="shared" si="0"/>
        <v>0.751726601272821</v>
      </c>
      <c r="J4">
        <f>1-(H4+I4)</f>
        <v>-0.323355345753953</v>
      </c>
      <c r="M4">
        <f t="shared" ref="M4:N4" si="1">B4</f>
        <v>0.637733205221593</v>
      </c>
      <c r="N4">
        <f t="shared" si="1"/>
        <v>0.571628744481131</v>
      </c>
      <c r="O4">
        <f>E4</f>
        <v>0.265142471762374</v>
      </c>
      <c r="P4">
        <f>D4</f>
        <v>0.751726601272821</v>
      </c>
      <c r="Q4">
        <f>G4</f>
        <v>0.590410753851756</v>
      </c>
      <c r="R4">
        <f>F4</f>
        <v>0.402358891908079</v>
      </c>
      <c r="S4">
        <f>O4</f>
        <v>0.265142471762374</v>
      </c>
      <c r="T4">
        <f>N4</f>
        <v>0.571628744481131</v>
      </c>
      <c r="U4">
        <f>P4</f>
        <v>0.751726601272821</v>
      </c>
      <c r="V4">
        <f>1-(S4+T4+U4)</f>
        <v>-0.588497817516327</v>
      </c>
      <c r="X4">
        <f>1-($W$4)</f>
        <v>1</v>
      </c>
      <c r="Y4">
        <f>$W$4</f>
        <v>0</v>
      </c>
      <c r="Z4">
        <f>1-($W$4)</f>
        <v>1</v>
      </c>
      <c r="AA4">
        <f>$W$4</f>
        <v>0</v>
      </c>
      <c r="AB4">
        <f>1-($W$4)</f>
        <v>1</v>
      </c>
      <c r="AC4">
        <f>$W$4</f>
        <v>0</v>
      </c>
      <c r="AD4">
        <f>1-($W$4)</f>
        <v>1</v>
      </c>
      <c r="AE4">
        <f>$W$4</f>
        <v>0</v>
      </c>
      <c r="AF4">
        <f>1-($W$4)</f>
        <v>1</v>
      </c>
      <c r="BF4">
        <f>$BB$4</f>
        <v>0</v>
      </c>
      <c r="BG4">
        <f>$BC$4</f>
        <v>0</v>
      </c>
      <c r="BH4">
        <f>$BD$4</f>
        <v>0</v>
      </c>
      <c r="BI4">
        <f>$BE$4</f>
        <v>0</v>
      </c>
      <c r="BJ4">
        <f>$BB$4</f>
        <v>0</v>
      </c>
      <c r="BK4">
        <f>$BC$4</f>
        <v>0</v>
      </c>
      <c r="BL4">
        <f>$BD$4</f>
        <v>0</v>
      </c>
      <c r="BM4">
        <f>$BE$4</f>
        <v>0</v>
      </c>
      <c r="BN4">
        <f>$BB$4</f>
        <v>0</v>
      </c>
      <c r="BO4">
        <f>$BC$4</f>
        <v>0</v>
      </c>
      <c r="BP4">
        <f>$BD$4</f>
        <v>0</v>
      </c>
      <c r="BQ4">
        <f>$BE$4</f>
        <v>0</v>
      </c>
    </row>
    <row r="5" ht="14.25" customHeight="1" spans="1:7">
      <c r="A5">
        <v>2</v>
      </c>
      <c r="B5">
        <v>0.137733205221593</v>
      </c>
      <c r="C5">
        <v>0.0716287444811314</v>
      </c>
      <c r="D5">
        <v>0.251726601272821</v>
      </c>
      <c r="E5">
        <v>0.765142471762374</v>
      </c>
      <c r="F5">
        <v>0.902358891908079</v>
      </c>
      <c r="G5">
        <v>0.0904107538517565</v>
      </c>
    </row>
    <row r="6" ht="14.25" customHeight="1" spans="1:7">
      <c r="A6">
        <v>3</v>
      </c>
      <c r="B6">
        <v>0.387733205221593</v>
      </c>
      <c r="C6">
        <v>0.821628744481131</v>
      </c>
      <c r="D6">
        <v>0.501726601272821</v>
      </c>
      <c r="E6">
        <v>0.515142471762374</v>
      </c>
      <c r="F6">
        <v>0.152358891908079</v>
      </c>
      <c r="G6">
        <v>0.340410753851757</v>
      </c>
    </row>
    <row r="7" ht="14.25" customHeight="1" spans="1:7">
      <c r="A7">
        <v>4</v>
      </c>
      <c r="B7">
        <v>0.887733205221593</v>
      </c>
      <c r="C7">
        <v>0.321628744481131</v>
      </c>
      <c r="D7">
        <v>0.00172660127282143</v>
      </c>
      <c r="E7">
        <v>0.015142471762374</v>
      </c>
      <c r="F7">
        <v>0.652358891908079</v>
      </c>
      <c r="G7">
        <v>0.840410753851756</v>
      </c>
    </row>
    <row r="8" ht="14.25" customHeight="1" spans="1:7">
      <c r="A8">
        <v>5</v>
      </c>
      <c r="B8">
        <v>0.762733205221593</v>
      </c>
      <c r="C8">
        <v>0.946628744481131</v>
      </c>
      <c r="D8">
        <v>0.376726601272821</v>
      </c>
      <c r="E8">
        <v>0.640142471762374</v>
      </c>
      <c r="F8">
        <v>0.277358891908079</v>
      </c>
      <c r="G8">
        <v>0.965410753851756</v>
      </c>
    </row>
    <row r="9" ht="14.25" customHeight="1" spans="1:7">
      <c r="A9">
        <v>6</v>
      </c>
      <c r="B9">
        <v>0.262733205221593</v>
      </c>
      <c r="C9">
        <v>0.446628744481131</v>
      </c>
      <c r="D9">
        <v>0.876726601272821</v>
      </c>
      <c r="E9">
        <v>0.140142471762374</v>
      </c>
      <c r="F9">
        <v>0.777358891908079</v>
      </c>
      <c r="G9">
        <v>0.465410753851757</v>
      </c>
    </row>
    <row r="10" ht="14.25" customHeight="1" spans="1:7">
      <c r="A10">
        <v>7</v>
      </c>
      <c r="B10">
        <v>0.0127332052215934</v>
      </c>
      <c r="C10">
        <v>0.696628744481131</v>
      </c>
      <c r="D10">
        <v>0.126726601272821</v>
      </c>
      <c r="E10">
        <v>0.390142471762374</v>
      </c>
      <c r="F10">
        <v>0.0273588919080794</v>
      </c>
      <c r="G10">
        <v>0.215410753851757</v>
      </c>
    </row>
    <row r="11" ht="14.25" customHeight="1" spans="1:7">
      <c r="A11">
        <v>8</v>
      </c>
      <c r="B11">
        <v>0.512733205221593</v>
      </c>
      <c r="C11">
        <v>0.196628744481131</v>
      </c>
      <c r="D11">
        <v>0.626726601272821</v>
      </c>
      <c r="E11">
        <v>0.890142471762374</v>
      </c>
      <c r="F11">
        <v>0.527358891908079</v>
      </c>
      <c r="G11">
        <v>0.715410753851756</v>
      </c>
    </row>
    <row r="12" ht="14.25" customHeight="1" spans="1:7">
      <c r="A12">
        <v>9</v>
      </c>
      <c r="B12">
        <v>0.575233205221593</v>
      </c>
      <c r="C12">
        <v>0.759128744481131</v>
      </c>
      <c r="D12">
        <v>0.189226601272821</v>
      </c>
      <c r="E12">
        <v>0.202642471762374</v>
      </c>
      <c r="F12">
        <v>0.964858891908079</v>
      </c>
      <c r="G12">
        <v>0.152910753851757</v>
      </c>
    </row>
    <row r="13" ht="14.25" customHeight="1" spans="1:7">
      <c r="A13">
        <v>10</v>
      </c>
      <c r="B13">
        <v>0.0752332052215934</v>
      </c>
      <c r="C13">
        <v>0.259128744481131</v>
      </c>
      <c r="D13">
        <v>0.689226601272821</v>
      </c>
      <c r="E13">
        <v>0.702642471762374</v>
      </c>
      <c r="F13">
        <v>0.464858891908079</v>
      </c>
      <c r="G13">
        <v>0.652910753851756</v>
      </c>
    </row>
    <row r="14" ht="14.25" customHeight="1" spans="1:7">
      <c r="A14">
        <v>11</v>
      </c>
      <c r="B14">
        <v>0.325233205221593</v>
      </c>
      <c r="C14">
        <v>0.509128744481131</v>
      </c>
      <c r="D14">
        <v>0.439226601272821</v>
      </c>
      <c r="E14">
        <v>0.952642471762374</v>
      </c>
      <c r="F14">
        <v>0.714858891908079</v>
      </c>
      <c r="G14">
        <v>0.902910753851756</v>
      </c>
    </row>
    <row r="15" ht="14.25" customHeight="1" spans="1:7">
      <c r="A15">
        <v>12</v>
      </c>
      <c r="B15">
        <v>0.825233205221593</v>
      </c>
      <c r="C15">
        <v>0.00912874448113143</v>
      </c>
      <c r="D15">
        <v>0.939226601272821</v>
      </c>
      <c r="E15">
        <v>0.452642471762374</v>
      </c>
      <c r="F15">
        <v>0.214858891908079</v>
      </c>
      <c r="G15">
        <v>0.402910753851757</v>
      </c>
    </row>
    <row r="16" ht="14.25" customHeight="1" spans="1:7">
      <c r="A16">
        <v>13</v>
      </c>
      <c r="B16">
        <v>0.950233205221593</v>
      </c>
      <c r="C16">
        <v>0.634128744481131</v>
      </c>
      <c r="D16">
        <v>0.564226601272821</v>
      </c>
      <c r="E16">
        <v>0.827642471762374</v>
      </c>
      <c r="F16">
        <v>0.839858891908079</v>
      </c>
      <c r="G16">
        <v>0.277910753851757</v>
      </c>
    </row>
    <row r="17" ht="14.25" customHeight="1" spans="1:7">
      <c r="A17">
        <v>14</v>
      </c>
      <c r="B17">
        <v>0.450233205221593</v>
      </c>
      <c r="C17">
        <v>0.134128744481131</v>
      </c>
      <c r="D17">
        <v>0.0642266012728214</v>
      </c>
      <c r="E17">
        <v>0.327642471762374</v>
      </c>
      <c r="F17">
        <v>0.339858891908079</v>
      </c>
      <c r="G17">
        <v>0.777910753851756</v>
      </c>
    </row>
    <row r="18" ht="14.25" customHeight="1" spans="1:7">
      <c r="A18">
        <v>15</v>
      </c>
      <c r="B18">
        <v>0.200233205221593</v>
      </c>
      <c r="C18">
        <v>0.884128744481131</v>
      </c>
      <c r="D18">
        <v>0.814226601272821</v>
      </c>
      <c r="E18">
        <v>0.077642471762374</v>
      </c>
      <c r="F18">
        <v>0.589858891908079</v>
      </c>
      <c r="G18">
        <v>0.527910753851756</v>
      </c>
    </row>
    <row r="19" ht="14.25" customHeight="1" spans="1:7">
      <c r="A19">
        <v>16</v>
      </c>
      <c r="B19">
        <v>0.700233205221593</v>
      </c>
      <c r="C19">
        <v>0.384128744481131</v>
      </c>
      <c r="D19">
        <v>0.314226601272821</v>
      </c>
      <c r="E19">
        <v>0.577642471762374</v>
      </c>
      <c r="F19">
        <v>0.0898588919080794</v>
      </c>
      <c r="G19">
        <v>0.0279107538517565</v>
      </c>
    </row>
    <row r="20" ht="14.25" customHeight="1" spans="1:7">
      <c r="A20">
        <v>17</v>
      </c>
      <c r="B20">
        <v>0.731483205221593</v>
      </c>
      <c r="C20">
        <v>0.915378744481131</v>
      </c>
      <c r="D20">
        <v>0.720476601272821</v>
      </c>
      <c r="E20">
        <v>0.483892471762374</v>
      </c>
      <c r="F20">
        <v>0.746108891908079</v>
      </c>
      <c r="G20">
        <v>0.809160753851756</v>
      </c>
    </row>
    <row r="21" ht="14.25" customHeight="1" spans="1:7">
      <c r="A21">
        <v>18</v>
      </c>
      <c r="B21">
        <v>0.231483205221593</v>
      </c>
      <c r="C21">
        <v>0.415378744481131</v>
      </c>
      <c r="D21">
        <v>0.220476601272821</v>
      </c>
      <c r="E21">
        <v>0.983892471762374</v>
      </c>
      <c r="F21">
        <v>0.246108891908079</v>
      </c>
      <c r="G21">
        <v>0.309160753851757</v>
      </c>
    </row>
    <row r="22" ht="14.25" customHeight="1" spans="1:7">
      <c r="A22">
        <v>19</v>
      </c>
      <c r="B22">
        <v>0.481483205221593</v>
      </c>
      <c r="C22">
        <v>0.665378744481131</v>
      </c>
      <c r="D22">
        <v>0.970476601272821</v>
      </c>
      <c r="E22">
        <v>0.733892471762374</v>
      </c>
      <c r="F22">
        <v>0.996108891908079</v>
      </c>
      <c r="G22">
        <v>0.0591607538517564</v>
      </c>
    </row>
    <row r="23" ht="14.25" customHeight="1" spans="1:7">
      <c r="A23">
        <v>20</v>
      </c>
      <c r="B23">
        <v>0.981483205221593</v>
      </c>
      <c r="C23">
        <v>0.165378744481131</v>
      </c>
      <c r="D23">
        <v>0.470476601272821</v>
      </c>
      <c r="E23">
        <v>0.233892471762374</v>
      </c>
      <c r="F23">
        <v>0.496108891908079</v>
      </c>
      <c r="G23">
        <v>0.559160753851756</v>
      </c>
    </row>
    <row r="24" ht="14.25" customHeight="1" spans="1:7">
      <c r="A24">
        <v>21</v>
      </c>
      <c r="B24">
        <v>0.856483205221593</v>
      </c>
      <c r="C24">
        <v>0.540378744481131</v>
      </c>
      <c r="D24">
        <v>0.0954766012728214</v>
      </c>
      <c r="E24">
        <v>0.608892471762374</v>
      </c>
      <c r="F24">
        <v>0.621108891908079</v>
      </c>
      <c r="G24">
        <v>0.684160753851756</v>
      </c>
    </row>
    <row r="25" ht="14.25" customHeight="1" spans="1:7">
      <c r="A25">
        <v>22</v>
      </c>
      <c r="B25">
        <v>0.356483205221593</v>
      </c>
      <c r="C25">
        <v>0.0403787444811314</v>
      </c>
      <c r="D25">
        <v>0.595476601272821</v>
      </c>
      <c r="E25">
        <v>0.108892471762374</v>
      </c>
      <c r="F25">
        <v>0.121108891908079</v>
      </c>
      <c r="G25">
        <v>0.184160753851757</v>
      </c>
    </row>
    <row r="26" ht="14.25" customHeight="1" spans="1:7">
      <c r="A26">
        <v>23</v>
      </c>
      <c r="B26">
        <v>0.106483205221593</v>
      </c>
      <c r="C26">
        <v>0.790378744481131</v>
      </c>
      <c r="D26">
        <v>0.345476601272821</v>
      </c>
      <c r="E26">
        <v>0.358892471762374</v>
      </c>
      <c r="F26">
        <v>0.871108891908079</v>
      </c>
      <c r="G26">
        <v>0.434160753851757</v>
      </c>
    </row>
    <row r="27" ht="14.25" customHeight="1" spans="1:7">
      <c r="A27">
        <v>24</v>
      </c>
      <c r="B27">
        <v>0.606483205221593</v>
      </c>
      <c r="C27">
        <v>0.290378744481131</v>
      </c>
      <c r="D27">
        <v>0.845476601272821</v>
      </c>
      <c r="E27">
        <v>0.858892471762374</v>
      </c>
      <c r="F27">
        <v>0.371108891908079</v>
      </c>
      <c r="G27">
        <v>0.934160753851756</v>
      </c>
    </row>
    <row r="28" ht="14.25" customHeight="1" spans="1:7">
      <c r="A28">
        <v>25</v>
      </c>
      <c r="B28">
        <v>0.543983205221593</v>
      </c>
      <c r="C28">
        <v>0.727878744481131</v>
      </c>
      <c r="D28">
        <v>0.282976601272821</v>
      </c>
      <c r="E28">
        <v>0.046392471762374</v>
      </c>
      <c r="F28">
        <v>0.183608891908079</v>
      </c>
      <c r="G28">
        <v>0.496660753851757</v>
      </c>
    </row>
    <row r="29" ht="14.25" customHeight="1" spans="1:7">
      <c r="A29">
        <v>26</v>
      </c>
      <c r="B29">
        <v>0.0439832052215934</v>
      </c>
      <c r="C29">
        <v>0.227878744481131</v>
      </c>
      <c r="D29">
        <v>0.782976601272821</v>
      </c>
      <c r="E29">
        <v>0.546392471762374</v>
      </c>
      <c r="F29">
        <v>0.683608891908079</v>
      </c>
      <c r="G29">
        <v>0.996660753851756</v>
      </c>
    </row>
    <row r="30" ht="14.25" customHeight="1" spans="1:7">
      <c r="A30">
        <v>27</v>
      </c>
      <c r="B30">
        <v>0.293983205221593</v>
      </c>
      <c r="C30">
        <v>0.977878744481131</v>
      </c>
      <c r="D30">
        <v>0.0329766012728214</v>
      </c>
      <c r="E30">
        <v>0.796392471762374</v>
      </c>
      <c r="F30">
        <v>0.433608891908079</v>
      </c>
      <c r="G30">
        <v>0.746660753851756</v>
      </c>
    </row>
    <row r="31" ht="14.25" customHeight="1" spans="1:7">
      <c r="A31">
        <v>28</v>
      </c>
      <c r="B31">
        <v>0.793983205221593</v>
      </c>
      <c r="C31">
        <v>0.477878744481131</v>
      </c>
      <c r="D31">
        <v>0.532976601272821</v>
      </c>
      <c r="E31">
        <v>0.296392471762374</v>
      </c>
      <c r="F31">
        <v>0.933608891908079</v>
      </c>
      <c r="G31">
        <v>0.246660753851757</v>
      </c>
    </row>
    <row r="32" ht="14.25" customHeight="1" spans="1:7">
      <c r="A32">
        <v>29</v>
      </c>
      <c r="B32">
        <v>0.918983205221593</v>
      </c>
      <c r="C32">
        <v>0.852878744481131</v>
      </c>
      <c r="D32">
        <v>0.907976601272821</v>
      </c>
      <c r="E32">
        <v>0.921392471762374</v>
      </c>
      <c r="F32">
        <v>0.0586088919080794</v>
      </c>
      <c r="G32">
        <v>0.121660753851756</v>
      </c>
    </row>
    <row r="33" ht="14.25" customHeight="1" spans="1:7">
      <c r="A33">
        <v>30</v>
      </c>
      <c r="B33">
        <v>0.418983205221593</v>
      </c>
      <c r="C33">
        <v>0.352878744481131</v>
      </c>
      <c r="D33">
        <v>0.407976601272821</v>
      </c>
      <c r="E33">
        <v>0.421392471762374</v>
      </c>
      <c r="F33">
        <v>0.558608891908079</v>
      </c>
      <c r="G33">
        <v>0.621660753851756</v>
      </c>
    </row>
    <row r="34" ht="14.25" customHeight="1" spans="1:7">
      <c r="A34">
        <v>31</v>
      </c>
      <c r="B34">
        <v>0.168983205221593</v>
      </c>
      <c r="C34">
        <v>0.602878744481131</v>
      </c>
      <c r="D34">
        <v>0.657976601272821</v>
      </c>
      <c r="E34">
        <v>0.171392471762374</v>
      </c>
      <c r="F34">
        <v>0.308608891908079</v>
      </c>
      <c r="G34">
        <v>0.871660753851756</v>
      </c>
    </row>
    <row r="35" ht="14.25" customHeight="1" spans="1:7">
      <c r="A35">
        <v>32</v>
      </c>
      <c r="B35">
        <v>0.668983205221593</v>
      </c>
      <c r="C35">
        <v>0.102878744481131</v>
      </c>
      <c r="D35">
        <v>0.157976601272821</v>
      </c>
      <c r="E35">
        <v>0.671392471762374</v>
      </c>
      <c r="F35">
        <v>0.808608891908079</v>
      </c>
      <c r="G35">
        <v>0.371660753851757</v>
      </c>
    </row>
    <row r="36" ht="14.25" customHeight="1" spans="1:7">
      <c r="A36">
        <v>33</v>
      </c>
      <c r="B36">
        <v>0.684608205221593</v>
      </c>
      <c r="C36">
        <v>0.837253744481131</v>
      </c>
      <c r="D36">
        <v>0.454851601272821</v>
      </c>
      <c r="E36">
        <v>0.812017471762374</v>
      </c>
      <c r="F36">
        <v>0.605483891908079</v>
      </c>
      <c r="G36">
        <v>0.231035753851757</v>
      </c>
    </row>
    <row r="37" ht="14.25" customHeight="1" spans="1:7">
      <c r="A37">
        <v>34</v>
      </c>
      <c r="B37">
        <v>0.184608205221593</v>
      </c>
      <c r="C37">
        <v>0.337253744481131</v>
      </c>
      <c r="D37">
        <v>0.954851601272821</v>
      </c>
      <c r="E37">
        <v>0.312017471762374</v>
      </c>
      <c r="F37">
        <v>0.105483891908079</v>
      </c>
      <c r="G37">
        <v>0.731035753851756</v>
      </c>
    </row>
    <row r="38" ht="14.25" customHeight="1" spans="1:7">
      <c r="A38">
        <v>35</v>
      </c>
      <c r="B38">
        <v>0.434608205221593</v>
      </c>
      <c r="C38">
        <v>0.587253744481131</v>
      </c>
      <c r="D38">
        <v>0.204851601272821</v>
      </c>
      <c r="E38">
        <v>0.062017471762374</v>
      </c>
      <c r="F38">
        <v>0.855483891908079</v>
      </c>
      <c r="G38">
        <v>0.981035753851756</v>
      </c>
    </row>
    <row r="39" ht="14.25" customHeight="1" spans="1:7">
      <c r="A39">
        <v>36</v>
      </c>
      <c r="B39">
        <v>0.934608205221593</v>
      </c>
      <c r="C39">
        <v>0.0872537444811314</v>
      </c>
      <c r="D39">
        <v>0.704851601272821</v>
      </c>
      <c r="E39">
        <v>0.562017471762374</v>
      </c>
      <c r="F39">
        <v>0.355483891908079</v>
      </c>
      <c r="G39">
        <v>0.481035753851757</v>
      </c>
    </row>
    <row r="40" ht="14.25" customHeight="1" spans="1:7">
      <c r="A40">
        <v>37</v>
      </c>
      <c r="B40">
        <v>0.809608205221593</v>
      </c>
      <c r="C40">
        <v>0.712253744481131</v>
      </c>
      <c r="D40">
        <v>0.829851601272821</v>
      </c>
      <c r="E40">
        <v>0.187017471762374</v>
      </c>
      <c r="F40">
        <v>0.730483891908079</v>
      </c>
      <c r="G40">
        <v>0.356035753851757</v>
      </c>
    </row>
    <row r="41" ht="14.25" customHeight="1" spans="1:7">
      <c r="A41">
        <v>38</v>
      </c>
      <c r="B41">
        <v>0.309608205221593</v>
      </c>
      <c r="C41">
        <v>0.212253744481131</v>
      </c>
      <c r="D41">
        <v>0.329851601272821</v>
      </c>
      <c r="E41">
        <v>0.687017471762374</v>
      </c>
      <c r="F41">
        <v>0.230483891908079</v>
      </c>
      <c r="G41">
        <v>0.856035753851756</v>
      </c>
    </row>
    <row r="42" ht="14.25" customHeight="1" spans="1:7">
      <c r="A42">
        <v>39</v>
      </c>
      <c r="B42">
        <v>0.0596082052215934</v>
      </c>
      <c r="C42">
        <v>0.962253744481131</v>
      </c>
      <c r="D42">
        <v>0.579851601272821</v>
      </c>
      <c r="E42">
        <v>0.937017471762374</v>
      </c>
      <c r="F42">
        <v>0.980483891908079</v>
      </c>
      <c r="G42">
        <v>0.606035753851756</v>
      </c>
    </row>
    <row r="43" ht="14.25" customHeight="1" spans="1:7">
      <c r="A43">
        <v>40</v>
      </c>
      <c r="B43">
        <v>0.559608205221593</v>
      </c>
      <c r="C43">
        <v>0.462253744481131</v>
      </c>
      <c r="D43">
        <v>0.0798516012728214</v>
      </c>
      <c r="E43">
        <v>0.437017471762374</v>
      </c>
      <c r="F43">
        <v>0.480483891908079</v>
      </c>
      <c r="G43">
        <v>0.106035753851756</v>
      </c>
    </row>
    <row r="44" ht="14.25" customHeight="1" spans="1:7">
      <c r="A44">
        <v>41</v>
      </c>
      <c r="B44">
        <v>0.622108205221593</v>
      </c>
      <c r="C44">
        <v>0.524753744481131</v>
      </c>
      <c r="D44">
        <v>0.517351601272821</v>
      </c>
      <c r="E44">
        <v>0.749517471762374</v>
      </c>
      <c r="F44">
        <v>0.0429838919080794</v>
      </c>
      <c r="G44">
        <v>0.543535753851756</v>
      </c>
    </row>
    <row r="45" ht="14.25" customHeight="1" spans="1:7">
      <c r="A45">
        <v>42</v>
      </c>
      <c r="B45">
        <v>0.122108205221593</v>
      </c>
      <c r="C45">
        <v>0.0247537444811314</v>
      </c>
      <c r="D45">
        <v>0.0173516012728214</v>
      </c>
      <c r="E45">
        <v>0.249517471762374</v>
      </c>
      <c r="F45">
        <v>0.542983891908079</v>
      </c>
      <c r="G45">
        <v>0.0435357538517564</v>
      </c>
    </row>
    <row r="46" ht="14.25" customHeight="1" spans="1:7">
      <c r="A46">
        <v>43</v>
      </c>
      <c r="B46">
        <v>0.372108205221593</v>
      </c>
      <c r="C46">
        <v>0.774753744481131</v>
      </c>
      <c r="D46">
        <v>0.767351601272821</v>
      </c>
      <c r="E46">
        <v>0.499517471762374</v>
      </c>
      <c r="F46">
        <v>0.292983891908079</v>
      </c>
      <c r="G46">
        <v>0.293535753851757</v>
      </c>
    </row>
    <row r="47" ht="14.25" customHeight="1" spans="1:7">
      <c r="A47">
        <v>44</v>
      </c>
      <c r="B47">
        <v>0.872108205221593</v>
      </c>
      <c r="C47">
        <v>0.274753744481131</v>
      </c>
      <c r="D47">
        <v>0.267351601272821</v>
      </c>
      <c r="E47">
        <v>0.999517471762374</v>
      </c>
      <c r="F47">
        <v>0.792983891908079</v>
      </c>
      <c r="G47">
        <v>0.793535753851756</v>
      </c>
    </row>
    <row r="48" ht="14.25" customHeight="1" spans="1:7">
      <c r="A48">
        <v>45</v>
      </c>
      <c r="B48">
        <v>0.997108205221593</v>
      </c>
      <c r="C48">
        <v>0.899753744481131</v>
      </c>
      <c r="D48">
        <v>0.142351601272821</v>
      </c>
      <c r="E48">
        <v>0.374517471762374</v>
      </c>
      <c r="F48">
        <v>0.167983891908079</v>
      </c>
      <c r="G48">
        <v>0.918535753851756</v>
      </c>
    </row>
    <row r="49" ht="14.25" customHeight="1" spans="1:7">
      <c r="A49">
        <v>46</v>
      </c>
      <c r="B49">
        <v>0.497108205221593</v>
      </c>
      <c r="C49">
        <v>0.399753744481131</v>
      </c>
      <c r="D49">
        <v>0.642351601272821</v>
      </c>
      <c r="E49">
        <v>0.874517471762374</v>
      </c>
      <c r="F49">
        <v>0.667983891908079</v>
      </c>
      <c r="G49">
        <v>0.418535753851757</v>
      </c>
    </row>
    <row r="50" ht="14.25" customHeight="1" spans="1:7">
      <c r="A50">
        <v>47</v>
      </c>
      <c r="B50">
        <v>0.247108205221593</v>
      </c>
      <c r="C50">
        <v>0.649753744481131</v>
      </c>
      <c r="D50">
        <v>0.392351601272821</v>
      </c>
      <c r="E50">
        <v>0.624517471762374</v>
      </c>
      <c r="F50">
        <v>0.417983891908079</v>
      </c>
      <c r="G50">
        <v>0.168535753851757</v>
      </c>
    </row>
    <row r="51" ht="14.25" customHeight="1" spans="1:7">
      <c r="A51">
        <v>48</v>
      </c>
      <c r="B51">
        <v>0.747108205221593</v>
      </c>
      <c r="C51">
        <v>0.149753744481131</v>
      </c>
      <c r="D51">
        <v>0.892351601272821</v>
      </c>
      <c r="E51">
        <v>0.124517471762374</v>
      </c>
      <c r="F51">
        <v>0.917983891908079</v>
      </c>
      <c r="G51">
        <v>0.668535753851756</v>
      </c>
    </row>
    <row r="52" ht="14.25" customHeight="1" spans="1:7">
      <c r="A52">
        <v>49</v>
      </c>
      <c r="B52">
        <v>0.715858205221593</v>
      </c>
      <c r="C52">
        <v>0.681003744481131</v>
      </c>
      <c r="D52">
        <v>0.0486016012728214</v>
      </c>
      <c r="E52">
        <v>0.968267471762374</v>
      </c>
      <c r="F52">
        <v>0.261733891908079</v>
      </c>
      <c r="G52">
        <v>0.387285753851757</v>
      </c>
    </row>
    <row r="53" ht="14.25" customHeight="1" spans="1:7">
      <c r="A53">
        <v>50</v>
      </c>
      <c r="B53">
        <v>0.215858205221593</v>
      </c>
      <c r="C53">
        <v>0.181003744481131</v>
      </c>
      <c r="D53">
        <v>0.548601601272821</v>
      </c>
      <c r="E53">
        <v>0.468267471762374</v>
      </c>
      <c r="F53">
        <v>0.761733891908079</v>
      </c>
      <c r="G53">
        <v>0.887285753851756</v>
      </c>
    </row>
    <row r="54" ht="14.25" customHeight="1" spans="1:7">
      <c r="A54">
        <v>51</v>
      </c>
      <c r="B54">
        <v>0.465858205221593</v>
      </c>
      <c r="C54">
        <v>0.931003744481131</v>
      </c>
      <c r="D54">
        <v>0.298601601272821</v>
      </c>
      <c r="E54">
        <v>0.218267471762374</v>
      </c>
      <c r="F54">
        <v>0.0117338919080794</v>
      </c>
      <c r="G54">
        <v>0.637285753851756</v>
      </c>
    </row>
    <row r="55" ht="14.25" customHeight="1" spans="1:7">
      <c r="A55">
        <v>52</v>
      </c>
      <c r="B55">
        <v>0.965858205221593</v>
      </c>
      <c r="C55">
        <v>0.431003744481131</v>
      </c>
      <c r="D55">
        <v>0.798601601272821</v>
      </c>
      <c r="E55">
        <v>0.718267471762374</v>
      </c>
      <c r="F55">
        <v>0.511733891908079</v>
      </c>
      <c r="G55">
        <v>0.137285753851757</v>
      </c>
    </row>
    <row r="56" ht="14.25" customHeight="1" spans="1:7">
      <c r="A56">
        <v>53</v>
      </c>
      <c r="B56">
        <v>0.840858205221593</v>
      </c>
      <c r="C56">
        <v>0.806003744481131</v>
      </c>
      <c r="D56">
        <v>0.673601601272821</v>
      </c>
      <c r="E56">
        <v>0.093267471762374</v>
      </c>
      <c r="F56">
        <v>0.386733891908079</v>
      </c>
      <c r="G56">
        <v>0.0122857538517565</v>
      </c>
    </row>
    <row r="57" ht="14.25" customHeight="1" spans="1:7">
      <c r="A57">
        <v>54</v>
      </c>
      <c r="B57">
        <v>0.340858205221593</v>
      </c>
      <c r="C57">
        <v>0.306003744481131</v>
      </c>
      <c r="D57">
        <v>0.173601601272821</v>
      </c>
      <c r="E57">
        <v>0.593267471762374</v>
      </c>
      <c r="F57">
        <v>0.886733891908079</v>
      </c>
      <c r="G57">
        <v>0.512285753851756</v>
      </c>
    </row>
    <row r="58" ht="14.25" customHeight="1" spans="1:7">
      <c r="A58">
        <v>55</v>
      </c>
      <c r="B58">
        <v>0.0908582052215934</v>
      </c>
      <c r="C58">
        <v>0.556003744481131</v>
      </c>
      <c r="D58">
        <v>0.923601601272821</v>
      </c>
      <c r="E58">
        <v>0.843267471762374</v>
      </c>
      <c r="F58">
        <v>0.136733891908079</v>
      </c>
      <c r="G58">
        <v>0.762285753851756</v>
      </c>
    </row>
    <row r="59" ht="14.25" customHeight="1" spans="1:7">
      <c r="A59">
        <v>56</v>
      </c>
      <c r="B59">
        <v>0.590858205221593</v>
      </c>
      <c r="C59">
        <v>0.0560037444811314</v>
      </c>
      <c r="D59">
        <v>0.423601601272821</v>
      </c>
      <c r="E59">
        <v>0.343267471762374</v>
      </c>
      <c r="F59">
        <v>0.636733891908079</v>
      </c>
      <c r="G59">
        <v>0.262285753851757</v>
      </c>
    </row>
    <row r="60" ht="14.25" customHeight="1" spans="1:7">
      <c r="A60">
        <v>57</v>
      </c>
      <c r="B60">
        <v>0.528358205221593</v>
      </c>
      <c r="C60">
        <v>0.993503744481131</v>
      </c>
      <c r="D60">
        <v>0.986101601272821</v>
      </c>
      <c r="E60">
        <v>0.530767471762374</v>
      </c>
      <c r="F60">
        <v>0.824233891908079</v>
      </c>
      <c r="G60">
        <v>0.824785753851756</v>
      </c>
    </row>
    <row r="61" ht="14.25" customHeight="1" spans="1:7">
      <c r="A61">
        <v>58</v>
      </c>
      <c r="B61">
        <v>0.0283582052215934</v>
      </c>
      <c r="C61">
        <v>0.493503744481131</v>
      </c>
      <c r="D61">
        <v>0.486101601272821</v>
      </c>
      <c r="E61">
        <v>0.030767471762374</v>
      </c>
      <c r="F61">
        <v>0.324233891908079</v>
      </c>
      <c r="G61">
        <v>0.324785753851757</v>
      </c>
    </row>
    <row r="62" ht="14.25" customHeight="1" spans="1:7">
      <c r="A62">
        <v>59</v>
      </c>
      <c r="B62">
        <v>0.278358205221593</v>
      </c>
      <c r="C62">
        <v>0.743503744481131</v>
      </c>
      <c r="D62">
        <v>0.736101601272821</v>
      </c>
      <c r="E62">
        <v>0.280767471762374</v>
      </c>
      <c r="F62">
        <v>0.574233891908079</v>
      </c>
      <c r="G62">
        <v>0.0747857538517565</v>
      </c>
    </row>
    <row r="63" ht="14.25" customHeight="1" spans="1:7">
      <c r="A63">
        <v>60</v>
      </c>
      <c r="B63">
        <v>0.778358205221593</v>
      </c>
      <c r="C63">
        <v>0.243503744481131</v>
      </c>
      <c r="D63">
        <v>0.236101601272821</v>
      </c>
      <c r="E63">
        <v>0.780767471762374</v>
      </c>
      <c r="F63">
        <v>0.0742338919080794</v>
      </c>
      <c r="G63">
        <v>0.574785753851756</v>
      </c>
    </row>
    <row r="64" ht="14.25" customHeight="1" spans="1:7">
      <c r="A64">
        <v>61</v>
      </c>
      <c r="B64">
        <v>0.903358205221593</v>
      </c>
      <c r="C64">
        <v>0.618503744481131</v>
      </c>
      <c r="D64">
        <v>0.361101601272821</v>
      </c>
      <c r="E64">
        <v>0.405767471762374</v>
      </c>
      <c r="F64">
        <v>0.949233891908079</v>
      </c>
      <c r="G64">
        <v>0.699785753851756</v>
      </c>
    </row>
    <row r="65" ht="14.25" customHeight="1" spans="1:7">
      <c r="A65">
        <v>62</v>
      </c>
      <c r="B65">
        <v>0.403358205221593</v>
      </c>
      <c r="C65">
        <v>0.118503744481131</v>
      </c>
      <c r="D65">
        <v>0.861101601272821</v>
      </c>
      <c r="E65">
        <v>0.905767471762374</v>
      </c>
      <c r="F65">
        <v>0.449233891908079</v>
      </c>
      <c r="G65">
        <v>0.199785753851757</v>
      </c>
    </row>
    <row r="66" ht="14.25" customHeight="1" spans="1:7">
      <c r="A66">
        <v>63</v>
      </c>
      <c r="B66">
        <v>0.153358205221593</v>
      </c>
      <c r="C66">
        <v>0.868503744481131</v>
      </c>
      <c r="D66">
        <v>0.111101601272821</v>
      </c>
      <c r="E66">
        <v>0.655767471762374</v>
      </c>
      <c r="F66">
        <v>0.699233891908079</v>
      </c>
      <c r="G66">
        <v>0.449785753851757</v>
      </c>
    </row>
    <row r="67" ht="14.25" customHeight="1" spans="1:7">
      <c r="A67">
        <v>64</v>
      </c>
      <c r="B67">
        <v>0.653358205221593</v>
      </c>
      <c r="C67">
        <v>0.368503744481131</v>
      </c>
      <c r="D67">
        <v>0.611101601272821</v>
      </c>
      <c r="E67">
        <v>0.155767471762374</v>
      </c>
      <c r="F67">
        <v>0.199233891908079</v>
      </c>
      <c r="G67">
        <v>0.949785753851756</v>
      </c>
    </row>
    <row r="68" ht="14.25" customHeight="1" spans="1:7">
      <c r="A68">
        <v>65</v>
      </c>
      <c r="B68">
        <v>0.645545705221593</v>
      </c>
      <c r="C68">
        <v>0.954441244481131</v>
      </c>
      <c r="D68">
        <v>0.0720391012728214</v>
      </c>
      <c r="E68">
        <v>0.022954971762374</v>
      </c>
      <c r="F68">
        <v>0.0976713919080794</v>
      </c>
      <c r="G68">
        <v>0.254473253851757</v>
      </c>
    </row>
    <row r="69" ht="14.25" customHeight="1" spans="1:7">
      <c r="A69">
        <v>66</v>
      </c>
      <c r="B69">
        <v>0.145545705221593</v>
      </c>
      <c r="C69">
        <v>0.454441244481131</v>
      </c>
      <c r="D69">
        <v>0.572039101272821</v>
      </c>
      <c r="E69">
        <v>0.522954971762374</v>
      </c>
      <c r="F69">
        <v>0.597671391908079</v>
      </c>
      <c r="G69">
        <v>0.754473253851756</v>
      </c>
    </row>
    <row r="70" ht="14.25" customHeight="1" spans="1:7">
      <c r="A70">
        <v>67</v>
      </c>
      <c r="B70">
        <v>0.395545705221593</v>
      </c>
      <c r="C70">
        <v>0.704441244481131</v>
      </c>
      <c r="D70">
        <v>0.322039101272821</v>
      </c>
      <c r="E70">
        <v>0.772954971762374</v>
      </c>
      <c r="F70">
        <v>0.347671391908079</v>
      </c>
      <c r="G70">
        <v>0.504473253851756</v>
      </c>
    </row>
    <row r="71" ht="14.25" customHeight="1" spans="1:7">
      <c r="A71">
        <v>68</v>
      </c>
      <c r="B71">
        <v>0.895545705221593</v>
      </c>
      <c r="C71">
        <v>0.204441244481131</v>
      </c>
      <c r="D71">
        <v>0.822039101272821</v>
      </c>
      <c r="E71">
        <v>0.272954971762374</v>
      </c>
      <c r="F71">
        <v>0.847671391908079</v>
      </c>
      <c r="G71">
        <v>0.00447325385175645</v>
      </c>
    </row>
    <row r="72" ht="14.25" customHeight="1" spans="1:7">
      <c r="A72">
        <v>69</v>
      </c>
      <c r="B72">
        <v>0.770545705221593</v>
      </c>
      <c r="C72">
        <v>0.579441244481131</v>
      </c>
      <c r="D72">
        <v>0.697039101272821</v>
      </c>
      <c r="E72">
        <v>0.897954971762374</v>
      </c>
      <c r="F72">
        <v>0.222671391908079</v>
      </c>
      <c r="G72">
        <v>0.129473253851757</v>
      </c>
    </row>
    <row r="73" ht="14.25" customHeight="1" spans="1:7">
      <c r="A73">
        <v>70</v>
      </c>
      <c r="B73">
        <v>0.270545705221593</v>
      </c>
      <c r="C73">
        <v>0.0794412444811314</v>
      </c>
      <c r="D73">
        <v>0.197039101272821</v>
      </c>
      <c r="E73">
        <v>0.397954971762374</v>
      </c>
      <c r="F73">
        <v>0.722671391908079</v>
      </c>
      <c r="G73">
        <v>0.629473253851756</v>
      </c>
    </row>
    <row r="74" ht="14.25" customHeight="1" spans="1:7">
      <c r="A74">
        <v>71</v>
      </c>
      <c r="B74">
        <v>0.0205457052215934</v>
      </c>
      <c r="C74">
        <v>0.829441244481131</v>
      </c>
      <c r="D74">
        <v>0.947039101272821</v>
      </c>
      <c r="E74">
        <v>0.147954971762374</v>
      </c>
      <c r="F74">
        <v>0.472671391908079</v>
      </c>
      <c r="G74">
        <v>0.879473253851756</v>
      </c>
    </row>
    <row r="75" ht="14.25" customHeight="1" spans="1:7">
      <c r="A75">
        <v>72</v>
      </c>
      <c r="B75">
        <v>0.520545705221593</v>
      </c>
      <c r="C75">
        <v>0.329441244481131</v>
      </c>
      <c r="D75">
        <v>0.447039101272821</v>
      </c>
      <c r="E75">
        <v>0.647954971762374</v>
      </c>
      <c r="F75">
        <v>0.972671391908079</v>
      </c>
      <c r="G75">
        <v>0.379473253851757</v>
      </c>
    </row>
    <row r="76" ht="14.25" customHeight="1" spans="1:7">
      <c r="A76">
        <v>73</v>
      </c>
      <c r="B76">
        <v>0.583045705221593</v>
      </c>
      <c r="C76">
        <v>0.641941244481131</v>
      </c>
      <c r="D76">
        <v>0.884539101272821</v>
      </c>
      <c r="E76">
        <v>0.460454971762374</v>
      </c>
      <c r="F76">
        <v>0.535171391908079</v>
      </c>
      <c r="G76">
        <v>0.941973253851756</v>
      </c>
    </row>
    <row r="77" ht="14.25" customHeight="1" spans="1:7">
      <c r="A77">
        <v>74</v>
      </c>
      <c r="B77">
        <v>0.0830457052215934</v>
      </c>
      <c r="C77">
        <v>0.141941244481131</v>
      </c>
      <c r="D77">
        <v>0.384539101272821</v>
      </c>
      <c r="E77">
        <v>0.960454971762374</v>
      </c>
      <c r="F77">
        <v>0.0351713919080794</v>
      </c>
      <c r="G77">
        <v>0.441973253851757</v>
      </c>
    </row>
    <row r="78" ht="14.25" customHeight="1" spans="1:7">
      <c r="A78">
        <v>75</v>
      </c>
      <c r="B78">
        <v>0.333045705221593</v>
      </c>
      <c r="C78">
        <v>0.891941244481131</v>
      </c>
      <c r="D78">
        <v>0.634539101272821</v>
      </c>
      <c r="E78">
        <v>0.710454971762374</v>
      </c>
      <c r="F78">
        <v>0.785171391908079</v>
      </c>
      <c r="G78">
        <v>0.191973253851757</v>
      </c>
    </row>
    <row r="79" ht="14.25" customHeight="1" spans="1:7">
      <c r="A79">
        <v>76</v>
      </c>
      <c r="B79">
        <v>0.833045705221593</v>
      </c>
      <c r="C79">
        <v>0.391941244481131</v>
      </c>
      <c r="D79">
        <v>0.134539101272821</v>
      </c>
      <c r="E79">
        <v>0.210454971762374</v>
      </c>
      <c r="F79">
        <v>0.285171391908079</v>
      </c>
      <c r="G79">
        <v>0.691973253851756</v>
      </c>
    </row>
    <row r="80" ht="14.25" customHeight="1" spans="1:7">
      <c r="A80">
        <v>77</v>
      </c>
      <c r="B80">
        <v>0.958045705221593</v>
      </c>
      <c r="C80">
        <v>0.766941244481131</v>
      </c>
      <c r="D80">
        <v>0.259539101272821</v>
      </c>
      <c r="E80">
        <v>0.585454971762374</v>
      </c>
      <c r="F80">
        <v>0.660171391908079</v>
      </c>
      <c r="G80">
        <v>0.566973253851756</v>
      </c>
    </row>
    <row r="81" ht="14.25" customHeight="1" spans="1:7">
      <c r="A81">
        <v>78</v>
      </c>
      <c r="B81">
        <v>0.458045705221593</v>
      </c>
      <c r="C81">
        <v>0.266941244481131</v>
      </c>
      <c r="D81">
        <v>0.759539101272821</v>
      </c>
      <c r="E81">
        <v>0.085454971762374</v>
      </c>
      <c r="F81">
        <v>0.160171391908079</v>
      </c>
      <c r="G81">
        <v>0.0669732538517565</v>
      </c>
    </row>
    <row r="82" ht="14.25" customHeight="1" spans="1:7">
      <c r="A82">
        <v>79</v>
      </c>
      <c r="B82">
        <v>0.208045705221593</v>
      </c>
      <c r="C82">
        <v>0.516941244481131</v>
      </c>
      <c r="D82">
        <v>0.00953910127282143</v>
      </c>
      <c r="E82">
        <v>0.335454971762374</v>
      </c>
      <c r="F82">
        <v>0.910171391908079</v>
      </c>
      <c r="G82">
        <v>0.316973253851757</v>
      </c>
    </row>
    <row r="83" ht="14.25" customHeight="1" spans="1:7">
      <c r="A83">
        <v>80</v>
      </c>
      <c r="B83">
        <v>0.708045705221593</v>
      </c>
      <c r="C83">
        <v>0.0169412444811314</v>
      </c>
      <c r="D83">
        <v>0.509539101272821</v>
      </c>
      <c r="E83">
        <v>0.835454971762374</v>
      </c>
      <c r="F83">
        <v>0.410171391908079</v>
      </c>
      <c r="G83">
        <v>0.816973253851756</v>
      </c>
    </row>
    <row r="84" ht="14.25" customHeight="1" spans="1:7">
      <c r="A84">
        <v>81</v>
      </c>
      <c r="B84">
        <v>0.739295705221593</v>
      </c>
      <c r="C84">
        <v>0.548191244481131</v>
      </c>
      <c r="D84">
        <v>0.415789101272821</v>
      </c>
      <c r="E84">
        <v>0.241704971762374</v>
      </c>
      <c r="F84">
        <v>0.753921391908079</v>
      </c>
      <c r="G84">
        <v>0.0982232538517565</v>
      </c>
    </row>
    <row r="85" ht="14.25" customHeight="1" spans="1:7">
      <c r="A85">
        <v>82</v>
      </c>
      <c r="B85">
        <v>0.239295705221593</v>
      </c>
      <c r="C85">
        <v>0.0481912444811314</v>
      </c>
      <c r="D85">
        <v>0.915789101272821</v>
      </c>
      <c r="E85">
        <v>0.741704971762374</v>
      </c>
      <c r="F85">
        <v>0.253921391908079</v>
      </c>
      <c r="G85">
        <v>0.598223253851756</v>
      </c>
    </row>
    <row r="86" ht="14.25" customHeight="1" spans="1:7">
      <c r="A86">
        <v>83</v>
      </c>
      <c r="B86">
        <v>0.489295705221593</v>
      </c>
      <c r="C86">
        <v>0.798191244481131</v>
      </c>
      <c r="D86">
        <v>0.165789101272821</v>
      </c>
      <c r="E86">
        <v>0.991704971762374</v>
      </c>
      <c r="F86">
        <v>0.503921391908079</v>
      </c>
      <c r="G86">
        <v>0.848223253851756</v>
      </c>
    </row>
    <row r="87" ht="14.25" customHeight="1" spans="1:7">
      <c r="A87">
        <v>84</v>
      </c>
      <c r="B87">
        <v>0.989295705221593</v>
      </c>
      <c r="C87">
        <v>0.298191244481131</v>
      </c>
      <c r="D87">
        <v>0.665789101272821</v>
      </c>
      <c r="E87">
        <v>0.491704971762374</v>
      </c>
      <c r="F87">
        <v>0.00392139190807939</v>
      </c>
      <c r="G87">
        <v>0.348223253851757</v>
      </c>
    </row>
    <row r="88" ht="14.25" customHeight="1" spans="1:7">
      <c r="A88">
        <v>85</v>
      </c>
      <c r="B88">
        <v>0.864295705221593</v>
      </c>
      <c r="C88">
        <v>0.923191244481131</v>
      </c>
      <c r="D88">
        <v>0.790789101272821</v>
      </c>
      <c r="E88">
        <v>0.866704971762374</v>
      </c>
      <c r="F88">
        <v>0.878921391908079</v>
      </c>
      <c r="G88">
        <v>0.473223253851757</v>
      </c>
    </row>
    <row r="89" ht="14.25" customHeight="1" spans="1:7">
      <c r="A89">
        <v>86</v>
      </c>
      <c r="B89">
        <v>0.364295705221593</v>
      </c>
      <c r="C89">
        <v>0.423191244481131</v>
      </c>
      <c r="D89">
        <v>0.290789101272821</v>
      </c>
      <c r="E89">
        <v>0.366704971762374</v>
      </c>
      <c r="F89">
        <v>0.378921391908079</v>
      </c>
      <c r="G89">
        <v>0.973223253851756</v>
      </c>
    </row>
    <row r="90" ht="14.25" customHeight="1" spans="1:7">
      <c r="A90">
        <v>87</v>
      </c>
      <c r="B90">
        <v>0.114295705221593</v>
      </c>
      <c r="C90">
        <v>0.673191244481131</v>
      </c>
      <c r="D90">
        <v>0.540789101272821</v>
      </c>
      <c r="E90">
        <v>0.116704971762374</v>
      </c>
      <c r="F90">
        <v>0.628921391908079</v>
      </c>
      <c r="G90">
        <v>0.723223253851756</v>
      </c>
    </row>
    <row r="91" ht="14.25" customHeight="1" spans="1:7">
      <c r="A91">
        <v>88</v>
      </c>
      <c r="B91">
        <v>0.614295705221593</v>
      </c>
      <c r="C91">
        <v>0.173191244481131</v>
      </c>
      <c r="D91">
        <v>0.0407891012728214</v>
      </c>
      <c r="E91">
        <v>0.616704971762374</v>
      </c>
      <c r="F91">
        <v>0.128921391908079</v>
      </c>
      <c r="G91">
        <v>0.223223253851757</v>
      </c>
    </row>
    <row r="92" ht="14.25" customHeight="1" spans="1:7">
      <c r="A92">
        <v>89</v>
      </c>
      <c r="B92">
        <v>0.551795705221593</v>
      </c>
      <c r="C92">
        <v>0.860691244481131</v>
      </c>
      <c r="D92">
        <v>0.603289101272821</v>
      </c>
      <c r="E92">
        <v>0.304204971762374</v>
      </c>
      <c r="F92">
        <v>0.316421391908079</v>
      </c>
      <c r="G92">
        <v>0.660723253851756</v>
      </c>
    </row>
    <row r="93" ht="14.25" customHeight="1" spans="1:7">
      <c r="A93">
        <v>90</v>
      </c>
      <c r="B93">
        <v>0.0517957052215934</v>
      </c>
      <c r="C93">
        <v>0.360691244481131</v>
      </c>
      <c r="D93">
        <v>0.103289101272821</v>
      </c>
      <c r="E93">
        <v>0.804204971762374</v>
      </c>
      <c r="F93">
        <v>0.816421391908079</v>
      </c>
      <c r="G93">
        <v>0.160723253851757</v>
      </c>
    </row>
    <row r="94" ht="14.25" customHeight="1" spans="1:7">
      <c r="A94">
        <v>91</v>
      </c>
      <c r="B94">
        <v>0.301795705221593</v>
      </c>
      <c r="C94">
        <v>0.610691244481131</v>
      </c>
      <c r="D94">
        <v>0.853289101272821</v>
      </c>
      <c r="E94">
        <v>0.554204971762374</v>
      </c>
      <c r="F94">
        <v>0.0664213919080794</v>
      </c>
      <c r="G94">
        <v>0.410723253851757</v>
      </c>
    </row>
    <row r="95" ht="14.25" customHeight="1" spans="1:7">
      <c r="A95">
        <v>92</v>
      </c>
      <c r="B95">
        <v>0.801795705221593</v>
      </c>
      <c r="C95">
        <v>0.110691244481131</v>
      </c>
      <c r="D95">
        <v>0.353289101272821</v>
      </c>
      <c r="E95">
        <v>0.054204971762374</v>
      </c>
      <c r="F95">
        <v>0.566421391908079</v>
      </c>
      <c r="G95">
        <v>0.910723253851756</v>
      </c>
    </row>
    <row r="96" ht="14.25" customHeight="1" spans="1:7">
      <c r="A96">
        <v>93</v>
      </c>
      <c r="B96">
        <v>0.926795705221593</v>
      </c>
      <c r="C96">
        <v>0.735691244481131</v>
      </c>
      <c r="D96">
        <v>0.228289101272821</v>
      </c>
      <c r="E96">
        <v>0.679204971762374</v>
      </c>
      <c r="F96">
        <v>0.441421391908079</v>
      </c>
      <c r="G96">
        <v>0.785723253851756</v>
      </c>
    </row>
    <row r="97" ht="14.25" customHeight="1" spans="1:7">
      <c r="A97">
        <v>94</v>
      </c>
      <c r="B97">
        <v>0.426795705221593</v>
      </c>
      <c r="C97">
        <v>0.235691244481131</v>
      </c>
      <c r="D97">
        <v>0.728289101272821</v>
      </c>
      <c r="E97">
        <v>0.179204971762374</v>
      </c>
      <c r="F97">
        <v>0.941421391908079</v>
      </c>
      <c r="G97">
        <v>0.285723253851757</v>
      </c>
    </row>
    <row r="98" ht="14.25" customHeight="1" spans="1:7">
      <c r="A98">
        <v>95</v>
      </c>
      <c r="B98">
        <v>0.176795705221593</v>
      </c>
      <c r="C98">
        <v>0.985691244481131</v>
      </c>
      <c r="D98">
        <v>0.478289101272821</v>
      </c>
      <c r="E98">
        <v>0.429204971762374</v>
      </c>
      <c r="F98">
        <v>0.191421391908079</v>
      </c>
      <c r="G98">
        <v>0.0357232538517564</v>
      </c>
    </row>
    <row r="99" ht="14.25" customHeight="1" spans="1:7">
      <c r="A99">
        <v>96</v>
      </c>
      <c r="B99">
        <v>0.676795705221593</v>
      </c>
      <c r="C99">
        <v>0.485691244481131</v>
      </c>
      <c r="D99">
        <v>0.978289101272821</v>
      </c>
      <c r="E99">
        <v>0.929204971762374</v>
      </c>
      <c r="F99">
        <v>0.691421391908079</v>
      </c>
      <c r="G99">
        <v>0.535723253851756</v>
      </c>
    </row>
    <row r="100" ht="14.25" customHeight="1" spans="1:7">
      <c r="A100">
        <v>97</v>
      </c>
      <c r="B100">
        <v>0.661170705221593</v>
      </c>
      <c r="C100">
        <v>0.688816244481131</v>
      </c>
      <c r="D100">
        <v>0.650164101272821</v>
      </c>
      <c r="E100">
        <v>0.538579971762374</v>
      </c>
      <c r="F100">
        <v>0.894546391908079</v>
      </c>
      <c r="G100">
        <v>0.926348253851756</v>
      </c>
    </row>
    <row r="101" ht="14.25" customHeight="1" spans="1:7">
      <c r="A101">
        <v>98</v>
      </c>
      <c r="B101">
        <v>0.161170705221593</v>
      </c>
      <c r="C101">
        <v>0.188816244481131</v>
      </c>
      <c r="D101">
        <v>0.150164101272821</v>
      </c>
      <c r="E101">
        <v>0.038579971762374</v>
      </c>
      <c r="F101">
        <v>0.394546391908079</v>
      </c>
      <c r="G101">
        <v>0.426348253851757</v>
      </c>
    </row>
    <row r="102" ht="14.25" customHeight="1" spans="1:7">
      <c r="A102">
        <v>99</v>
      </c>
      <c r="B102">
        <v>0.411170705221593</v>
      </c>
      <c r="C102">
        <v>0.938816244481131</v>
      </c>
      <c r="D102">
        <v>0.900164101272821</v>
      </c>
      <c r="E102">
        <v>0.288579971762374</v>
      </c>
      <c r="F102">
        <v>0.644546391908079</v>
      </c>
      <c r="G102">
        <v>0.176348253851757</v>
      </c>
    </row>
    <row r="103" ht="14.25" customHeight="1" spans="1:7">
      <c r="A103">
        <v>100</v>
      </c>
      <c r="B103">
        <v>0.911170705221593</v>
      </c>
      <c r="C103">
        <v>0.438816244481131</v>
      </c>
      <c r="D103">
        <v>0.400164101272821</v>
      </c>
      <c r="E103">
        <v>0.788579971762374</v>
      </c>
      <c r="F103">
        <v>0.144546391908079</v>
      </c>
      <c r="G103">
        <v>0.676348253851756</v>
      </c>
    </row>
    <row r="104" ht="14.25" customHeight="1" spans="1:7">
      <c r="A104">
        <v>101</v>
      </c>
      <c r="B104">
        <v>0.786170705221593</v>
      </c>
      <c r="C104">
        <v>0.813816244481131</v>
      </c>
      <c r="D104">
        <v>0.0251641012728214</v>
      </c>
      <c r="E104">
        <v>0.413579971762374</v>
      </c>
      <c r="F104">
        <v>0.769546391908079</v>
      </c>
      <c r="G104">
        <v>0.551348253851756</v>
      </c>
    </row>
    <row r="105" ht="14.25" customHeight="1" spans="1:7">
      <c r="A105">
        <v>102</v>
      </c>
      <c r="B105">
        <v>0.286170705221593</v>
      </c>
      <c r="C105">
        <v>0.313816244481131</v>
      </c>
      <c r="D105">
        <v>0.525164101272821</v>
      </c>
      <c r="E105">
        <v>0.913579971762374</v>
      </c>
      <c r="F105">
        <v>0.269546391908079</v>
      </c>
      <c r="G105">
        <v>0.0513482538517564</v>
      </c>
    </row>
    <row r="106" ht="14.25" customHeight="1" spans="1:7">
      <c r="A106">
        <v>103</v>
      </c>
      <c r="B106">
        <v>0.0361707052215934</v>
      </c>
      <c r="C106">
        <v>0.563816244481131</v>
      </c>
      <c r="D106">
        <v>0.275164101272821</v>
      </c>
      <c r="E106">
        <v>0.663579971762374</v>
      </c>
      <c r="F106">
        <v>0.519546391908079</v>
      </c>
      <c r="G106">
        <v>0.301348253851757</v>
      </c>
    </row>
    <row r="107" ht="14.25" customHeight="1" spans="1:7">
      <c r="A107">
        <v>104</v>
      </c>
      <c r="B107">
        <v>0.536170705221593</v>
      </c>
      <c r="C107">
        <v>0.0638162444811314</v>
      </c>
      <c r="D107">
        <v>0.775164101272821</v>
      </c>
      <c r="E107">
        <v>0.163579971762374</v>
      </c>
      <c r="F107">
        <v>0.0195463919080794</v>
      </c>
      <c r="G107">
        <v>0.801348253851756</v>
      </c>
    </row>
    <row r="108" ht="14.25" customHeight="1" spans="1:7">
      <c r="A108">
        <v>105</v>
      </c>
      <c r="B108">
        <v>0.598670705221593</v>
      </c>
      <c r="C108">
        <v>0.876316244481131</v>
      </c>
      <c r="D108">
        <v>0.337664101272821</v>
      </c>
      <c r="E108">
        <v>0.976079971762374</v>
      </c>
      <c r="F108">
        <v>0.457046391908079</v>
      </c>
      <c r="G108">
        <v>0.363848253851757</v>
      </c>
    </row>
    <row r="109" ht="14.25" customHeight="1" spans="1:7">
      <c r="A109">
        <v>106</v>
      </c>
      <c r="B109">
        <v>0.0986707052215934</v>
      </c>
      <c r="C109">
        <v>0.376316244481131</v>
      </c>
      <c r="D109">
        <v>0.837664101272821</v>
      </c>
      <c r="E109">
        <v>0.476079971762374</v>
      </c>
      <c r="F109">
        <v>0.957046391908079</v>
      </c>
      <c r="G109">
        <v>0.863848253851756</v>
      </c>
    </row>
    <row r="110" ht="14.25" customHeight="1" spans="1:7">
      <c r="A110">
        <v>107</v>
      </c>
      <c r="B110">
        <v>0.348670705221593</v>
      </c>
      <c r="C110">
        <v>0.626316244481131</v>
      </c>
      <c r="D110">
        <v>0.0876641012728214</v>
      </c>
      <c r="E110">
        <v>0.226079971762374</v>
      </c>
      <c r="F110">
        <v>0.207046391908079</v>
      </c>
      <c r="G110">
        <v>0.613848253851756</v>
      </c>
    </row>
    <row r="111" ht="14.25" customHeight="1" spans="1:7">
      <c r="A111">
        <v>108</v>
      </c>
      <c r="B111">
        <v>0.848670705221593</v>
      </c>
      <c r="C111">
        <v>0.126316244481131</v>
      </c>
      <c r="D111">
        <v>0.587664101272821</v>
      </c>
      <c r="E111">
        <v>0.726079971762374</v>
      </c>
      <c r="F111">
        <v>0.707046391908079</v>
      </c>
      <c r="G111">
        <v>0.113848253851756</v>
      </c>
    </row>
    <row r="112" ht="14.25" customHeight="1" spans="1:7">
      <c r="A112">
        <v>109</v>
      </c>
      <c r="B112">
        <v>0.973670705221593</v>
      </c>
      <c r="C112">
        <v>0.501316244481131</v>
      </c>
      <c r="D112">
        <v>0.962664101272821</v>
      </c>
      <c r="E112">
        <v>0.101079971762374</v>
      </c>
      <c r="F112">
        <v>0.332046391908079</v>
      </c>
      <c r="G112">
        <v>0.238848253851757</v>
      </c>
    </row>
    <row r="113" ht="14.25" customHeight="1" spans="1:7">
      <c r="A113">
        <v>110</v>
      </c>
      <c r="B113">
        <v>0.473670705221593</v>
      </c>
      <c r="C113">
        <v>0.00131624448113143</v>
      </c>
      <c r="D113">
        <v>0.462664101272821</v>
      </c>
      <c r="E113">
        <v>0.601079971762374</v>
      </c>
      <c r="F113">
        <v>0.832046391908079</v>
      </c>
      <c r="G113">
        <v>0.738848253851756</v>
      </c>
    </row>
    <row r="114" ht="14.25" customHeight="1" spans="1:7">
      <c r="A114">
        <v>111</v>
      </c>
      <c r="B114">
        <v>0.223670705221593</v>
      </c>
      <c r="C114">
        <v>0.751316244481131</v>
      </c>
      <c r="D114">
        <v>0.712664101272821</v>
      </c>
      <c r="E114">
        <v>0.851079971762374</v>
      </c>
      <c r="F114">
        <v>0.0820463919080794</v>
      </c>
      <c r="G114">
        <v>0.988848253851756</v>
      </c>
    </row>
    <row r="115" ht="14.25" customHeight="1" spans="1:7">
      <c r="A115">
        <v>112</v>
      </c>
      <c r="B115">
        <v>0.723670705221593</v>
      </c>
      <c r="C115">
        <v>0.251316244481131</v>
      </c>
      <c r="D115">
        <v>0.212664101272821</v>
      </c>
      <c r="E115">
        <v>0.351079971762374</v>
      </c>
      <c r="F115">
        <v>0.582046391908079</v>
      </c>
      <c r="G115">
        <v>0.488848253851757</v>
      </c>
    </row>
    <row r="116" ht="14.25" customHeight="1" spans="1:7">
      <c r="A116">
        <v>113</v>
      </c>
      <c r="B116">
        <v>0.692420705221593</v>
      </c>
      <c r="C116">
        <v>0.782566244481131</v>
      </c>
      <c r="D116">
        <v>0.868914101272821</v>
      </c>
      <c r="E116">
        <v>0.694829971762374</v>
      </c>
      <c r="F116">
        <v>0.238296391908079</v>
      </c>
      <c r="G116">
        <v>0.707598253851756</v>
      </c>
    </row>
    <row r="117" ht="14.25" customHeight="1" spans="1:7">
      <c r="A117">
        <v>114</v>
      </c>
      <c r="B117">
        <v>0.192420705221593</v>
      </c>
      <c r="C117">
        <v>0.282566244481131</v>
      </c>
      <c r="D117">
        <v>0.368914101272821</v>
      </c>
      <c r="E117">
        <v>0.194829971762374</v>
      </c>
      <c r="F117">
        <v>0.738296391908079</v>
      </c>
      <c r="G117">
        <v>0.207598253851757</v>
      </c>
    </row>
    <row r="118" ht="14.25" customHeight="1" spans="1:7">
      <c r="A118">
        <v>115</v>
      </c>
      <c r="B118">
        <v>0.442420705221593</v>
      </c>
      <c r="C118">
        <v>0.532566244481131</v>
      </c>
      <c r="D118">
        <v>0.618914101272821</v>
      </c>
      <c r="E118">
        <v>0.444829971762374</v>
      </c>
      <c r="F118">
        <v>0.488296391908079</v>
      </c>
      <c r="G118">
        <v>0.457598253851757</v>
      </c>
    </row>
    <row r="119" ht="14.25" customHeight="1" spans="1:7">
      <c r="A119">
        <v>116</v>
      </c>
      <c r="B119">
        <v>0.942420705221593</v>
      </c>
      <c r="C119">
        <v>0.0325662444811314</v>
      </c>
      <c r="D119">
        <v>0.118914101272821</v>
      </c>
      <c r="E119">
        <v>0.944829971762374</v>
      </c>
      <c r="F119">
        <v>0.988296391908079</v>
      </c>
      <c r="G119">
        <v>0.957598253851756</v>
      </c>
    </row>
    <row r="120" ht="14.25" customHeight="1" spans="1:7">
      <c r="A120">
        <v>117</v>
      </c>
      <c r="B120">
        <v>0.817420705221593</v>
      </c>
      <c r="C120">
        <v>0.657566244481131</v>
      </c>
      <c r="D120">
        <v>0.493914101272821</v>
      </c>
      <c r="E120">
        <v>0.319829971762374</v>
      </c>
      <c r="F120">
        <v>0.113296391908079</v>
      </c>
      <c r="G120">
        <v>0.832598253851756</v>
      </c>
    </row>
    <row r="121" ht="14.25" customHeight="1" spans="1:7">
      <c r="A121">
        <v>118</v>
      </c>
      <c r="B121">
        <v>0.317420705221593</v>
      </c>
      <c r="C121">
        <v>0.157566244481131</v>
      </c>
      <c r="D121">
        <v>0.993914101272821</v>
      </c>
      <c r="E121">
        <v>0.819829971762374</v>
      </c>
      <c r="F121">
        <v>0.613296391908079</v>
      </c>
      <c r="G121">
        <v>0.332598253851757</v>
      </c>
    </row>
    <row r="122" ht="14.25" customHeight="1" spans="1:7">
      <c r="A122">
        <v>119</v>
      </c>
      <c r="B122">
        <v>0.0674207052215934</v>
      </c>
      <c r="C122">
        <v>0.907566244481131</v>
      </c>
      <c r="D122">
        <v>0.243914101272821</v>
      </c>
      <c r="E122">
        <v>0.569829971762374</v>
      </c>
      <c r="F122">
        <v>0.363296391908079</v>
      </c>
      <c r="G122">
        <v>0.0825982538517565</v>
      </c>
    </row>
    <row r="123" ht="14.25" customHeight="1" spans="1:7">
      <c r="A123">
        <v>120</v>
      </c>
      <c r="B123">
        <v>0.567420705221593</v>
      </c>
      <c r="C123">
        <v>0.407566244481131</v>
      </c>
      <c r="D123">
        <v>0.743914101272821</v>
      </c>
      <c r="E123">
        <v>0.069829971762374</v>
      </c>
      <c r="F123">
        <v>0.863296391908079</v>
      </c>
      <c r="G123">
        <v>0.582598253851756</v>
      </c>
    </row>
    <row r="124" ht="14.25" customHeight="1" spans="1:7">
      <c r="A124">
        <v>121</v>
      </c>
      <c r="B124">
        <v>0.504920705221593</v>
      </c>
      <c r="C124">
        <v>0.595066244481131</v>
      </c>
      <c r="D124">
        <v>0.181414101272821</v>
      </c>
      <c r="E124">
        <v>0.757329971762374</v>
      </c>
      <c r="F124">
        <v>0.675796391908079</v>
      </c>
      <c r="G124">
        <v>0.0200982538517565</v>
      </c>
    </row>
    <row r="125" ht="14.25" customHeight="1" spans="1:7">
      <c r="A125">
        <v>122</v>
      </c>
      <c r="B125">
        <v>0.00492070522159338</v>
      </c>
      <c r="C125">
        <v>0.0950662444811314</v>
      </c>
      <c r="D125">
        <v>0.681414101272821</v>
      </c>
      <c r="E125">
        <v>0.257329971762374</v>
      </c>
      <c r="F125">
        <v>0.175796391908079</v>
      </c>
      <c r="G125">
        <v>0.520098253851756</v>
      </c>
    </row>
    <row r="126" ht="14.25" customHeight="1" spans="1:7">
      <c r="A126">
        <v>123</v>
      </c>
      <c r="B126">
        <v>0.254920705221593</v>
      </c>
      <c r="C126">
        <v>0.845066244481131</v>
      </c>
      <c r="D126">
        <v>0.431414101272821</v>
      </c>
      <c r="E126">
        <v>0.00732997176237404</v>
      </c>
      <c r="F126">
        <v>0.925796391908079</v>
      </c>
      <c r="G126">
        <v>0.770098253851756</v>
      </c>
    </row>
    <row r="127" ht="14.25" customHeight="1" spans="1:7">
      <c r="A127">
        <v>124</v>
      </c>
      <c r="B127">
        <v>0.754920705221593</v>
      </c>
      <c r="C127">
        <v>0.345066244481131</v>
      </c>
      <c r="D127">
        <v>0.931414101272821</v>
      </c>
      <c r="E127">
        <v>0.507329971762374</v>
      </c>
      <c r="F127">
        <v>0.425796391908079</v>
      </c>
      <c r="G127">
        <v>0.270098253851757</v>
      </c>
    </row>
    <row r="128" ht="14.25" customHeight="1" spans="1:7">
      <c r="A128">
        <v>125</v>
      </c>
      <c r="B128">
        <v>0.879920705221593</v>
      </c>
      <c r="C128">
        <v>0.970066244481131</v>
      </c>
      <c r="D128">
        <v>0.556414101272821</v>
      </c>
      <c r="E128">
        <v>0.132329971762374</v>
      </c>
      <c r="F128">
        <v>0.550796391908079</v>
      </c>
      <c r="G128">
        <v>0.395098253851757</v>
      </c>
    </row>
    <row r="129" ht="14.25" customHeight="1" spans="1:7">
      <c r="A129">
        <v>126</v>
      </c>
      <c r="B129">
        <v>0.379920705221593</v>
      </c>
      <c r="C129">
        <v>0.470066244481131</v>
      </c>
      <c r="D129">
        <v>0.0564141012728214</v>
      </c>
      <c r="E129">
        <v>0.632329971762374</v>
      </c>
      <c r="F129">
        <v>0.0507963919080794</v>
      </c>
      <c r="G129">
        <v>0.895098253851756</v>
      </c>
    </row>
    <row r="130" ht="14.25" customHeight="1" spans="1:7">
      <c r="A130">
        <v>127</v>
      </c>
      <c r="B130">
        <v>0.129920705221593</v>
      </c>
      <c r="C130">
        <v>0.720066244481131</v>
      </c>
      <c r="D130">
        <v>0.806414101272821</v>
      </c>
      <c r="E130">
        <v>0.882329971762374</v>
      </c>
      <c r="F130">
        <v>0.800796391908079</v>
      </c>
      <c r="G130">
        <v>0.645098253851756</v>
      </c>
    </row>
    <row r="131" ht="14.25" customHeight="1" spans="1:7">
      <c r="A131">
        <v>128</v>
      </c>
      <c r="B131">
        <v>0.629920705221593</v>
      </c>
      <c r="C131">
        <v>0.220066244481131</v>
      </c>
      <c r="D131">
        <v>0.306414101272821</v>
      </c>
      <c r="E131">
        <v>0.382329971762374</v>
      </c>
      <c r="F131">
        <v>0.300796391908079</v>
      </c>
      <c r="G131">
        <v>0.145098253851757</v>
      </c>
    </row>
    <row r="132" ht="14.25" customHeight="1" spans="1:7">
      <c r="A132">
        <v>129</v>
      </c>
      <c r="B132">
        <v>0.626014455221593</v>
      </c>
      <c r="C132">
        <v>0.778659994481131</v>
      </c>
      <c r="D132">
        <v>0.544695351272821</v>
      </c>
      <c r="E132">
        <v>0.940923721762374</v>
      </c>
      <c r="F132">
        <v>0.851577641908079</v>
      </c>
      <c r="G132">
        <v>0.453692003851757</v>
      </c>
    </row>
    <row r="133" ht="14.25" customHeight="1" spans="1:7">
      <c r="A133">
        <v>130</v>
      </c>
      <c r="B133">
        <v>0.126014455221593</v>
      </c>
      <c r="C133">
        <v>0.278659994481131</v>
      </c>
      <c r="D133">
        <v>0.0446953512728214</v>
      </c>
      <c r="E133">
        <v>0.440923721762374</v>
      </c>
      <c r="F133">
        <v>0.351577641908079</v>
      </c>
      <c r="G133">
        <v>0.953692003851756</v>
      </c>
    </row>
    <row r="134" ht="14.25" customHeight="1" spans="1:7">
      <c r="A134">
        <v>131</v>
      </c>
      <c r="B134">
        <v>0.376014455221593</v>
      </c>
      <c r="C134">
        <v>0.528659994481131</v>
      </c>
      <c r="D134">
        <v>0.794695351272821</v>
      </c>
      <c r="E134">
        <v>0.190923721762374</v>
      </c>
      <c r="F134">
        <v>0.601577641908079</v>
      </c>
      <c r="G134">
        <v>0.703692003851756</v>
      </c>
    </row>
    <row r="135" ht="14.25" customHeight="1" spans="1:7">
      <c r="A135">
        <v>132</v>
      </c>
      <c r="B135">
        <v>0.876014455221593</v>
      </c>
      <c r="C135">
        <v>0.0286599944811314</v>
      </c>
      <c r="D135">
        <v>0.294695351272821</v>
      </c>
      <c r="E135">
        <v>0.690923721762374</v>
      </c>
      <c r="F135">
        <v>0.101577641908079</v>
      </c>
      <c r="G135">
        <v>0.203692003851757</v>
      </c>
    </row>
    <row r="136" ht="14.25" customHeight="1" spans="1:7">
      <c r="A136">
        <v>133</v>
      </c>
      <c r="B136">
        <v>0.751014455221593</v>
      </c>
      <c r="C136">
        <v>0.653659994481131</v>
      </c>
      <c r="D136">
        <v>0.169695351272821</v>
      </c>
      <c r="E136">
        <v>0.065923721762374</v>
      </c>
      <c r="F136">
        <v>0.976577641908079</v>
      </c>
      <c r="G136">
        <v>0.0786920038517565</v>
      </c>
    </row>
    <row r="137" ht="14.25" customHeight="1" spans="1:7">
      <c r="A137">
        <v>134</v>
      </c>
      <c r="B137">
        <v>0.251014455221593</v>
      </c>
      <c r="C137">
        <v>0.153659994481131</v>
      </c>
      <c r="D137">
        <v>0.669695351272821</v>
      </c>
      <c r="E137">
        <v>0.565923721762374</v>
      </c>
      <c r="F137">
        <v>0.476577641908079</v>
      </c>
      <c r="G137">
        <v>0.578692003851756</v>
      </c>
    </row>
    <row r="138" ht="14.25" customHeight="1" spans="1:7">
      <c r="A138">
        <v>135</v>
      </c>
      <c r="B138">
        <v>0.00101445522159338</v>
      </c>
      <c r="C138">
        <v>0.903659994481131</v>
      </c>
      <c r="D138">
        <v>0.419695351272821</v>
      </c>
      <c r="E138">
        <v>0.815923721762374</v>
      </c>
      <c r="F138">
        <v>0.726577641908079</v>
      </c>
      <c r="G138">
        <v>0.828692003851756</v>
      </c>
    </row>
    <row r="139" ht="14.25" customHeight="1" spans="1:7">
      <c r="A139">
        <v>136</v>
      </c>
      <c r="B139">
        <v>0.501014455221593</v>
      </c>
      <c r="C139">
        <v>0.403659994481131</v>
      </c>
      <c r="D139">
        <v>0.919695351272821</v>
      </c>
      <c r="E139">
        <v>0.315923721762374</v>
      </c>
      <c r="F139">
        <v>0.226577641908079</v>
      </c>
      <c r="G139">
        <v>0.328692003851757</v>
      </c>
    </row>
    <row r="140" ht="14.25" customHeight="1" spans="1:7">
      <c r="A140">
        <v>137</v>
      </c>
      <c r="B140">
        <v>0.563514455221593</v>
      </c>
      <c r="C140">
        <v>0.591159994481131</v>
      </c>
      <c r="D140">
        <v>0.482195351272821</v>
      </c>
      <c r="E140">
        <v>0.503423721762374</v>
      </c>
      <c r="F140">
        <v>0.289077641908079</v>
      </c>
      <c r="G140">
        <v>0.766192003851756</v>
      </c>
    </row>
    <row r="141" ht="14.25" customHeight="1" spans="1:7">
      <c r="A141">
        <v>138</v>
      </c>
      <c r="B141">
        <v>0.0635144552215934</v>
      </c>
      <c r="C141">
        <v>0.0911599944811314</v>
      </c>
      <c r="D141">
        <v>0.982195351272821</v>
      </c>
      <c r="E141">
        <v>0.00342372176237404</v>
      </c>
      <c r="F141">
        <v>0.789077641908079</v>
      </c>
      <c r="G141">
        <v>0.266192003851757</v>
      </c>
    </row>
    <row r="142" ht="14.25" customHeight="1" spans="1:7">
      <c r="A142">
        <v>139</v>
      </c>
      <c r="B142">
        <v>0.313514455221593</v>
      </c>
      <c r="C142">
        <v>0.841159994481131</v>
      </c>
      <c r="D142">
        <v>0.232195351272821</v>
      </c>
      <c r="E142">
        <v>0.253423721762374</v>
      </c>
      <c r="F142">
        <v>0.0390776419080794</v>
      </c>
      <c r="G142">
        <v>0.0161920038517565</v>
      </c>
    </row>
    <row r="143" ht="14.25" customHeight="1" spans="1:7">
      <c r="A143">
        <v>140</v>
      </c>
      <c r="B143">
        <v>0.813514455221593</v>
      </c>
      <c r="C143">
        <v>0.341159994481131</v>
      </c>
      <c r="D143">
        <v>0.732195351272821</v>
      </c>
      <c r="E143">
        <v>0.753423721762374</v>
      </c>
      <c r="F143">
        <v>0.539077641908079</v>
      </c>
      <c r="G143">
        <v>0.516192003851756</v>
      </c>
    </row>
    <row r="144" ht="14.25" customHeight="1" spans="1:7">
      <c r="A144">
        <v>141</v>
      </c>
      <c r="B144">
        <v>0.938514455221593</v>
      </c>
      <c r="C144">
        <v>0.966159994481131</v>
      </c>
      <c r="D144">
        <v>0.857195351272821</v>
      </c>
      <c r="E144">
        <v>0.378423721762374</v>
      </c>
      <c r="F144">
        <v>0.414077641908079</v>
      </c>
      <c r="G144">
        <v>0.641192003851756</v>
      </c>
    </row>
    <row r="145" ht="14.25" customHeight="1" spans="1:7">
      <c r="A145">
        <v>142</v>
      </c>
      <c r="B145">
        <v>0.438514455221593</v>
      </c>
      <c r="C145">
        <v>0.466159994481131</v>
      </c>
      <c r="D145">
        <v>0.357195351272821</v>
      </c>
      <c r="E145">
        <v>0.878423721762374</v>
      </c>
      <c r="F145">
        <v>0.914077641908079</v>
      </c>
      <c r="G145">
        <v>0.141192003851757</v>
      </c>
    </row>
    <row r="146" ht="14.25" customHeight="1" spans="1:7">
      <c r="A146">
        <v>143</v>
      </c>
      <c r="B146">
        <v>0.188514455221593</v>
      </c>
      <c r="C146">
        <v>0.716159994481131</v>
      </c>
      <c r="D146">
        <v>0.607195351272821</v>
      </c>
      <c r="E146">
        <v>0.628423721762374</v>
      </c>
      <c r="F146">
        <v>0.164077641908079</v>
      </c>
      <c r="G146">
        <v>0.391192003851757</v>
      </c>
    </row>
    <row r="147" ht="14.25" customHeight="1" spans="1:7">
      <c r="A147">
        <v>144</v>
      </c>
      <c r="B147">
        <v>0.688514455221593</v>
      </c>
      <c r="C147">
        <v>0.216159994481131</v>
      </c>
      <c r="D147">
        <v>0.107195351272821</v>
      </c>
      <c r="E147">
        <v>0.128423721762374</v>
      </c>
      <c r="F147">
        <v>0.664077641908079</v>
      </c>
      <c r="G147">
        <v>0.891192003851756</v>
      </c>
    </row>
    <row r="148" ht="14.25" customHeight="1" spans="1:7">
      <c r="A148">
        <v>145</v>
      </c>
      <c r="B148">
        <v>0.719764455221593</v>
      </c>
      <c r="C148">
        <v>0.747409994481131</v>
      </c>
      <c r="D148">
        <v>0.950945351272821</v>
      </c>
      <c r="E148">
        <v>0.784673721762374</v>
      </c>
      <c r="F148">
        <v>0.00782764190807939</v>
      </c>
      <c r="G148">
        <v>0.172442003851757</v>
      </c>
    </row>
    <row r="149" ht="14.25" customHeight="1" spans="1:7">
      <c r="A149">
        <v>146</v>
      </c>
      <c r="B149">
        <v>0.219764455221593</v>
      </c>
      <c r="C149">
        <v>0.247409994481131</v>
      </c>
      <c r="D149">
        <v>0.450945351272821</v>
      </c>
      <c r="E149">
        <v>0.284673721762374</v>
      </c>
      <c r="F149">
        <v>0.507827641908079</v>
      </c>
      <c r="G149">
        <v>0.672442003851756</v>
      </c>
    </row>
    <row r="150" ht="14.25" customHeight="1" spans="1:7">
      <c r="A150">
        <v>147</v>
      </c>
      <c r="B150">
        <v>0.469764455221593</v>
      </c>
      <c r="C150">
        <v>0.997409994481131</v>
      </c>
      <c r="D150">
        <v>0.700945351272821</v>
      </c>
      <c r="E150">
        <v>0.034673721762374</v>
      </c>
      <c r="F150">
        <v>0.257827641908079</v>
      </c>
      <c r="G150">
        <v>0.922442003851756</v>
      </c>
    </row>
    <row r="151" ht="14.25" customHeight="1" spans="1:7">
      <c r="A151">
        <v>148</v>
      </c>
      <c r="B151">
        <v>0.969764455221593</v>
      </c>
      <c r="C151">
        <v>0.497409994481131</v>
      </c>
      <c r="D151">
        <v>0.200945351272821</v>
      </c>
      <c r="E151">
        <v>0.534673721762374</v>
      </c>
      <c r="F151">
        <v>0.757827641908079</v>
      </c>
      <c r="G151">
        <v>0.422442003851757</v>
      </c>
    </row>
    <row r="152" ht="14.25" customHeight="1" spans="1:7">
      <c r="A152">
        <v>149</v>
      </c>
      <c r="B152">
        <v>0.844764455221593</v>
      </c>
      <c r="C152">
        <v>0.872409994481131</v>
      </c>
      <c r="D152">
        <v>0.325945351272821</v>
      </c>
      <c r="E152">
        <v>0.159673721762374</v>
      </c>
      <c r="F152">
        <v>0.132827641908079</v>
      </c>
      <c r="G152">
        <v>0.297442003851757</v>
      </c>
    </row>
    <row r="153" ht="14.25" customHeight="1" spans="1:7">
      <c r="A153">
        <v>150</v>
      </c>
      <c r="B153">
        <v>0.344764455221593</v>
      </c>
      <c r="C153">
        <v>0.372409994481131</v>
      </c>
      <c r="D153">
        <v>0.825945351272821</v>
      </c>
      <c r="E153">
        <v>0.659673721762374</v>
      </c>
      <c r="F153">
        <v>0.632827641908079</v>
      </c>
      <c r="G153">
        <v>0.797442003851756</v>
      </c>
    </row>
    <row r="154" ht="14.25" customHeight="1" spans="1:7">
      <c r="A154">
        <v>151</v>
      </c>
      <c r="B154">
        <v>0.0947644552215934</v>
      </c>
      <c r="C154">
        <v>0.622409994481131</v>
      </c>
      <c r="D154">
        <v>0.0759453512728214</v>
      </c>
      <c r="E154">
        <v>0.909673721762374</v>
      </c>
      <c r="F154">
        <v>0.382827641908079</v>
      </c>
      <c r="G154">
        <v>0.547442003851756</v>
      </c>
    </row>
    <row r="155" ht="14.25" customHeight="1" spans="1:7">
      <c r="A155">
        <v>152</v>
      </c>
      <c r="B155">
        <v>0.594764455221593</v>
      </c>
      <c r="C155">
        <v>0.122409994481131</v>
      </c>
      <c r="D155">
        <v>0.575945351272821</v>
      </c>
      <c r="E155">
        <v>0.409673721762374</v>
      </c>
      <c r="F155">
        <v>0.882827641908079</v>
      </c>
      <c r="G155">
        <v>0.0474420038517564</v>
      </c>
    </row>
    <row r="156" ht="14.25" customHeight="1" spans="1:7">
      <c r="A156">
        <v>153</v>
      </c>
      <c r="B156">
        <v>0.532264455221593</v>
      </c>
      <c r="C156">
        <v>0.934909994481131</v>
      </c>
      <c r="D156">
        <v>0.0134453512728214</v>
      </c>
      <c r="E156">
        <v>0.722173721762374</v>
      </c>
      <c r="F156">
        <v>0.570327641908079</v>
      </c>
      <c r="G156">
        <v>0.609942003851756</v>
      </c>
    </row>
    <row r="157" ht="14.25" customHeight="1" spans="1:7">
      <c r="A157">
        <v>154</v>
      </c>
      <c r="B157">
        <v>0.0322644552215934</v>
      </c>
      <c r="C157">
        <v>0.434909994481131</v>
      </c>
      <c r="D157">
        <v>0.513445351272821</v>
      </c>
      <c r="E157">
        <v>0.222173721762374</v>
      </c>
      <c r="F157">
        <v>0.0703276419080794</v>
      </c>
      <c r="G157">
        <v>0.109942003851756</v>
      </c>
    </row>
    <row r="158" ht="14.25" customHeight="1" spans="1:7">
      <c r="A158">
        <v>155</v>
      </c>
      <c r="B158">
        <v>0.282264455221593</v>
      </c>
      <c r="C158">
        <v>0.684909994481131</v>
      </c>
      <c r="D158">
        <v>0.263445351272821</v>
      </c>
      <c r="E158">
        <v>0.472173721762374</v>
      </c>
      <c r="F158">
        <v>0.820327641908079</v>
      </c>
      <c r="G158">
        <v>0.359942003851757</v>
      </c>
    </row>
    <row r="159" ht="14.25" customHeight="1" spans="1:7">
      <c r="A159">
        <v>156</v>
      </c>
      <c r="B159">
        <v>0.782264455221593</v>
      </c>
      <c r="C159">
        <v>0.184909994481131</v>
      </c>
      <c r="D159">
        <v>0.763445351272821</v>
      </c>
      <c r="E159">
        <v>0.972173721762374</v>
      </c>
      <c r="F159">
        <v>0.320327641908079</v>
      </c>
      <c r="G159">
        <v>0.859942003851756</v>
      </c>
    </row>
    <row r="160" ht="14.25" customHeight="1" spans="1:7">
      <c r="A160">
        <v>157</v>
      </c>
      <c r="B160">
        <v>0.907264455221593</v>
      </c>
      <c r="C160">
        <v>0.559909994481131</v>
      </c>
      <c r="D160">
        <v>0.638445351272821</v>
      </c>
      <c r="E160">
        <v>0.347173721762374</v>
      </c>
      <c r="F160">
        <v>0.695327641908079</v>
      </c>
      <c r="G160">
        <v>0.984942003851756</v>
      </c>
    </row>
    <row r="161" ht="14.25" customHeight="1" spans="1:7">
      <c r="A161">
        <v>158</v>
      </c>
      <c r="B161">
        <v>0.407264455221593</v>
      </c>
      <c r="C161">
        <v>0.0599099944811314</v>
      </c>
      <c r="D161">
        <v>0.138445351272821</v>
      </c>
      <c r="E161">
        <v>0.847173721762374</v>
      </c>
      <c r="F161">
        <v>0.195327641908079</v>
      </c>
      <c r="G161">
        <v>0.484942003851757</v>
      </c>
    </row>
    <row r="162" ht="14.25" customHeight="1" spans="1:7">
      <c r="A162">
        <v>159</v>
      </c>
      <c r="B162">
        <v>0.157264455221593</v>
      </c>
      <c r="C162">
        <v>0.809909994481131</v>
      </c>
      <c r="D162">
        <v>0.888445351272821</v>
      </c>
      <c r="E162">
        <v>0.597173721762374</v>
      </c>
      <c r="F162">
        <v>0.945327641908079</v>
      </c>
      <c r="G162">
        <v>0.234942003851757</v>
      </c>
    </row>
    <row r="163" ht="14.25" customHeight="1" spans="1:7">
      <c r="A163">
        <v>160</v>
      </c>
      <c r="B163">
        <v>0.657264455221593</v>
      </c>
      <c r="C163">
        <v>0.309909994481131</v>
      </c>
      <c r="D163">
        <v>0.388445351272821</v>
      </c>
      <c r="E163">
        <v>0.097173721762374</v>
      </c>
      <c r="F163">
        <v>0.445327641908079</v>
      </c>
      <c r="G163">
        <v>0.734942003851756</v>
      </c>
    </row>
    <row r="164" ht="14.25" customHeight="1" spans="1:7">
      <c r="A164">
        <v>161</v>
      </c>
      <c r="B164">
        <v>0.672889455221593</v>
      </c>
      <c r="C164">
        <v>0.513034994481131</v>
      </c>
      <c r="D164">
        <v>0.247820351272821</v>
      </c>
      <c r="E164">
        <v>0.487798721762374</v>
      </c>
      <c r="F164">
        <v>0.148452641908079</v>
      </c>
      <c r="G164">
        <v>0.844317003851756</v>
      </c>
    </row>
    <row r="165" ht="14.25" customHeight="1" spans="1:7">
      <c r="A165">
        <v>162</v>
      </c>
      <c r="B165">
        <v>0.172889455221593</v>
      </c>
      <c r="C165">
        <v>0.0130349944811314</v>
      </c>
      <c r="D165">
        <v>0.747820351272821</v>
      </c>
      <c r="E165">
        <v>0.987798721762374</v>
      </c>
      <c r="F165">
        <v>0.648452641908079</v>
      </c>
      <c r="G165">
        <v>0.344317003851757</v>
      </c>
    </row>
    <row r="166" ht="14.25" customHeight="1" spans="1:7">
      <c r="A166">
        <v>163</v>
      </c>
      <c r="B166">
        <v>0.422889455221593</v>
      </c>
      <c r="C166">
        <v>0.763034994481131</v>
      </c>
      <c r="D166">
        <v>0.497820351272821</v>
      </c>
      <c r="E166">
        <v>0.737798721762374</v>
      </c>
      <c r="F166">
        <v>0.398452641908079</v>
      </c>
      <c r="G166">
        <v>0.0943170038517565</v>
      </c>
    </row>
    <row r="167" ht="14.25" customHeight="1" spans="1:7">
      <c r="A167">
        <v>164</v>
      </c>
      <c r="B167">
        <v>0.922889455221593</v>
      </c>
      <c r="C167">
        <v>0.263034994481131</v>
      </c>
      <c r="D167">
        <v>0.997820351272821</v>
      </c>
      <c r="E167">
        <v>0.237798721762374</v>
      </c>
      <c r="F167">
        <v>0.898452641908079</v>
      </c>
      <c r="G167">
        <v>0.594317003851756</v>
      </c>
    </row>
    <row r="168" ht="14.25" customHeight="1" spans="1:7">
      <c r="A168">
        <v>165</v>
      </c>
      <c r="B168">
        <v>0.797889455221593</v>
      </c>
      <c r="C168">
        <v>0.888034994481131</v>
      </c>
      <c r="D168">
        <v>0.622820351272821</v>
      </c>
      <c r="E168">
        <v>0.612798721762374</v>
      </c>
      <c r="F168">
        <v>0.0234526419080794</v>
      </c>
      <c r="G168">
        <v>0.719317003851756</v>
      </c>
    </row>
    <row r="169" ht="14.25" customHeight="1" spans="1:7">
      <c r="A169">
        <v>166</v>
      </c>
      <c r="B169">
        <v>0.297889455221593</v>
      </c>
      <c r="C169">
        <v>0.388034994481131</v>
      </c>
      <c r="D169">
        <v>0.122820351272821</v>
      </c>
      <c r="E169">
        <v>0.112798721762374</v>
      </c>
      <c r="F169">
        <v>0.523452641908079</v>
      </c>
      <c r="G169">
        <v>0.219317003851757</v>
      </c>
    </row>
    <row r="170" ht="14.25" customHeight="1" spans="1:7">
      <c r="A170">
        <v>167</v>
      </c>
      <c r="B170">
        <v>0.0478894552215934</v>
      </c>
      <c r="C170">
        <v>0.638034994481131</v>
      </c>
      <c r="D170">
        <v>0.872820351272821</v>
      </c>
      <c r="E170">
        <v>0.362798721762374</v>
      </c>
      <c r="F170">
        <v>0.273452641908079</v>
      </c>
      <c r="G170">
        <v>0.469317003851757</v>
      </c>
    </row>
    <row r="171" ht="14.25" customHeight="1" spans="1:7">
      <c r="A171">
        <v>168</v>
      </c>
      <c r="B171">
        <v>0.547889455221593</v>
      </c>
      <c r="C171">
        <v>0.138034994481131</v>
      </c>
      <c r="D171">
        <v>0.372820351272821</v>
      </c>
      <c r="E171">
        <v>0.862798721762374</v>
      </c>
      <c r="F171">
        <v>0.773452641908079</v>
      </c>
      <c r="G171">
        <v>0.969317003851756</v>
      </c>
    </row>
    <row r="172" ht="14.25" customHeight="1" spans="1:7">
      <c r="A172">
        <v>169</v>
      </c>
      <c r="B172">
        <v>0.610389455221593</v>
      </c>
      <c r="C172">
        <v>0.825534994481131</v>
      </c>
      <c r="D172">
        <v>0.810320351272821</v>
      </c>
      <c r="E172">
        <v>0.050298721762374</v>
      </c>
      <c r="F172">
        <v>0.710952641908079</v>
      </c>
      <c r="G172">
        <v>0.406817003851757</v>
      </c>
    </row>
    <row r="173" ht="14.25" customHeight="1" spans="1:7">
      <c r="A173">
        <v>170</v>
      </c>
      <c r="B173">
        <v>0.110389455221593</v>
      </c>
      <c r="C173">
        <v>0.325534994481131</v>
      </c>
      <c r="D173">
        <v>0.310320351272821</v>
      </c>
      <c r="E173">
        <v>0.550298721762374</v>
      </c>
      <c r="F173">
        <v>0.210952641908079</v>
      </c>
      <c r="G173">
        <v>0.906817003851756</v>
      </c>
    </row>
    <row r="174" ht="14.25" customHeight="1" spans="1:7">
      <c r="A174">
        <v>171</v>
      </c>
      <c r="B174">
        <v>0.360389455221593</v>
      </c>
      <c r="C174">
        <v>0.575534994481131</v>
      </c>
      <c r="D174">
        <v>0.560320351272821</v>
      </c>
      <c r="E174">
        <v>0.800298721762374</v>
      </c>
      <c r="F174">
        <v>0.960952641908079</v>
      </c>
      <c r="G174">
        <v>0.656817003851756</v>
      </c>
    </row>
    <row r="175" ht="14.25" customHeight="1" spans="1:7">
      <c r="A175">
        <v>172</v>
      </c>
      <c r="B175">
        <v>0.860389455221593</v>
      </c>
      <c r="C175">
        <v>0.0755349944811314</v>
      </c>
      <c r="D175">
        <v>0.0603203512728214</v>
      </c>
      <c r="E175">
        <v>0.300298721762374</v>
      </c>
      <c r="F175">
        <v>0.460952641908079</v>
      </c>
      <c r="G175">
        <v>0.156817003851757</v>
      </c>
    </row>
    <row r="176" ht="14.25" customHeight="1" spans="1:7">
      <c r="A176">
        <v>173</v>
      </c>
      <c r="B176">
        <v>0.985389455221593</v>
      </c>
      <c r="C176">
        <v>0.700534994481131</v>
      </c>
      <c r="D176">
        <v>0.435320351272821</v>
      </c>
      <c r="E176">
        <v>0.925298721762374</v>
      </c>
      <c r="F176">
        <v>0.585952641908079</v>
      </c>
      <c r="G176">
        <v>0.0318170038517564</v>
      </c>
    </row>
    <row r="177" ht="14.25" customHeight="1" spans="1:7">
      <c r="A177">
        <v>174</v>
      </c>
      <c r="B177">
        <v>0.485389455221593</v>
      </c>
      <c r="C177">
        <v>0.200534994481131</v>
      </c>
      <c r="D177">
        <v>0.935320351272821</v>
      </c>
      <c r="E177">
        <v>0.425298721762374</v>
      </c>
      <c r="F177">
        <v>0.0859526419080794</v>
      </c>
      <c r="G177">
        <v>0.531817003851756</v>
      </c>
    </row>
    <row r="178" ht="14.25" customHeight="1" spans="1:7">
      <c r="A178">
        <v>175</v>
      </c>
      <c r="B178">
        <v>0.235389455221593</v>
      </c>
      <c r="C178">
        <v>0.950534994481131</v>
      </c>
      <c r="D178">
        <v>0.185320351272821</v>
      </c>
      <c r="E178">
        <v>0.175298721762374</v>
      </c>
      <c r="F178">
        <v>0.835952641908079</v>
      </c>
      <c r="G178">
        <v>0.781817003851756</v>
      </c>
    </row>
    <row r="179" ht="14.25" customHeight="1" spans="1:7">
      <c r="A179">
        <v>176</v>
      </c>
      <c r="B179">
        <v>0.735389455221593</v>
      </c>
      <c r="C179">
        <v>0.450534994481131</v>
      </c>
      <c r="D179">
        <v>0.685320351272821</v>
      </c>
      <c r="E179">
        <v>0.675298721762374</v>
      </c>
      <c r="F179">
        <v>0.335952641908079</v>
      </c>
      <c r="G179">
        <v>0.281817003851757</v>
      </c>
    </row>
    <row r="180" ht="14.25" customHeight="1" spans="1:7">
      <c r="A180">
        <v>177</v>
      </c>
      <c r="B180">
        <v>0.704139455221593</v>
      </c>
      <c r="C180">
        <v>0.981784994481131</v>
      </c>
      <c r="D180">
        <v>0.279070351272821</v>
      </c>
      <c r="E180">
        <v>0.269048721762374</v>
      </c>
      <c r="F180">
        <v>0.992202641908079</v>
      </c>
      <c r="G180">
        <v>0.500567003851756</v>
      </c>
    </row>
    <row r="181" ht="14.25" customHeight="1" spans="1:7">
      <c r="A181">
        <v>178</v>
      </c>
      <c r="B181">
        <v>0.204139455221593</v>
      </c>
      <c r="C181">
        <v>0.481784994481131</v>
      </c>
      <c r="D181">
        <v>0.779070351272821</v>
      </c>
      <c r="E181">
        <v>0.769048721762374</v>
      </c>
      <c r="F181">
        <v>0.492202641908079</v>
      </c>
      <c r="G181">
        <v>0.000567003851756454</v>
      </c>
    </row>
    <row r="182" ht="14.25" customHeight="1" spans="1:7">
      <c r="A182">
        <v>179</v>
      </c>
      <c r="B182">
        <v>0.454139455221593</v>
      </c>
      <c r="C182">
        <v>0.731784994481131</v>
      </c>
      <c r="D182">
        <v>0.0290703512728214</v>
      </c>
      <c r="E182">
        <v>0.519048721762374</v>
      </c>
      <c r="F182">
        <v>0.742202641908079</v>
      </c>
      <c r="G182">
        <v>0.250567003851757</v>
      </c>
    </row>
    <row r="183" ht="14.25" customHeight="1" spans="1:7">
      <c r="A183">
        <v>180</v>
      </c>
      <c r="B183">
        <v>0.954139455221593</v>
      </c>
      <c r="C183">
        <v>0.231784994481131</v>
      </c>
      <c r="D183">
        <v>0.529070351272821</v>
      </c>
      <c r="E183">
        <v>0.019048721762374</v>
      </c>
      <c r="F183">
        <v>0.242202641908079</v>
      </c>
      <c r="G183">
        <v>0.750567003851756</v>
      </c>
    </row>
    <row r="184" ht="14.25" customHeight="1" spans="1:7">
      <c r="A184">
        <v>181</v>
      </c>
      <c r="B184">
        <v>0.829139455221593</v>
      </c>
      <c r="C184">
        <v>0.606784994481131</v>
      </c>
      <c r="D184">
        <v>0.904070351272821</v>
      </c>
      <c r="E184">
        <v>0.644048721762374</v>
      </c>
      <c r="F184">
        <v>0.867202641908079</v>
      </c>
      <c r="G184">
        <v>0.875567003851756</v>
      </c>
    </row>
    <row r="185" ht="14.25" customHeight="1" spans="1:7">
      <c r="A185">
        <v>182</v>
      </c>
      <c r="B185">
        <v>0.329139455221593</v>
      </c>
      <c r="C185">
        <v>0.106784994481131</v>
      </c>
      <c r="D185">
        <v>0.404070351272821</v>
      </c>
      <c r="E185">
        <v>0.144048721762374</v>
      </c>
      <c r="F185">
        <v>0.367202641908079</v>
      </c>
      <c r="G185">
        <v>0.375567003851757</v>
      </c>
    </row>
    <row r="186" ht="14.25" customHeight="1" spans="1:7">
      <c r="A186">
        <v>183</v>
      </c>
      <c r="B186">
        <v>0.0791394552215934</v>
      </c>
      <c r="C186">
        <v>0.856784994481131</v>
      </c>
      <c r="D186">
        <v>0.654070351272821</v>
      </c>
      <c r="E186">
        <v>0.394048721762374</v>
      </c>
      <c r="F186">
        <v>0.617202641908079</v>
      </c>
      <c r="G186">
        <v>0.125567003851757</v>
      </c>
    </row>
    <row r="187" ht="14.25" customHeight="1" spans="1:7">
      <c r="A187">
        <v>184</v>
      </c>
      <c r="B187">
        <v>0.579139455221593</v>
      </c>
      <c r="C187">
        <v>0.356784994481131</v>
      </c>
      <c r="D187">
        <v>0.154070351272821</v>
      </c>
      <c r="E187">
        <v>0.894048721762374</v>
      </c>
      <c r="F187">
        <v>0.117202641908079</v>
      </c>
      <c r="G187">
        <v>0.625567003851756</v>
      </c>
    </row>
    <row r="188" ht="14.25" customHeight="1" spans="1:7">
      <c r="A188">
        <v>185</v>
      </c>
      <c r="B188">
        <v>0.516639455221593</v>
      </c>
      <c r="C188">
        <v>0.669284994481131</v>
      </c>
      <c r="D188">
        <v>0.716570351272821</v>
      </c>
      <c r="E188">
        <v>0.206548721762374</v>
      </c>
      <c r="F188">
        <v>0.429702641908079</v>
      </c>
      <c r="G188">
        <v>0.188067003851757</v>
      </c>
    </row>
    <row r="189" ht="14.25" customHeight="1" spans="1:7">
      <c r="A189">
        <v>186</v>
      </c>
      <c r="B189">
        <v>0.0166394552215934</v>
      </c>
      <c r="C189">
        <v>0.169284994481131</v>
      </c>
      <c r="D189">
        <v>0.216570351272821</v>
      </c>
      <c r="E189">
        <v>0.706548721762374</v>
      </c>
      <c r="F189">
        <v>0.929702641908079</v>
      </c>
      <c r="G189">
        <v>0.688067003851756</v>
      </c>
    </row>
    <row r="190" ht="14.25" customHeight="1" spans="1:7">
      <c r="A190">
        <v>187</v>
      </c>
      <c r="B190">
        <v>0.266639455221593</v>
      </c>
      <c r="C190">
        <v>0.919284994481131</v>
      </c>
      <c r="D190">
        <v>0.966570351272821</v>
      </c>
      <c r="E190">
        <v>0.956548721762374</v>
      </c>
      <c r="F190">
        <v>0.179702641908079</v>
      </c>
      <c r="G190">
        <v>0.938067003851756</v>
      </c>
    </row>
    <row r="191" ht="14.25" customHeight="1" spans="1:7">
      <c r="A191">
        <v>188</v>
      </c>
      <c r="B191">
        <v>0.766639455221593</v>
      </c>
      <c r="C191">
        <v>0.419284994481131</v>
      </c>
      <c r="D191">
        <v>0.466570351272821</v>
      </c>
      <c r="E191">
        <v>0.456548721762374</v>
      </c>
      <c r="F191">
        <v>0.679702641908079</v>
      </c>
      <c r="G191">
        <v>0.438067003851757</v>
      </c>
    </row>
    <row r="192" ht="14.25" customHeight="1" spans="1:7">
      <c r="A192">
        <v>189</v>
      </c>
      <c r="B192">
        <v>0.891639455221593</v>
      </c>
      <c r="C192">
        <v>0.794284994481131</v>
      </c>
      <c r="D192">
        <v>0.0915703512728214</v>
      </c>
      <c r="E192">
        <v>0.831548721762374</v>
      </c>
      <c r="F192">
        <v>0.304702641908079</v>
      </c>
      <c r="G192">
        <v>0.313067003851757</v>
      </c>
    </row>
    <row r="193" ht="14.25" customHeight="1" spans="1:7">
      <c r="A193">
        <v>190</v>
      </c>
      <c r="B193">
        <v>0.391639455221593</v>
      </c>
      <c r="C193">
        <v>0.294284994481131</v>
      </c>
      <c r="D193">
        <v>0.591570351272821</v>
      </c>
      <c r="E193">
        <v>0.331548721762374</v>
      </c>
      <c r="F193">
        <v>0.804702641908079</v>
      </c>
      <c r="G193">
        <v>0.813067003851756</v>
      </c>
    </row>
    <row r="194" ht="14.25" customHeight="1" spans="1:7">
      <c r="A194">
        <v>191</v>
      </c>
      <c r="B194">
        <v>0.141639455221593</v>
      </c>
      <c r="C194">
        <v>0.544284994481131</v>
      </c>
      <c r="D194">
        <v>0.341570351272821</v>
      </c>
      <c r="E194">
        <v>0.081548721762374</v>
      </c>
      <c r="F194">
        <v>0.0547026419080794</v>
      </c>
      <c r="G194">
        <v>0.563067003851756</v>
      </c>
    </row>
    <row r="195" ht="14.25" customHeight="1" spans="1:7">
      <c r="A195">
        <v>192</v>
      </c>
      <c r="B195">
        <v>0.641639455221593</v>
      </c>
      <c r="C195">
        <v>0.0442849944811314</v>
      </c>
      <c r="D195">
        <v>0.841570351272821</v>
      </c>
      <c r="E195">
        <v>0.581548721762374</v>
      </c>
      <c r="F195">
        <v>0.554702641908079</v>
      </c>
      <c r="G195">
        <v>0.0630670038517565</v>
      </c>
    </row>
    <row r="196" ht="14.25" customHeight="1" spans="1:7">
      <c r="A196">
        <v>193</v>
      </c>
      <c r="B196">
        <v>0.649451955221593</v>
      </c>
      <c r="C196">
        <v>0.630222494481131</v>
      </c>
      <c r="D196">
        <v>0.349382851272821</v>
      </c>
      <c r="E196">
        <v>0.714361221762374</v>
      </c>
      <c r="F196">
        <v>0.640640141908079</v>
      </c>
      <c r="G196">
        <v>0.633379503851756</v>
      </c>
    </row>
    <row r="197" ht="14.25" customHeight="1" spans="1:7">
      <c r="A197">
        <v>194</v>
      </c>
      <c r="B197">
        <v>0.149451955221593</v>
      </c>
      <c r="C197">
        <v>0.130222494481131</v>
      </c>
      <c r="D197">
        <v>0.849382851272821</v>
      </c>
      <c r="E197">
        <v>0.214361221762374</v>
      </c>
      <c r="F197">
        <v>0.140640141908079</v>
      </c>
      <c r="G197">
        <v>0.133379503851757</v>
      </c>
    </row>
    <row r="198" ht="14.25" customHeight="1" spans="1:7">
      <c r="A198">
        <v>195</v>
      </c>
      <c r="B198">
        <v>0.399451955221593</v>
      </c>
      <c r="C198">
        <v>0.880222494481131</v>
      </c>
      <c r="D198">
        <v>0.0993828512728214</v>
      </c>
      <c r="E198">
        <v>0.464361221762374</v>
      </c>
      <c r="F198">
        <v>0.890640141908079</v>
      </c>
      <c r="G198">
        <v>0.383379503851757</v>
      </c>
    </row>
    <row r="199" ht="14.25" customHeight="1" spans="1:7">
      <c r="A199">
        <v>196</v>
      </c>
      <c r="B199">
        <v>0.899451955221593</v>
      </c>
      <c r="C199">
        <v>0.380222494481131</v>
      </c>
      <c r="D199">
        <v>0.599382851272821</v>
      </c>
      <c r="E199">
        <v>0.964361221762374</v>
      </c>
      <c r="F199">
        <v>0.390640141908079</v>
      </c>
      <c r="G199">
        <v>0.883379503851756</v>
      </c>
    </row>
    <row r="200" ht="14.25" customHeight="1" spans="1:7">
      <c r="A200">
        <v>197</v>
      </c>
      <c r="B200">
        <v>0.774451955221593</v>
      </c>
      <c r="C200">
        <v>0.755222494481131</v>
      </c>
      <c r="D200">
        <v>0.974382851272821</v>
      </c>
      <c r="E200">
        <v>0.339361221762374</v>
      </c>
      <c r="F200">
        <v>0.515640141908079</v>
      </c>
      <c r="G200">
        <v>0.758379503851756</v>
      </c>
    </row>
    <row r="201" ht="14.25" customHeight="1" spans="1:7">
      <c r="A201">
        <v>198</v>
      </c>
      <c r="B201">
        <v>0.274451955221593</v>
      </c>
      <c r="C201">
        <v>0.255222494481131</v>
      </c>
      <c r="D201">
        <v>0.474382851272821</v>
      </c>
      <c r="E201">
        <v>0.839361221762374</v>
      </c>
      <c r="F201">
        <v>0.0156401419080794</v>
      </c>
      <c r="G201">
        <v>0.258379503851757</v>
      </c>
    </row>
    <row r="202" ht="14.25" customHeight="1" spans="1:7">
      <c r="A202">
        <v>199</v>
      </c>
      <c r="B202">
        <v>0.0244519552215934</v>
      </c>
      <c r="C202">
        <v>0.505222494481131</v>
      </c>
      <c r="D202">
        <v>0.724382851272821</v>
      </c>
      <c r="E202">
        <v>0.589361221762374</v>
      </c>
      <c r="F202">
        <v>0.765640141908079</v>
      </c>
      <c r="G202">
        <v>0.00837950385175645</v>
      </c>
    </row>
    <row r="203" ht="14.25" customHeight="1" spans="1:7">
      <c r="A203">
        <v>200</v>
      </c>
      <c r="B203">
        <v>0.524451955221593</v>
      </c>
      <c r="C203">
        <v>0.00522249448113143</v>
      </c>
      <c r="D203">
        <v>0.224382851272821</v>
      </c>
      <c r="E203">
        <v>0.089361221762374</v>
      </c>
      <c r="F203">
        <v>0.265640141908079</v>
      </c>
      <c r="G203">
        <v>0.508379503851756</v>
      </c>
    </row>
    <row r="204" ht="14.25" customHeight="1" spans="1:7">
      <c r="A204">
        <v>201</v>
      </c>
      <c r="B204">
        <v>0.586951955221593</v>
      </c>
      <c r="C204">
        <v>0.942722494481131</v>
      </c>
      <c r="D204">
        <v>0.661882851272821</v>
      </c>
      <c r="E204">
        <v>0.776861221762374</v>
      </c>
      <c r="F204">
        <v>0.203140141908079</v>
      </c>
      <c r="G204">
        <v>0.0708795038517565</v>
      </c>
    </row>
    <row r="205" ht="14.25" customHeight="1" spans="1:7">
      <c r="A205">
        <v>202</v>
      </c>
      <c r="B205">
        <v>0.0869519552215934</v>
      </c>
      <c r="C205">
        <v>0.442722494481131</v>
      </c>
      <c r="D205">
        <v>0.161882851272821</v>
      </c>
      <c r="E205">
        <v>0.276861221762374</v>
      </c>
      <c r="F205">
        <v>0.703140141908079</v>
      </c>
      <c r="G205">
        <v>0.570879503851756</v>
      </c>
    </row>
    <row r="206" ht="14.25" customHeight="1" spans="1:7">
      <c r="A206">
        <v>203</v>
      </c>
      <c r="B206">
        <v>0.336951955221593</v>
      </c>
      <c r="C206">
        <v>0.692722494481131</v>
      </c>
      <c r="D206">
        <v>0.911882851272821</v>
      </c>
      <c r="E206">
        <v>0.026861221762374</v>
      </c>
      <c r="F206">
        <v>0.453140141908079</v>
      </c>
      <c r="G206">
        <v>0.820879503851756</v>
      </c>
    </row>
    <row r="207" ht="14.25" customHeight="1" spans="1:7">
      <c r="A207">
        <v>204</v>
      </c>
      <c r="B207">
        <v>0.836951955221593</v>
      </c>
      <c r="C207">
        <v>0.192722494481131</v>
      </c>
      <c r="D207">
        <v>0.411882851272821</v>
      </c>
      <c r="E207">
        <v>0.526861221762374</v>
      </c>
      <c r="F207">
        <v>0.953140141908079</v>
      </c>
      <c r="G207">
        <v>0.320879503851757</v>
      </c>
    </row>
    <row r="208" ht="14.25" customHeight="1" spans="1:7">
      <c r="A208">
        <v>205</v>
      </c>
      <c r="B208">
        <v>0.961951955221593</v>
      </c>
      <c r="C208">
        <v>0.567722494481131</v>
      </c>
      <c r="D208">
        <v>0.0368828512728214</v>
      </c>
      <c r="E208">
        <v>0.151861221762374</v>
      </c>
      <c r="F208">
        <v>0.0781401419080794</v>
      </c>
      <c r="G208">
        <v>0.445879503851757</v>
      </c>
    </row>
    <row r="209" ht="14.25" customHeight="1" spans="1:7">
      <c r="A209">
        <v>206</v>
      </c>
      <c r="B209">
        <v>0.461951955221593</v>
      </c>
      <c r="C209">
        <v>0.0677224944811314</v>
      </c>
      <c r="D209">
        <v>0.536882851272821</v>
      </c>
      <c r="E209">
        <v>0.651861221762374</v>
      </c>
      <c r="F209">
        <v>0.578140141908079</v>
      </c>
      <c r="G209">
        <v>0.945879503851756</v>
      </c>
    </row>
    <row r="210" ht="14.25" customHeight="1" spans="1:7">
      <c r="A210">
        <v>207</v>
      </c>
      <c r="B210">
        <v>0.211951955221593</v>
      </c>
      <c r="C210">
        <v>0.817722494481131</v>
      </c>
      <c r="D210">
        <v>0.286882851272821</v>
      </c>
      <c r="E210">
        <v>0.901861221762374</v>
      </c>
      <c r="F210">
        <v>0.328140141908079</v>
      </c>
      <c r="G210">
        <v>0.695879503851756</v>
      </c>
    </row>
    <row r="211" ht="14.25" customHeight="1" spans="1:7">
      <c r="A211">
        <v>208</v>
      </c>
      <c r="B211">
        <v>0.711951955221593</v>
      </c>
      <c r="C211">
        <v>0.317722494481131</v>
      </c>
      <c r="D211">
        <v>0.786882851272821</v>
      </c>
      <c r="E211">
        <v>0.401861221762374</v>
      </c>
      <c r="F211">
        <v>0.828140141908079</v>
      </c>
      <c r="G211">
        <v>0.195879503851757</v>
      </c>
    </row>
    <row r="212" ht="14.25" customHeight="1" spans="1:7">
      <c r="A212">
        <v>209</v>
      </c>
      <c r="B212">
        <v>0.743201955221593</v>
      </c>
      <c r="C212">
        <v>0.848972494481131</v>
      </c>
      <c r="D212">
        <v>0.130632851272821</v>
      </c>
      <c r="E212">
        <v>0.558111221762374</v>
      </c>
      <c r="F212">
        <v>0.484390141908079</v>
      </c>
      <c r="G212">
        <v>0.977129503851756</v>
      </c>
    </row>
    <row r="213" ht="14.25" customHeight="1" spans="1:7">
      <c r="A213">
        <v>210</v>
      </c>
      <c r="B213">
        <v>0.243201955221593</v>
      </c>
      <c r="C213">
        <v>0.348972494481131</v>
      </c>
      <c r="D213">
        <v>0.630632851272821</v>
      </c>
      <c r="E213">
        <v>0.058111221762374</v>
      </c>
      <c r="F213">
        <v>0.984390141908079</v>
      </c>
      <c r="G213">
        <v>0.477129503851757</v>
      </c>
    </row>
    <row r="214" ht="14.25" customHeight="1" spans="1:7">
      <c r="A214">
        <v>211</v>
      </c>
      <c r="B214">
        <v>0.493201955221593</v>
      </c>
      <c r="C214">
        <v>0.598972494481131</v>
      </c>
      <c r="D214">
        <v>0.380632851272821</v>
      </c>
      <c r="E214">
        <v>0.308111221762374</v>
      </c>
      <c r="F214">
        <v>0.234390141908079</v>
      </c>
      <c r="G214">
        <v>0.227129503851757</v>
      </c>
    </row>
    <row r="215" ht="14.25" customHeight="1" spans="1:7">
      <c r="A215">
        <v>212</v>
      </c>
      <c r="B215">
        <v>0.993201955221593</v>
      </c>
      <c r="C215">
        <v>0.0989724944811314</v>
      </c>
      <c r="D215">
        <v>0.880632851272821</v>
      </c>
      <c r="E215">
        <v>0.808111221762374</v>
      </c>
      <c r="F215">
        <v>0.734390141908079</v>
      </c>
      <c r="G215">
        <v>0.727129503851756</v>
      </c>
    </row>
    <row r="216" ht="14.25" customHeight="1" spans="1:7">
      <c r="A216">
        <v>213</v>
      </c>
      <c r="B216">
        <v>0.868201955221593</v>
      </c>
      <c r="C216">
        <v>0.723972494481131</v>
      </c>
      <c r="D216">
        <v>0.505632851272821</v>
      </c>
      <c r="E216">
        <v>0.433111221762374</v>
      </c>
      <c r="F216">
        <v>0.359390141908079</v>
      </c>
      <c r="G216">
        <v>0.602129503851756</v>
      </c>
    </row>
    <row r="217" ht="14.25" customHeight="1" spans="1:7">
      <c r="A217">
        <v>214</v>
      </c>
      <c r="B217">
        <v>0.368201955221593</v>
      </c>
      <c r="C217">
        <v>0.223972494481131</v>
      </c>
      <c r="D217">
        <v>0.00563285127282143</v>
      </c>
      <c r="E217">
        <v>0.933111221762374</v>
      </c>
      <c r="F217">
        <v>0.859390141908079</v>
      </c>
      <c r="G217">
        <v>0.102129503851756</v>
      </c>
    </row>
    <row r="218" ht="14.25" customHeight="1" spans="1:7">
      <c r="A218">
        <v>215</v>
      </c>
      <c r="B218">
        <v>0.118201955221593</v>
      </c>
      <c r="C218">
        <v>0.973972494481131</v>
      </c>
      <c r="D218">
        <v>0.755632851272821</v>
      </c>
      <c r="E218">
        <v>0.683111221762374</v>
      </c>
      <c r="F218">
        <v>0.109390141908079</v>
      </c>
      <c r="G218">
        <v>0.352129503851757</v>
      </c>
    </row>
    <row r="219" ht="14.25" customHeight="1" spans="1:7">
      <c r="A219">
        <v>216</v>
      </c>
      <c r="B219">
        <v>0.618201955221593</v>
      </c>
      <c r="C219">
        <v>0.473972494481131</v>
      </c>
      <c r="D219">
        <v>0.255632851272821</v>
      </c>
      <c r="E219">
        <v>0.183111221762374</v>
      </c>
      <c r="F219">
        <v>0.609390141908079</v>
      </c>
      <c r="G219">
        <v>0.852129503851756</v>
      </c>
    </row>
    <row r="220" ht="14.25" customHeight="1" spans="1:7">
      <c r="A220">
        <v>217</v>
      </c>
      <c r="B220">
        <v>0.555701955221593</v>
      </c>
      <c r="C220">
        <v>0.536472494481131</v>
      </c>
      <c r="D220">
        <v>0.818132851272821</v>
      </c>
      <c r="E220">
        <v>0.995611221762374</v>
      </c>
      <c r="F220">
        <v>0.921890141908079</v>
      </c>
      <c r="G220">
        <v>0.289629503851757</v>
      </c>
    </row>
    <row r="221" ht="14.25" customHeight="1" spans="1:7">
      <c r="A221">
        <v>218</v>
      </c>
      <c r="B221">
        <v>0.0557019552215934</v>
      </c>
      <c r="C221">
        <v>0.0364724944811314</v>
      </c>
      <c r="D221">
        <v>0.318132851272821</v>
      </c>
      <c r="E221">
        <v>0.495611221762374</v>
      </c>
      <c r="F221">
        <v>0.421890141908079</v>
      </c>
      <c r="G221">
        <v>0.789629503851756</v>
      </c>
    </row>
    <row r="222" ht="14.25" customHeight="1" spans="1:7">
      <c r="A222">
        <v>219</v>
      </c>
      <c r="B222">
        <v>0.305701955221593</v>
      </c>
      <c r="C222">
        <v>0.786472494481131</v>
      </c>
      <c r="D222">
        <v>0.568132851272821</v>
      </c>
      <c r="E222">
        <v>0.245611221762374</v>
      </c>
      <c r="F222">
        <v>0.671890141908079</v>
      </c>
      <c r="G222">
        <v>0.539629503851756</v>
      </c>
    </row>
    <row r="223" ht="14.25" customHeight="1" spans="1:7">
      <c r="A223">
        <v>220</v>
      </c>
      <c r="B223">
        <v>0.805701955221593</v>
      </c>
      <c r="C223">
        <v>0.286472494481131</v>
      </c>
      <c r="D223">
        <v>0.0681328512728214</v>
      </c>
      <c r="E223">
        <v>0.745611221762374</v>
      </c>
      <c r="F223">
        <v>0.171890141908079</v>
      </c>
      <c r="G223">
        <v>0.0396295038517564</v>
      </c>
    </row>
    <row r="224" ht="14.25" customHeight="1" spans="1:7">
      <c r="A224">
        <v>221</v>
      </c>
      <c r="B224">
        <v>0.930701955221593</v>
      </c>
      <c r="C224">
        <v>0.911472494481131</v>
      </c>
      <c r="D224">
        <v>0.443132851272821</v>
      </c>
      <c r="E224">
        <v>0.120611221762374</v>
      </c>
      <c r="F224">
        <v>0.796890141908079</v>
      </c>
      <c r="G224">
        <v>0.164629503851757</v>
      </c>
    </row>
    <row r="225" ht="14.25" customHeight="1" spans="1:7">
      <c r="A225">
        <v>222</v>
      </c>
      <c r="B225">
        <v>0.430701955221593</v>
      </c>
      <c r="C225">
        <v>0.411472494481131</v>
      </c>
      <c r="D225">
        <v>0.943132851272821</v>
      </c>
      <c r="E225">
        <v>0.620611221762374</v>
      </c>
      <c r="F225">
        <v>0.296890141908079</v>
      </c>
      <c r="G225">
        <v>0.664629503851756</v>
      </c>
    </row>
    <row r="226" ht="14.25" customHeight="1" spans="1:7">
      <c r="A226">
        <v>223</v>
      </c>
      <c r="B226">
        <v>0.180701955221593</v>
      </c>
      <c r="C226">
        <v>0.661472494481131</v>
      </c>
      <c r="D226">
        <v>0.193132851272821</v>
      </c>
      <c r="E226">
        <v>0.870611221762374</v>
      </c>
      <c r="F226">
        <v>0.546890141908079</v>
      </c>
      <c r="G226">
        <v>0.914629503851756</v>
      </c>
    </row>
    <row r="227" ht="14.25" customHeight="1" spans="1:7">
      <c r="A227">
        <v>224</v>
      </c>
      <c r="B227">
        <v>0.680701955221593</v>
      </c>
      <c r="C227">
        <v>0.161472494481131</v>
      </c>
      <c r="D227">
        <v>0.693132851272821</v>
      </c>
      <c r="E227">
        <v>0.370611221762374</v>
      </c>
      <c r="F227">
        <v>0.0468901419080794</v>
      </c>
      <c r="G227">
        <v>0.414629503851757</v>
      </c>
    </row>
    <row r="228" ht="14.25" customHeight="1" spans="1:7">
      <c r="A228">
        <v>225</v>
      </c>
      <c r="B228">
        <v>0.665076955221593</v>
      </c>
      <c r="C228">
        <v>0.895847494481131</v>
      </c>
      <c r="D228">
        <v>0.927507851272821</v>
      </c>
      <c r="E228">
        <v>0.229986221762374</v>
      </c>
      <c r="F228">
        <v>0.343765141908079</v>
      </c>
      <c r="G228">
        <v>0.0552545038517564</v>
      </c>
    </row>
    <row r="229" ht="14.25" customHeight="1" spans="1:7">
      <c r="A229">
        <v>226</v>
      </c>
      <c r="B229">
        <v>0.165076955221593</v>
      </c>
      <c r="C229">
        <v>0.395847494481131</v>
      </c>
      <c r="D229">
        <v>0.427507851272821</v>
      </c>
      <c r="E229">
        <v>0.729986221762374</v>
      </c>
      <c r="F229">
        <v>0.843765141908079</v>
      </c>
      <c r="G229">
        <v>0.555254503851756</v>
      </c>
    </row>
    <row r="230" ht="14.25" customHeight="1" spans="1:7">
      <c r="A230">
        <v>227</v>
      </c>
      <c r="B230">
        <v>0.415076955221593</v>
      </c>
      <c r="C230">
        <v>0.645847494481131</v>
      </c>
      <c r="D230">
        <v>0.677507851272821</v>
      </c>
      <c r="E230">
        <v>0.979986221762374</v>
      </c>
      <c r="F230">
        <v>0.0937651419080794</v>
      </c>
      <c r="G230">
        <v>0.805254503851756</v>
      </c>
    </row>
    <row r="231" ht="14.25" customHeight="1" spans="1:7">
      <c r="A231">
        <v>228</v>
      </c>
      <c r="B231">
        <v>0.915076955221593</v>
      </c>
      <c r="C231">
        <v>0.145847494481131</v>
      </c>
      <c r="D231">
        <v>0.177507851272821</v>
      </c>
      <c r="E231">
        <v>0.479986221762374</v>
      </c>
      <c r="F231">
        <v>0.593765141908079</v>
      </c>
      <c r="G231">
        <v>0.305254503851757</v>
      </c>
    </row>
    <row r="232" ht="14.25" customHeight="1" spans="1:7">
      <c r="A232">
        <v>229</v>
      </c>
      <c r="B232">
        <v>0.790076955221593</v>
      </c>
      <c r="C232">
        <v>0.520847494481131</v>
      </c>
      <c r="D232">
        <v>0.302507851272821</v>
      </c>
      <c r="E232">
        <v>0.854986221762374</v>
      </c>
      <c r="F232">
        <v>0.468765141908079</v>
      </c>
      <c r="G232">
        <v>0.430254503851757</v>
      </c>
    </row>
    <row r="233" ht="14.25" customHeight="1" spans="1:7">
      <c r="A233">
        <v>230</v>
      </c>
      <c r="B233">
        <v>0.290076955221593</v>
      </c>
      <c r="C233">
        <v>0.0208474944811314</v>
      </c>
      <c r="D233">
        <v>0.802507851272821</v>
      </c>
      <c r="E233">
        <v>0.354986221762374</v>
      </c>
      <c r="F233">
        <v>0.968765141908079</v>
      </c>
      <c r="G233">
        <v>0.930254503851756</v>
      </c>
    </row>
    <row r="234" ht="14.25" customHeight="1" spans="1:7">
      <c r="A234">
        <v>231</v>
      </c>
      <c r="B234">
        <v>0.0400769552215934</v>
      </c>
      <c r="C234">
        <v>0.770847494481131</v>
      </c>
      <c r="D234">
        <v>0.0525078512728214</v>
      </c>
      <c r="E234">
        <v>0.104986221762374</v>
      </c>
      <c r="F234">
        <v>0.218765141908079</v>
      </c>
      <c r="G234">
        <v>0.680254503851756</v>
      </c>
    </row>
    <row r="235" ht="14.25" customHeight="1" spans="1:7">
      <c r="A235">
        <v>232</v>
      </c>
      <c r="B235">
        <v>0.540076955221593</v>
      </c>
      <c r="C235">
        <v>0.270847494481131</v>
      </c>
      <c r="D235">
        <v>0.552507851272821</v>
      </c>
      <c r="E235">
        <v>0.604986221762374</v>
      </c>
      <c r="F235">
        <v>0.718765141908079</v>
      </c>
      <c r="G235">
        <v>0.180254503851757</v>
      </c>
    </row>
    <row r="236" ht="14.25" customHeight="1" spans="1:7">
      <c r="A236">
        <v>233</v>
      </c>
      <c r="B236">
        <v>0.602576955221593</v>
      </c>
      <c r="C236">
        <v>0.708347494481131</v>
      </c>
      <c r="D236">
        <v>0.115007851272821</v>
      </c>
      <c r="E236">
        <v>0.292486221762374</v>
      </c>
      <c r="F236">
        <v>0.781265141908079</v>
      </c>
      <c r="G236">
        <v>0.742754503851756</v>
      </c>
    </row>
    <row r="237" ht="14.25" customHeight="1" spans="1:7">
      <c r="A237">
        <v>234</v>
      </c>
      <c r="B237">
        <v>0.102576955221593</v>
      </c>
      <c r="C237">
        <v>0.208347494481131</v>
      </c>
      <c r="D237">
        <v>0.615007851272821</v>
      </c>
      <c r="E237">
        <v>0.792486221762374</v>
      </c>
      <c r="F237">
        <v>0.281265141908079</v>
      </c>
      <c r="G237">
        <v>0.242754503851757</v>
      </c>
    </row>
    <row r="238" ht="14.25" customHeight="1" spans="1:7">
      <c r="A238">
        <v>235</v>
      </c>
      <c r="B238">
        <v>0.352576955221593</v>
      </c>
      <c r="C238">
        <v>0.958347494481131</v>
      </c>
      <c r="D238">
        <v>0.365007851272821</v>
      </c>
      <c r="E238">
        <v>0.542486221762374</v>
      </c>
      <c r="F238">
        <v>0.531265141908079</v>
      </c>
      <c r="G238">
        <v>0.492754503851757</v>
      </c>
    </row>
    <row r="239" ht="14.25" customHeight="1" spans="1:7">
      <c r="A239">
        <v>236</v>
      </c>
      <c r="B239">
        <v>0.852576955221593</v>
      </c>
      <c r="C239">
        <v>0.458347494481131</v>
      </c>
      <c r="D239">
        <v>0.865007851272821</v>
      </c>
      <c r="E239">
        <v>0.042486221762374</v>
      </c>
      <c r="F239">
        <v>0.0312651419080794</v>
      </c>
      <c r="G239">
        <v>0.992754503851756</v>
      </c>
    </row>
    <row r="240" ht="14.25" customHeight="1" spans="1:7">
      <c r="A240">
        <v>237</v>
      </c>
      <c r="B240">
        <v>0.977576955221593</v>
      </c>
      <c r="C240">
        <v>0.833347494481131</v>
      </c>
      <c r="D240">
        <v>0.740007851272821</v>
      </c>
      <c r="E240">
        <v>0.667486221762374</v>
      </c>
      <c r="F240">
        <v>0.906265141908079</v>
      </c>
      <c r="G240">
        <v>0.867754503851756</v>
      </c>
    </row>
    <row r="241" ht="14.25" customHeight="1" spans="1:7">
      <c r="A241">
        <v>238</v>
      </c>
      <c r="B241">
        <v>0.477576955221593</v>
      </c>
      <c r="C241">
        <v>0.333347494481131</v>
      </c>
      <c r="D241">
        <v>0.240007851272821</v>
      </c>
      <c r="E241">
        <v>0.167486221762374</v>
      </c>
      <c r="F241">
        <v>0.406265141908079</v>
      </c>
      <c r="G241">
        <v>0.367754503851757</v>
      </c>
    </row>
    <row r="242" ht="14.25" customHeight="1" spans="1:7">
      <c r="A242">
        <v>239</v>
      </c>
      <c r="B242">
        <v>0.227576955221593</v>
      </c>
      <c r="C242">
        <v>0.583347494481131</v>
      </c>
      <c r="D242">
        <v>0.990007851272821</v>
      </c>
      <c r="E242">
        <v>0.417486221762374</v>
      </c>
      <c r="F242">
        <v>0.656265141908079</v>
      </c>
      <c r="G242">
        <v>0.117754503851756</v>
      </c>
    </row>
    <row r="243" ht="14.25" customHeight="1" spans="1:7">
      <c r="A243">
        <v>240</v>
      </c>
      <c r="B243">
        <v>0.727576955221593</v>
      </c>
      <c r="C243">
        <v>0.0833474944811314</v>
      </c>
      <c r="D243">
        <v>0.490007851272821</v>
      </c>
      <c r="E243">
        <v>0.917486221762374</v>
      </c>
      <c r="F243">
        <v>0.156265141908079</v>
      </c>
      <c r="G243">
        <v>0.617754503851756</v>
      </c>
    </row>
    <row r="244" ht="14.25" customHeight="1" spans="1:7">
      <c r="A244">
        <v>241</v>
      </c>
      <c r="B244">
        <v>0.696326955221593</v>
      </c>
      <c r="C244">
        <v>0.614597494481131</v>
      </c>
      <c r="D244">
        <v>0.583757851272821</v>
      </c>
      <c r="E244">
        <v>0.011236221762374</v>
      </c>
      <c r="F244">
        <v>0.500015141908079</v>
      </c>
      <c r="G244">
        <v>0.336504503851757</v>
      </c>
    </row>
    <row r="245" ht="14.25" customHeight="1" spans="1:7">
      <c r="A245">
        <v>242</v>
      </c>
      <c r="B245">
        <v>0.196326955221593</v>
      </c>
      <c r="C245">
        <v>0.114597494481131</v>
      </c>
      <c r="D245">
        <v>0.0837578512728214</v>
      </c>
      <c r="E245">
        <v>0.511236221762374</v>
      </c>
      <c r="F245">
        <v>1.51419080793858e-5</v>
      </c>
      <c r="G245">
        <v>0.836504503851756</v>
      </c>
    </row>
    <row r="246" ht="14.25" customHeight="1" spans="1:7">
      <c r="A246">
        <v>243</v>
      </c>
      <c r="B246">
        <v>0.446326955221593</v>
      </c>
      <c r="C246">
        <v>0.864597494481131</v>
      </c>
      <c r="D246">
        <v>0.833757851272821</v>
      </c>
      <c r="E246">
        <v>0.761236221762374</v>
      </c>
      <c r="F246">
        <v>0.750015141908079</v>
      </c>
      <c r="G246">
        <v>0.586504503851756</v>
      </c>
    </row>
    <row r="247" ht="14.25" customHeight="1" spans="1:7">
      <c r="A247">
        <v>244</v>
      </c>
      <c r="B247">
        <v>0.946326955221593</v>
      </c>
      <c r="C247">
        <v>0.364597494481131</v>
      </c>
      <c r="D247">
        <v>0.333757851272821</v>
      </c>
      <c r="E247">
        <v>0.261236221762374</v>
      </c>
      <c r="F247">
        <v>0.250015141908079</v>
      </c>
      <c r="G247">
        <v>0.0865045038517565</v>
      </c>
    </row>
    <row r="248" ht="14.25" customHeight="1" spans="1:7">
      <c r="A248">
        <v>245</v>
      </c>
      <c r="B248">
        <v>0.821326955221593</v>
      </c>
      <c r="C248">
        <v>0.989597494481131</v>
      </c>
      <c r="D248">
        <v>0.208757851272821</v>
      </c>
      <c r="E248">
        <v>0.886236221762374</v>
      </c>
      <c r="F248">
        <v>0.625015141908079</v>
      </c>
      <c r="G248">
        <v>0.211504503851757</v>
      </c>
    </row>
    <row r="249" ht="14.25" customHeight="1" spans="1:7">
      <c r="A249">
        <v>246</v>
      </c>
      <c r="B249">
        <v>0.321326955221593</v>
      </c>
      <c r="C249">
        <v>0.489597494481131</v>
      </c>
      <c r="D249">
        <v>0.708757851272821</v>
      </c>
      <c r="E249">
        <v>0.386236221762374</v>
      </c>
      <c r="F249">
        <v>0.125015141908079</v>
      </c>
      <c r="G249">
        <v>0.711504503851756</v>
      </c>
    </row>
    <row r="250" ht="14.25" customHeight="1" spans="1:7">
      <c r="A250">
        <v>247</v>
      </c>
      <c r="B250">
        <v>0.0713269552215934</v>
      </c>
      <c r="C250">
        <v>0.739597494481131</v>
      </c>
      <c r="D250">
        <v>0.458757851272821</v>
      </c>
      <c r="E250">
        <v>0.136236221762374</v>
      </c>
      <c r="F250">
        <v>0.875015141908079</v>
      </c>
      <c r="G250">
        <v>0.961504503851756</v>
      </c>
    </row>
    <row r="251" ht="14.25" customHeight="1" spans="1:7">
      <c r="A251">
        <v>248</v>
      </c>
      <c r="B251">
        <v>0.571326955221593</v>
      </c>
      <c r="C251">
        <v>0.239597494481131</v>
      </c>
      <c r="D251">
        <v>0.958757851272821</v>
      </c>
      <c r="E251">
        <v>0.636236221762374</v>
      </c>
      <c r="F251">
        <v>0.375015141908079</v>
      </c>
      <c r="G251">
        <v>0.461504503851757</v>
      </c>
    </row>
    <row r="252" ht="14.25" customHeight="1" spans="1:7">
      <c r="A252">
        <v>249</v>
      </c>
      <c r="B252">
        <v>0.508826955221593</v>
      </c>
      <c r="C252">
        <v>0.802097494481131</v>
      </c>
      <c r="D252">
        <v>0.396257851272821</v>
      </c>
      <c r="E252">
        <v>0.448736221762374</v>
      </c>
      <c r="F252">
        <v>0.0625151419080794</v>
      </c>
      <c r="G252">
        <v>0.899004503851756</v>
      </c>
    </row>
    <row r="253" ht="14.25" customHeight="1" spans="1:7">
      <c r="A253">
        <v>250</v>
      </c>
      <c r="B253">
        <v>0.00882695522159338</v>
      </c>
      <c r="C253">
        <v>0.302097494481131</v>
      </c>
      <c r="D253">
        <v>0.896257851272821</v>
      </c>
      <c r="E253">
        <v>0.948736221762374</v>
      </c>
      <c r="F253">
        <v>0.562515141908079</v>
      </c>
      <c r="G253">
        <v>0.399004503851757</v>
      </c>
    </row>
    <row r="254" ht="14.25" customHeight="1" spans="1:7">
      <c r="A254">
        <v>251</v>
      </c>
      <c r="B254">
        <v>0.258826955221593</v>
      </c>
      <c r="C254">
        <v>0.552097494481131</v>
      </c>
      <c r="D254">
        <v>0.146257851272821</v>
      </c>
      <c r="E254">
        <v>0.698736221762374</v>
      </c>
      <c r="F254">
        <v>0.312515141908079</v>
      </c>
      <c r="G254">
        <v>0.149004503851757</v>
      </c>
    </row>
    <row r="255" ht="14.25" customHeight="1" spans="1:7">
      <c r="A255">
        <v>252</v>
      </c>
      <c r="B255">
        <v>0.758826955221593</v>
      </c>
      <c r="C255">
        <v>0.0520974944811314</v>
      </c>
      <c r="D255">
        <v>0.646257851272821</v>
      </c>
      <c r="E255">
        <v>0.198736221762374</v>
      </c>
      <c r="F255">
        <v>0.812515141908079</v>
      </c>
      <c r="G255">
        <v>0.649004503851756</v>
      </c>
    </row>
    <row r="256" ht="14.25" customHeight="1" spans="1:7">
      <c r="A256">
        <v>253</v>
      </c>
      <c r="B256">
        <v>0.883826955221593</v>
      </c>
      <c r="C256">
        <v>0.677097494481131</v>
      </c>
      <c r="D256">
        <v>0.771257851272821</v>
      </c>
      <c r="E256">
        <v>0.573736221762374</v>
      </c>
      <c r="F256">
        <v>0.187515141908079</v>
      </c>
      <c r="G256">
        <v>0.524004503851756</v>
      </c>
    </row>
    <row r="257" ht="14.25" customHeight="1" spans="1:7">
      <c r="A257">
        <v>254</v>
      </c>
      <c r="B257">
        <v>0.383826955221593</v>
      </c>
      <c r="C257">
        <v>0.177097494481131</v>
      </c>
      <c r="D257">
        <v>0.271257851272821</v>
      </c>
      <c r="E257">
        <v>0.073736221762374</v>
      </c>
      <c r="F257">
        <v>0.687515141908079</v>
      </c>
      <c r="G257">
        <v>0.0240045038517565</v>
      </c>
    </row>
    <row r="258" ht="14.25" customHeight="1" spans="1:7">
      <c r="A258">
        <v>255</v>
      </c>
      <c r="B258">
        <v>0.133826955221593</v>
      </c>
      <c r="C258">
        <v>0.927097494481131</v>
      </c>
      <c r="D258">
        <v>0.521257851272821</v>
      </c>
      <c r="E258">
        <v>0.323736221762374</v>
      </c>
      <c r="F258">
        <v>0.437515141908079</v>
      </c>
      <c r="G258">
        <v>0.274004503851757</v>
      </c>
    </row>
    <row r="259" ht="14.25" customHeight="1" spans="1:7">
      <c r="A259">
        <v>256</v>
      </c>
      <c r="B259">
        <v>0.633826955221593</v>
      </c>
      <c r="C259">
        <v>0.427097494481131</v>
      </c>
      <c r="D259">
        <v>0.0212578512728214</v>
      </c>
      <c r="E259">
        <v>0.823736221762374</v>
      </c>
      <c r="F259">
        <v>0.937515141908079</v>
      </c>
      <c r="G259">
        <v>0.774004503851756</v>
      </c>
    </row>
    <row r="260" ht="14.25" customHeight="1" spans="1:7">
      <c r="A260">
        <v>257</v>
      </c>
      <c r="B260">
        <v>0.635780080221593</v>
      </c>
      <c r="C260">
        <v>0.929050619481131</v>
      </c>
      <c r="D260">
        <v>0.429460976272821</v>
      </c>
      <c r="E260">
        <v>0.595220596762374</v>
      </c>
      <c r="F260">
        <v>0.224624516908079</v>
      </c>
      <c r="G260">
        <v>0.400957628851757</v>
      </c>
    </row>
    <row r="261" ht="14.25" customHeight="1" spans="1:7">
      <c r="A261">
        <v>258</v>
      </c>
      <c r="B261">
        <v>0.135780080221593</v>
      </c>
      <c r="C261">
        <v>0.429050619481131</v>
      </c>
      <c r="D261">
        <v>0.929460976272821</v>
      </c>
      <c r="E261">
        <v>0.095220596762374</v>
      </c>
      <c r="F261">
        <v>0.724624516908079</v>
      </c>
      <c r="G261">
        <v>0.900957628851756</v>
      </c>
    </row>
    <row r="262" ht="14.25" customHeight="1" spans="1:7">
      <c r="A262">
        <v>259</v>
      </c>
      <c r="B262">
        <v>0.385780080221593</v>
      </c>
      <c r="C262">
        <v>0.679050619481131</v>
      </c>
      <c r="D262">
        <v>0.179460976272821</v>
      </c>
      <c r="E262">
        <v>0.345220596762374</v>
      </c>
      <c r="F262">
        <v>0.474624516908079</v>
      </c>
      <c r="G262">
        <v>0.650957628851756</v>
      </c>
    </row>
    <row r="263" ht="14.25" customHeight="1" spans="1:7">
      <c r="A263">
        <v>260</v>
      </c>
      <c r="B263">
        <v>0.885780080221593</v>
      </c>
      <c r="C263">
        <v>0.179050619481131</v>
      </c>
      <c r="D263">
        <v>0.679460976272821</v>
      </c>
      <c r="E263">
        <v>0.845220596762374</v>
      </c>
      <c r="F263">
        <v>0.974624516908079</v>
      </c>
      <c r="G263">
        <v>0.150957628851757</v>
      </c>
    </row>
    <row r="264" ht="14.25" customHeight="1" spans="1:7">
      <c r="A264">
        <v>261</v>
      </c>
      <c r="B264">
        <v>0.760780080221593</v>
      </c>
      <c r="C264">
        <v>0.554050619481131</v>
      </c>
      <c r="D264">
        <v>0.804460976272821</v>
      </c>
      <c r="E264">
        <v>0.470220596762374</v>
      </c>
      <c r="F264">
        <v>0.0996245169080794</v>
      </c>
      <c r="G264">
        <v>0.0259576288517565</v>
      </c>
    </row>
    <row r="265" ht="14.25" customHeight="1" spans="1:7">
      <c r="A265">
        <v>262</v>
      </c>
      <c r="B265">
        <v>0.260780080221593</v>
      </c>
      <c r="C265">
        <v>0.0540506194811314</v>
      </c>
      <c r="D265">
        <v>0.304460976272821</v>
      </c>
      <c r="E265">
        <v>0.970220596762374</v>
      </c>
      <c r="F265">
        <v>0.599624516908079</v>
      </c>
      <c r="G265">
        <v>0.525957628851756</v>
      </c>
    </row>
    <row r="266" ht="14.25" customHeight="1" spans="1:7">
      <c r="A266">
        <v>263</v>
      </c>
      <c r="B266">
        <v>0.0107800802215934</v>
      </c>
      <c r="C266">
        <v>0.804050619481131</v>
      </c>
      <c r="D266">
        <v>0.554460976272821</v>
      </c>
      <c r="E266">
        <v>0.720220596762374</v>
      </c>
      <c r="F266">
        <v>0.349624516908079</v>
      </c>
      <c r="G266">
        <v>0.775957628851756</v>
      </c>
    </row>
    <row r="267" ht="14.25" customHeight="1" spans="1:7">
      <c r="A267">
        <v>264</v>
      </c>
      <c r="B267">
        <v>0.510780080221593</v>
      </c>
      <c r="C267">
        <v>0.304050619481131</v>
      </c>
      <c r="D267">
        <v>0.0544609762728214</v>
      </c>
      <c r="E267">
        <v>0.220220596762374</v>
      </c>
      <c r="F267">
        <v>0.849624516908079</v>
      </c>
      <c r="G267">
        <v>0.275957628851757</v>
      </c>
    </row>
    <row r="268" ht="14.25" customHeight="1" spans="1:7">
      <c r="A268">
        <v>265</v>
      </c>
      <c r="B268">
        <v>0.573280080221593</v>
      </c>
      <c r="C268">
        <v>0.741550619481131</v>
      </c>
      <c r="D268">
        <v>0.616960976272821</v>
      </c>
      <c r="E268">
        <v>0.907720596762374</v>
      </c>
      <c r="F268">
        <v>0.662124516908079</v>
      </c>
      <c r="G268">
        <v>0.838457628851756</v>
      </c>
    </row>
    <row r="269" ht="14.25" customHeight="1" spans="1:7">
      <c r="A269">
        <v>266</v>
      </c>
      <c r="B269">
        <v>0.0732800802215934</v>
      </c>
      <c r="C269">
        <v>0.241550619481131</v>
      </c>
      <c r="D269">
        <v>0.116960976272821</v>
      </c>
      <c r="E269">
        <v>0.407720596762374</v>
      </c>
      <c r="F269">
        <v>0.162124516908079</v>
      </c>
      <c r="G269">
        <v>0.338457628851757</v>
      </c>
    </row>
    <row r="270" ht="14.25" customHeight="1" spans="1:7">
      <c r="A270">
        <v>267</v>
      </c>
      <c r="B270">
        <v>0.323280080221593</v>
      </c>
      <c r="C270">
        <v>0.991550619481131</v>
      </c>
      <c r="D270">
        <v>0.866960976272821</v>
      </c>
      <c r="E270">
        <v>0.157720596762374</v>
      </c>
      <c r="F270">
        <v>0.912124516908079</v>
      </c>
      <c r="G270">
        <v>0.0884576288517565</v>
      </c>
    </row>
    <row r="271" ht="14.25" customHeight="1" spans="1:7">
      <c r="A271">
        <v>268</v>
      </c>
      <c r="B271">
        <v>0.823280080221593</v>
      </c>
      <c r="C271">
        <v>0.491550619481131</v>
      </c>
      <c r="D271">
        <v>0.366960976272821</v>
      </c>
      <c r="E271">
        <v>0.657720596762374</v>
      </c>
      <c r="F271">
        <v>0.412124516908079</v>
      </c>
      <c r="G271">
        <v>0.588457628851756</v>
      </c>
    </row>
    <row r="272" ht="14.25" customHeight="1" spans="1:7">
      <c r="A272">
        <v>269</v>
      </c>
      <c r="B272">
        <v>0.948280080221593</v>
      </c>
      <c r="C272">
        <v>0.866550619481131</v>
      </c>
      <c r="D272">
        <v>0.241960976272821</v>
      </c>
      <c r="E272">
        <v>0.032720596762374</v>
      </c>
      <c r="F272">
        <v>0.537124516908079</v>
      </c>
      <c r="G272">
        <v>0.713457628851756</v>
      </c>
    </row>
    <row r="273" ht="14.25" customHeight="1" spans="1:7">
      <c r="A273">
        <v>270</v>
      </c>
      <c r="B273">
        <v>0.448280080221593</v>
      </c>
      <c r="C273">
        <v>0.366550619481131</v>
      </c>
      <c r="D273">
        <v>0.741960976272821</v>
      </c>
      <c r="E273">
        <v>0.532720596762374</v>
      </c>
      <c r="F273">
        <v>0.0371245169080794</v>
      </c>
      <c r="G273">
        <v>0.213457628851757</v>
      </c>
    </row>
    <row r="274" ht="14.25" customHeight="1" spans="1:7">
      <c r="A274">
        <v>271</v>
      </c>
      <c r="B274">
        <v>0.198280080221593</v>
      </c>
      <c r="C274">
        <v>0.616550619481131</v>
      </c>
      <c r="D274">
        <v>0.491960976272821</v>
      </c>
      <c r="E274">
        <v>0.782720596762374</v>
      </c>
      <c r="F274">
        <v>0.787124516908079</v>
      </c>
      <c r="G274">
        <v>0.463457628851757</v>
      </c>
    </row>
    <row r="275" ht="14.25" customHeight="1" spans="1:7">
      <c r="A275">
        <v>272</v>
      </c>
      <c r="B275">
        <v>0.698280080221593</v>
      </c>
      <c r="C275">
        <v>0.116550619481131</v>
      </c>
      <c r="D275">
        <v>0.991960976272821</v>
      </c>
      <c r="E275">
        <v>0.282720596762374</v>
      </c>
      <c r="F275">
        <v>0.287124516908079</v>
      </c>
      <c r="G275">
        <v>0.963457628851756</v>
      </c>
    </row>
    <row r="276" ht="14.25" customHeight="1" spans="1:7">
      <c r="A276">
        <v>273</v>
      </c>
      <c r="B276">
        <v>0.729530080221593</v>
      </c>
      <c r="C276">
        <v>0.585300619481131</v>
      </c>
      <c r="D276">
        <v>0.0857109762728214</v>
      </c>
      <c r="E276">
        <v>0.626470596762374</v>
      </c>
      <c r="F276">
        <v>0.880874516908079</v>
      </c>
      <c r="G276">
        <v>0.244707628851757</v>
      </c>
    </row>
    <row r="277" ht="14.25" customHeight="1" spans="1:7">
      <c r="A277">
        <v>274</v>
      </c>
      <c r="B277">
        <v>0.229530080221593</v>
      </c>
      <c r="C277">
        <v>0.0853006194811314</v>
      </c>
      <c r="D277">
        <v>0.585710976272821</v>
      </c>
      <c r="E277">
        <v>0.126470596762374</v>
      </c>
      <c r="F277">
        <v>0.380874516908079</v>
      </c>
      <c r="G277">
        <v>0.744707628851756</v>
      </c>
    </row>
    <row r="278" ht="14.25" customHeight="1" spans="1:7">
      <c r="A278">
        <v>275</v>
      </c>
      <c r="B278">
        <v>0.479530080221593</v>
      </c>
      <c r="C278">
        <v>0.835300619481131</v>
      </c>
      <c r="D278">
        <v>0.335710976272821</v>
      </c>
      <c r="E278">
        <v>0.376470596762374</v>
      </c>
      <c r="F278">
        <v>0.630874516908079</v>
      </c>
      <c r="G278">
        <v>0.994707628851756</v>
      </c>
    </row>
    <row r="279" ht="14.25" customHeight="1" spans="1:7">
      <c r="A279">
        <v>276</v>
      </c>
      <c r="B279">
        <v>0.979530080221593</v>
      </c>
      <c r="C279">
        <v>0.335300619481131</v>
      </c>
      <c r="D279">
        <v>0.835710976272821</v>
      </c>
      <c r="E279">
        <v>0.876470596762374</v>
      </c>
      <c r="F279">
        <v>0.130874516908079</v>
      </c>
      <c r="G279">
        <v>0.494707628851757</v>
      </c>
    </row>
    <row r="280" ht="14.25" customHeight="1" spans="1:7">
      <c r="A280">
        <v>277</v>
      </c>
      <c r="B280">
        <v>0.854530080221593</v>
      </c>
      <c r="C280">
        <v>0.960300619481131</v>
      </c>
      <c r="D280">
        <v>0.710710976272821</v>
      </c>
      <c r="E280">
        <v>0.251470596762374</v>
      </c>
      <c r="F280">
        <v>0.755874516908079</v>
      </c>
      <c r="G280">
        <v>0.369707628851757</v>
      </c>
    </row>
    <row r="281" ht="14.25" customHeight="1" spans="1:7">
      <c r="A281">
        <v>278</v>
      </c>
      <c r="B281">
        <v>0.354530080221593</v>
      </c>
      <c r="C281">
        <v>0.460300619481131</v>
      </c>
      <c r="D281">
        <v>0.210710976272821</v>
      </c>
      <c r="E281">
        <v>0.751470596762374</v>
      </c>
      <c r="F281">
        <v>0.255874516908079</v>
      </c>
      <c r="G281">
        <v>0.869707628851756</v>
      </c>
    </row>
    <row r="282" ht="14.25" customHeight="1" spans="1:7">
      <c r="A282">
        <v>279</v>
      </c>
      <c r="B282">
        <v>0.104530080221593</v>
      </c>
      <c r="C282">
        <v>0.710300619481131</v>
      </c>
      <c r="D282">
        <v>0.960710976272821</v>
      </c>
      <c r="E282">
        <v>0.501470596762374</v>
      </c>
      <c r="F282">
        <v>0.505874516908079</v>
      </c>
      <c r="G282">
        <v>0.619707628851756</v>
      </c>
    </row>
    <row r="283" ht="14.25" customHeight="1" spans="1:7">
      <c r="A283">
        <v>280</v>
      </c>
      <c r="B283">
        <v>0.604530080221593</v>
      </c>
      <c r="C283">
        <v>0.210300619481131</v>
      </c>
      <c r="D283">
        <v>0.460710976272821</v>
      </c>
      <c r="E283">
        <v>0.00147059676237404</v>
      </c>
      <c r="F283">
        <v>0.00587451690807939</v>
      </c>
      <c r="G283">
        <v>0.119707628851756</v>
      </c>
    </row>
    <row r="284" ht="14.25" customHeight="1" spans="1:7">
      <c r="A284">
        <v>281</v>
      </c>
      <c r="B284">
        <v>0.542030080221593</v>
      </c>
      <c r="C284">
        <v>0.772800619481131</v>
      </c>
      <c r="D284">
        <v>0.898210976272821</v>
      </c>
      <c r="E284">
        <v>0.813970596762374</v>
      </c>
      <c r="F284">
        <v>0.443374516908079</v>
      </c>
      <c r="G284">
        <v>0.557207628851756</v>
      </c>
    </row>
    <row r="285" ht="14.25" customHeight="1" spans="1:7">
      <c r="A285">
        <v>282</v>
      </c>
      <c r="B285">
        <v>0.0420300802215934</v>
      </c>
      <c r="C285">
        <v>0.272800619481131</v>
      </c>
      <c r="D285">
        <v>0.398210976272821</v>
      </c>
      <c r="E285">
        <v>0.313970596762374</v>
      </c>
      <c r="F285">
        <v>0.943374516908079</v>
      </c>
      <c r="G285">
        <v>0.0572076288517564</v>
      </c>
    </row>
    <row r="286" ht="14.25" customHeight="1" spans="1:7">
      <c r="A286">
        <v>283</v>
      </c>
      <c r="B286">
        <v>0.292030080221593</v>
      </c>
      <c r="C286">
        <v>0.522800619481131</v>
      </c>
      <c r="D286">
        <v>0.648210976272821</v>
      </c>
      <c r="E286">
        <v>0.063970596762374</v>
      </c>
      <c r="F286">
        <v>0.193374516908079</v>
      </c>
      <c r="G286">
        <v>0.307207628851757</v>
      </c>
    </row>
    <row r="287" ht="14.25" customHeight="1" spans="1:7">
      <c r="A287">
        <v>284</v>
      </c>
      <c r="B287">
        <v>0.792030080221593</v>
      </c>
      <c r="C287">
        <v>0.0228006194811314</v>
      </c>
      <c r="D287">
        <v>0.148210976272821</v>
      </c>
      <c r="E287">
        <v>0.563970596762374</v>
      </c>
      <c r="F287">
        <v>0.693374516908079</v>
      </c>
      <c r="G287">
        <v>0.807207628851756</v>
      </c>
    </row>
    <row r="288" ht="14.25" customHeight="1" spans="1:7">
      <c r="A288">
        <v>285</v>
      </c>
      <c r="B288">
        <v>0.917030080221593</v>
      </c>
      <c r="C288">
        <v>0.647800619481131</v>
      </c>
      <c r="D288">
        <v>0.273210976272821</v>
      </c>
      <c r="E288">
        <v>0.188970596762374</v>
      </c>
      <c r="F288">
        <v>0.318374516908079</v>
      </c>
      <c r="G288">
        <v>0.932207628851756</v>
      </c>
    </row>
    <row r="289" ht="14.25" customHeight="1" spans="1:7">
      <c r="A289">
        <v>286</v>
      </c>
      <c r="B289">
        <v>0.417030080221593</v>
      </c>
      <c r="C289">
        <v>0.147800619481131</v>
      </c>
      <c r="D289">
        <v>0.773210976272821</v>
      </c>
      <c r="E289">
        <v>0.688970596762374</v>
      </c>
      <c r="F289">
        <v>0.818374516908079</v>
      </c>
      <c r="G289">
        <v>0.432207628851757</v>
      </c>
    </row>
    <row r="290" ht="14.25" customHeight="1" spans="1:7">
      <c r="A290">
        <v>287</v>
      </c>
      <c r="B290">
        <v>0.167030080221593</v>
      </c>
      <c r="C290">
        <v>0.897800619481131</v>
      </c>
      <c r="D290">
        <v>0.0232109762728214</v>
      </c>
      <c r="E290">
        <v>0.938970596762374</v>
      </c>
      <c r="F290">
        <v>0.0683745169080794</v>
      </c>
      <c r="G290">
        <v>0.182207628851757</v>
      </c>
    </row>
    <row r="291" ht="14.25" customHeight="1" spans="1:7">
      <c r="A291">
        <v>288</v>
      </c>
      <c r="B291">
        <v>0.667030080221593</v>
      </c>
      <c r="C291">
        <v>0.397800619481131</v>
      </c>
      <c r="D291">
        <v>0.523210976272821</v>
      </c>
      <c r="E291">
        <v>0.438970596762374</v>
      </c>
      <c r="F291">
        <v>0.568374516908079</v>
      </c>
      <c r="G291">
        <v>0.682207628851756</v>
      </c>
    </row>
    <row r="292" ht="14.25" customHeight="1" spans="1:7">
      <c r="A292">
        <v>289</v>
      </c>
      <c r="B292">
        <v>0.682655080221593</v>
      </c>
      <c r="C292">
        <v>0.663425619481131</v>
      </c>
      <c r="D292">
        <v>0.851335976272821</v>
      </c>
      <c r="E292">
        <v>0.079595596762374</v>
      </c>
      <c r="F292">
        <v>0.771499516908079</v>
      </c>
      <c r="G292">
        <v>0.791582628851756</v>
      </c>
    </row>
    <row r="293" ht="14.25" customHeight="1" spans="1:7">
      <c r="A293">
        <v>290</v>
      </c>
      <c r="B293">
        <v>0.182655080221593</v>
      </c>
      <c r="C293">
        <v>0.163425619481131</v>
      </c>
      <c r="D293">
        <v>0.351335976272821</v>
      </c>
      <c r="E293">
        <v>0.579595596762374</v>
      </c>
      <c r="F293">
        <v>0.271499516908079</v>
      </c>
      <c r="G293">
        <v>0.291582628851757</v>
      </c>
    </row>
    <row r="294" ht="14.25" customHeight="1" spans="1:7">
      <c r="A294">
        <v>291</v>
      </c>
      <c r="B294">
        <v>0.432655080221593</v>
      </c>
      <c r="C294">
        <v>0.913425619481131</v>
      </c>
      <c r="D294">
        <v>0.601335976272821</v>
      </c>
      <c r="E294">
        <v>0.829595596762374</v>
      </c>
      <c r="F294">
        <v>0.521499516908079</v>
      </c>
      <c r="G294">
        <v>0.0415826288517564</v>
      </c>
    </row>
    <row r="295" ht="14.25" customHeight="1" spans="1:7">
      <c r="A295">
        <v>292</v>
      </c>
      <c r="B295">
        <v>0.932655080221593</v>
      </c>
      <c r="C295">
        <v>0.413425619481131</v>
      </c>
      <c r="D295">
        <v>0.101335976272821</v>
      </c>
      <c r="E295">
        <v>0.329595596762374</v>
      </c>
      <c r="F295">
        <v>0.0214995169080794</v>
      </c>
      <c r="G295">
        <v>0.541582628851756</v>
      </c>
    </row>
    <row r="296" ht="14.25" customHeight="1" spans="1:7">
      <c r="A296">
        <v>293</v>
      </c>
      <c r="B296">
        <v>0.807655080221593</v>
      </c>
      <c r="C296">
        <v>0.788425619481131</v>
      </c>
      <c r="D296">
        <v>0.476335976272821</v>
      </c>
      <c r="E296">
        <v>0.954595596762374</v>
      </c>
      <c r="F296">
        <v>0.896499516908079</v>
      </c>
      <c r="G296">
        <v>0.666582628851756</v>
      </c>
    </row>
    <row r="297" ht="14.25" customHeight="1" spans="1:7">
      <c r="A297">
        <v>294</v>
      </c>
      <c r="B297">
        <v>0.307655080221593</v>
      </c>
      <c r="C297">
        <v>0.288425619481131</v>
      </c>
      <c r="D297">
        <v>0.976335976272821</v>
      </c>
      <c r="E297">
        <v>0.454595596762374</v>
      </c>
      <c r="F297">
        <v>0.396499516908079</v>
      </c>
      <c r="G297">
        <v>0.166582628851757</v>
      </c>
    </row>
    <row r="298" ht="14.25" customHeight="1" spans="1:7">
      <c r="A298">
        <v>295</v>
      </c>
      <c r="B298">
        <v>0.0576550802215934</v>
      </c>
      <c r="C298">
        <v>0.538425619481131</v>
      </c>
      <c r="D298">
        <v>0.226335976272821</v>
      </c>
      <c r="E298">
        <v>0.204595596762374</v>
      </c>
      <c r="F298">
        <v>0.646499516908079</v>
      </c>
      <c r="G298">
        <v>0.416582628851757</v>
      </c>
    </row>
    <row r="299" ht="14.25" customHeight="1" spans="1:7">
      <c r="A299">
        <v>296</v>
      </c>
      <c r="B299">
        <v>0.557655080221593</v>
      </c>
      <c r="C299">
        <v>0.0384256194811314</v>
      </c>
      <c r="D299">
        <v>0.726335976272821</v>
      </c>
      <c r="E299">
        <v>0.704595596762374</v>
      </c>
      <c r="F299">
        <v>0.146499516908079</v>
      </c>
      <c r="G299">
        <v>0.916582628851756</v>
      </c>
    </row>
    <row r="300" ht="14.25" customHeight="1" spans="1:7">
      <c r="A300">
        <v>297</v>
      </c>
      <c r="B300">
        <v>0.620155080221593</v>
      </c>
      <c r="C300">
        <v>0.975925619481131</v>
      </c>
      <c r="D300">
        <v>0.163835976272821</v>
      </c>
      <c r="E300">
        <v>0.392095596762374</v>
      </c>
      <c r="F300">
        <v>0.333999516908079</v>
      </c>
      <c r="G300">
        <v>0.479082628851757</v>
      </c>
    </row>
    <row r="301" ht="14.25" customHeight="1" spans="1:7">
      <c r="A301">
        <v>298</v>
      </c>
      <c r="B301">
        <v>0.120155080221593</v>
      </c>
      <c r="C301">
        <v>0.475925619481131</v>
      </c>
      <c r="D301">
        <v>0.663835976272821</v>
      </c>
      <c r="E301">
        <v>0.892095596762374</v>
      </c>
      <c r="F301">
        <v>0.833999516908079</v>
      </c>
      <c r="G301">
        <v>0.979082628851756</v>
      </c>
    </row>
    <row r="302" ht="14.25" customHeight="1" spans="1:7">
      <c r="A302">
        <v>299</v>
      </c>
      <c r="B302">
        <v>0.370155080221593</v>
      </c>
      <c r="C302">
        <v>0.725925619481131</v>
      </c>
      <c r="D302">
        <v>0.413835976272821</v>
      </c>
      <c r="E302">
        <v>0.642095596762374</v>
      </c>
      <c r="F302">
        <v>0.0839995169080794</v>
      </c>
      <c r="G302">
        <v>0.729082628851756</v>
      </c>
    </row>
    <row r="303" ht="14.25" customHeight="1" spans="1:7">
      <c r="A303">
        <v>300</v>
      </c>
      <c r="B303">
        <v>0.870155080221593</v>
      </c>
      <c r="C303">
        <v>0.225925619481131</v>
      </c>
      <c r="D303">
        <v>0.913835976272821</v>
      </c>
      <c r="E303">
        <v>0.142095596762374</v>
      </c>
      <c r="F303">
        <v>0.583999516908079</v>
      </c>
      <c r="G303">
        <v>0.229082628851757</v>
      </c>
    </row>
    <row r="304" ht="14.25" customHeight="1" spans="1:7">
      <c r="A304">
        <v>301</v>
      </c>
      <c r="B304">
        <v>0.995155080221593</v>
      </c>
      <c r="C304">
        <v>0.600925619481131</v>
      </c>
      <c r="D304">
        <v>0.538835976272821</v>
      </c>
      <c r="E304">
        <v>0.517095596762374</v>
      </c>
      <c r="F304">
        <v>0.458999516908079</v>
      </c>
      <c r="G304">
        <v>0.104082628851756</v>
      </c>
    </row>
    <row r="305" ht="14.25" customHeight="1" spans="1:7">
      <c r="A305">
        <v>302</v>
      </c>
      <c r="B305">
        <v>0.495155080221593</v>
      </c>
      <c r="C305">
        <v>0.100925619481131</v>
      </c>
      <c r="D305">
        <v>0.0388359762728214</v>
      </c>
      <c r="E305">
        <v>0.017095596762374</v>
      </c>
      <c r="F305">
        <v>0.958999516908079</v>
      </c>
      <c r="G305">
        <v>0.604082628851756</v>
      </c>
    </row>
    <row r="306" ht="14.25" customHeight="1" spans="1:7">
      <c r="A306">
        <v>303</v>
      </c>
      <c r="B306">
        <v>0.245155080221593</v>
      </c>
      <c r="C306">
        <v>0.850925619481131</v>
      </c>
      <c r="D306">
        <v>0.788835976272821</v>
      </c>
      <c r="E306">
        <v>0.267095596762374</v>
      </c>
      <c r="F306">
        <v>0.208999516908079</v>
      </c>
      <c r="G306">
        <v>0.854082628851756</v>
      </c>
    </row>
    <row r="307" ht="14.25" customHeight="1" spans="1:7">
      <c r="A307">
        <v>304</v>
      </c>
      <c r="B307">
        <v>0.745155080221593</v>
      </c>
      <c r="C307">
        <v>0.350925619481131</v>
      </c>
      <c r="D307">
        <v>0.288835976272821</v>
      </c>
      <c r="E307">
        <v>0.767095596762374</v>
      </c>
      <c r="F307">
        <v>0.708999516908079</v>
      </c>
      <c r="G307">
        <v>0.354082628851757</v>
      </c>
    </row>
    <row r="308" ht="14.25" customHeight="1" spans="1:7">
      <c r="A308">
        <v>305</v>
      </c>
      <c r="B308">
        <v>0.713905080221593</v>
      </c>
      <c r="C308">
        <v>0.819675619481131</v>
      </c>
      <c r="D308">
        <v>0.632585976272821</v>
      </c>
      <c r="E308">
        <v>0.173345596762374</v>
      </c>
      <c r="F308">
        <v>0.115249516908079</v>
      </c>
      <c r="G308">
        <v>0.572832628851756</v>
      </c>
    </row>
    <row r="309" ht="14.25" customHeight="1" spans="1:7">
      <c r="A309">
        <v>306</v>
      </c>
      <c r="B309">
        <v>0.213905080221593</v>
      </c>
      <c r="C309">
        <v>0.319675619481131</v>
      </c>
      <c r="D309">
        <v>0.132585976272821</v>
      </c>
      <c r="E309">
        <v>0.673345596762374</v>
      </c>
      <c r="F309">
        <v>0.615249516908079</v>
      </c>
      <c r="G309">
        <v>0.0728326288517565</v>
      </c>
    </row>
    <row r="310" ht="14.25" customHeight="1" spans="1:7">
      <c r="A310">
        <v>307</v>
      </c>
      <c r="B310">
        <v>0.463905080221593</v>
      </c>
      <c r="C310">
        <v>0.569675619481131</v>
      </c>
      <c r="D310">
        <v>0.882585976272821</v>
      </c>
      <c r="E310">
        <v>0.923345596762374</v>
      </c>
      <c r="F310">
        <v>0.365249516908079</v>
      </c>
      <c r="G310">
        <v>0.322832628851757</v>
      </c>
    </row>
    <row r="311" ht="14.25" customHeight="1" spans="1:7">
      <c r="A311">
        <v>308</v>
      </c>
      <c r="B311">
        <v>0.963905080221593</v>
      </c>
      <c r="C311">
        <v>0.0696756194811314</v>
      </c>
      <c r="D311">
        <v>0.382585976272821</v>
      </c>
      <c r="E311">
        <v>0.423345596762374</v>
      </c>
      <c r="F311">
        <v>0.865249516908079</v>
      </c>
      <c r="G311">
        <v>0.822832628851756</v>
      </c>
    </row>
    <row r="312" ht="14.25" customHeight="1" spans="1:7">
      <c r="A312">
        <v>309</v>
      </c>
      <c r="B312">
        <v>0.838905080221593</v>
      </c>
      <c r="C312">
        <v>0.694675619481131</v>
      </c>
      <c r="D312">
        <v>0.00758597627282143</v>
      </c>
      <c r="E312">
        <v>0.798345596762374</v>
      </c>
      <c r="F312">
        <v>0.240249516908079</v>
      </c>
      <c r="G312">
        <v>0.947832628851756</v>
      </c>
    </row>
    <row r="313" ht="14.25" customHeight="1" spans="1:7">
      <c r="A313">
        <v>310</v>
      </c>
      <c r="B313">
        <v>0.338905080221593</v>
      </c>
      <c r="C313">
        <v>0.194675619481131</v>
      </c>
      <c r="D313">
        <v>0.507585976272821</v>
      </c>
      <c r="E313">
        <v>0.298345596762374</v>
      </c>
      <c r="F313">
        <v>0.740249516908079</v>
      </c>
      <c r="G313">
        <v>0.447832628851757</v>
      </c>
    </row>
    <row r="314" ht="14.25" customHeight="1" spans="1:7">
      <c r="A314">
        <v>311</v>
      </c>
      <c r="B314">
        <v>0.0889050802215934</v>
      </c>
      <c r="C314">
        <v>0.944675619481131</v>
      </c>
      <c r="D314">
        <v>0.257585976272821</v>
      </c>
      <c r="E314">
        <v>0.048345596762374</v>
      </c>
      <c r="F314">
        <v>0.490249516908079</v>
      </c>
      <c r="G314">
        <v>0.197832628851757</v>
      </c>
    </row>
    <row r="315" ht="14.25" customHeight="1" spans="1:7">
      <c r="A315">
        <v>312</v>
      </c>
      <c r="B315">
        <v>0.588905080221593</v>
      </c>
      <c r="C315">
        <v>0.444675619481131</v>
      </c>
      <c r="D315">
        <v>0.757585976272821</v>
      </c>
      <c r="E315">
        <v>0.548345596762374</v>
      </c>
      <c r="F315">
        <v>0.990249516908079</v>
      </c>
      <c r="G315">
        <v>0.697832628851756</v>
      </c>
    </row>
    <row r="316" ht="14.25" customHeight="1" spans="1:7">
      <c r="A316">
        <v>313</v>
      </c>
      <c r="B316">
        <v>0.526405080221593</v>
      </c>
      <c r="C316">
        <v>0.507175619481131</v>
      </c>
      <c r="D316">
        <v>0.320085976272821</v>
      </c>
      <c r="E316">
        <v>0.360845596762374</v>
      </c>
      <c r="F316">
        <v>0.552749516908079</v>
      </c>
      <c r="G316">
        <v>0.135332628851757</v>
      </c>
    </row>
    <row r="317" ht="14.25" customHeight="1" spans="1:7">
      <c r="A317">
        <v>314</v>
      </c>
      <c r="B317">
        <v>0.0264050802215934</v>
      </c>
      <c r="C317">
        <v>0.00717561948113143</v>
      </c>
      <c r="D317">
        <v>0.820085976272821</v>
      </c>
      <c r="E317">
        <v>0.860845596762374</v>
      </c>
      <c r="F317">
        <v>0.0527495169080794</v>
      </c>
      <c r="G317">
        <v>0.635332628851756</v>
      </c>
    </row>
    <row r="318" ht="14.25" customHeight="1" spans="1:7">
      <c r="A318">
        <v>315</v>
      </c>
      <c r="B318">
        <v>0.276405080221593</v>
      </c>
      <c r="C318">
        <v>0.757175619481131</v>
      </c>
      <c r="D318">
        <v>0.0700859762728214</v>
      </c>
      <c r="E318">
        <v>0.610845596762374</v>
      </c>
      <c r="F318">
        <v>0.802749516908079</v>
      </c>
      <c r="G318">
        <v>0.885332628851756</v>
      </c>
    </row>
    <row r="319" ht="14.25" customHeight="1" spans="1:7">
      <c r="A319">
        <v>316</v>
      </c>
      <c r="B319">
        <v>0.776405080221593</v>
      </c>
      <c r="C319">
        <v>0.257175619481131</v>
      </c>
      <c r="D319">
        <v>0.570085976272821</v>
      </c>
      <c r="E319">
        <v>0.110845596762374</v>
      </c>
      <c r="F319">
        <v>0.302749516908079</v>
      </c>
      <c r="G319">
        <v>0.385332628851757</v>
      </c>
    </row>
    <row r="320" ht="14.25" customHeight="1" spans="1:7">
      <c r="A320">
        <v>317</v>
      </c>
      <c r="B320">
        <v>0.901405080221593</v>
      </c>
      <c r="C320">
        <v>0.882175619481131</v>
      </c>
      <c r="D320">
        <v>0.945085976272821</v>
      </c>
      <c r="E320">
        <v>0.735845596762374</v>
      </c>
      <c r="F320">
        <v>0.677749516908079</v>
      </c>
      <c r="G320">
        <v>0.260332628851757</v>
      </c>
    </row>
    <row r="321" ht="14.25" customHeight="1" spans="1:7">
      <c r="A321">
        <v>318</v>
      </c>
      <c r="B321">
        <v>0.401405080221593</v>
      </c>
      <c r="C321">
        <v>0.382175619481131</v>
      </c>
      <c r="D321">
        <v>0.445085976272821</v>
      </c>
      <c r="E321">
        <v>0.235845596762374</v>
      </c>
      <c r="F321">
        <v>0.177749516908079</v>
      </c>
      <c r="G321">
        <v>0.760332628851756</v>
      </c>
    </row>
    <row r="322" ht="14.25" customHeight="1" spans="1:7">
      <c r="A322">
        <v>319</v>
      </c>
      <c r="B322">
        <v>0.151405080221593</v>
      </c>
      <c r="C322">
        <v>0.632175619481131</v>
      </c>
      <c r="D322">
        <v>0.695085976272821</v>
      </c>
      <c r="E322">
        <v>0.485845596762374</v>
      </c>
      <c r="F322">
        <v>0.927749516908079</v>
      </c>
      <c r="G322">
        <v>0.510332628851756</v>
      </c>
    </row>
    <row r="323" ht="14.25" customHeight="1" spans="1:7">
      <c r="A323">
        <v>320</v>
      </c>
      <c r="B323">
        <v>0.651405080221593</v>
      </c>
      <c r="C323">
        <v>0.132175619481131</v>
      </c>
      <c r="D323">
        <v>0.195085976272821</v>
      </c>
      <c r="E323">
        <v>0.985845596762374</v>
      </c>
      <c r="F323">
        <v>0.427749516908079</v>
      </c>
      <c r="G323">
        <v>0.0103326288517565</v>
      </c>
    </row>
    <row r="324" ht="14.25" customHeight="1" spans="1:7">
      <c r="A324">
        <v>321</v>
      </c>
      <c r="B324">
        <v>0.643592580221593</v>
      </c>
      <c r="C324">
        <v>0.546238119481131</v>
      </c>
      <c r="D324">
        <v>0.749773476272821</v>
      </c>
      <c r="E324">
        <v>0.868658096762374</v>
      </c>
      <c r="F324">
        <v>0.279312016908079</v>
      </c>
      <c r="G324">
        <v>0.690020128851756</v>
      </c>
    </row>
    <row r="325" ht="14.25" customHeight="1" spans="1:7">
      <c r="A325">
        <v>322</v>
      </c>
      <c r="B325">
        <v>0.143592580221593</v>
      </c>
      <c r="C325">
        <v>0.0462381194811314</v>
      </c>
      <c r="D325">
        <v>0.249773476272821</v>
      </c>
      <c r="E325">
        <v>0.368658096762374</v>
      </c>
      <c r="F325">
        <v>0.779312016908079</v>
      </c>
      <c r="G325">
        <v>0.190020128851757</v>
      </c>
    </row>
    <row r="326" ht="14.25" customHeight="1" spans="1:7">
      <c r="A326">
        <v>323</v>
      </c>
      <c r="B326">
        <v>0.393592580221593</v>
      </c>
      <c r="C326">
        <v>0.796238119481131</v>
      </c>
      <c r="D326">
        <v>0.999773476272821</v>
      </c>
      <c r="E326">
        <v>0.118658096762374</v>
      </c>
      <c r="F326">
        <v>0.0293120169080794</v>
      </c>
      <c r="G326">
        <v>0.440020128851757</v>
      </c>
    </row>
    <row r="327" ht="14.25" customHeight="1" spans="1:7">
      <c r="A327">
        <v>324</v>
      </c>
      <c r="B327">
        <v>0.893592580221593</v>
      </c>
      <c r="C327">
        <v>0.296238119481131</v>
      </c>
      <c r="D327">
        <v>0.499773476272821</v>
      </c>
      <c r="E327">
        <v>0.618658096762374</v>
      </c>
      <c r="F327">
        <v>0.529312016908079</v>
      </c>
      <c r="G327">
        <v>0.940020128851756</v>
      </c>
    </row>
    <row r="328" ht="14.25" customHeight="1" spans="1:7">
      <c r="A328">
        <v>325</v>
      </c>
      <c r="B328">
        <v>0.768592580221593</v>
      </c>
      <c r="C328">
        <v>0.921238119481131</v>
      </c>
      <c r="D328">
        <v>0.124773476272821</v>
      </c>
      <c r="E328">
        <v>0.243658096762374</v>
      </c>
      <c r="F328">
        <v>0.404312016908079</v>
      </c>
      <c r="G328">
        <v>0.815020128851756</v>
      </c>
    </row>
    <row r="329" ht="14.25" customHeight="1" spans="1:7">
      <c r="A329">
        <v>326</v>
      </c>
      <c r="B329">
        <v>0.268592580221593</v>
      </c>
      <c r="C329">
        <v>0.421238119481131</v>
      </c>
      <c r="D329">
        <v>0.624773476272821</v>
      </c>
      <c r="E329">
        <v>0.743658096762374</v>
      </c>
      <c r="F329">
        <v>0.904312016908079</v>
      </c>
      <c r="G329">
        <v>0.315020128851757</v>
      </c>
    </row>
    <row r="330" ht="14.25" customHeight="1" spans="1:7">
      <c r="A330">
        <v>327</v>
      </c>
      <c r="B330">
        <v>0.0185925802215934</v>
      </c>
      <c r="C330">
        <v>0.671238119481131</v>
      </c>
      <c r="D330">
        <v>0.374773476272821</v>
      </c>
      <c r="E330">
        <v>0.993658096762374</v>
      </c>
      <c r="F330">
        <v>0.154312016908079</v>
      </c>
      <c r="G330">
        <v>0.0650201288517565</v>
      </c>
    </row>
    <row r="331" ht="14.25" customHeight="1" spans="1:7">
      <c r="A331">
        <v>328</v>
      </c>
      <c r="B331">
        <v>0.518592580221593</v>
      </c>
      <c r="C331">
        <v>0.171238119481131</v>
      </c>
      <c r="D331">
        <v>0.874773476272821</v>
      </c>
      <c r="E331">
        <v>0.493658096762374</v>
      </c>
      <c r="F331">
        <v>0.654312016908079</v>
      </c>
      <c r="G331">
        <v>0.565020128851756</v>
      </c>
    </row>
    <row r="332" ht="14.25" customHeight="1" spans="1:7">
      <c r="A332">
        <v>329</v>
      </c>
      <c r="B332">
        <v>0.581092580221593</v>
      </c>
      <c r="C332">
        <v>0.858738119481131</v>
      </c>
      <c r="D332">
        <v>0.312273476272821</v>
      </c>
      <c r="E332">
        <v>0.681158096762374</v>
      </c>
      <c r="F332">
        <v>0.841812016908079</v>
      </c>
      <c r="G332">
        <v>0.00252012885175645</v>
      </c>
    </row>
    <row r="333" ht="14.25" customHeight="1" spans="1:7">
      <c r="A333">
        <v>330</v>
      </c>
      <c r="B333">
        <v>0.0810925802215934</v>
      </c>
      <c r="C333">
        <v>0.358738119481131</v>
      </c>
      <c r="D333">
        <v>0.812273476272821</v>
      </c>
      <c r="E333">
        <v>0.181158096762374</v>
      </c>
      <c r="F333">
        <v>0.341812016908079</v>
      </c>
      <c r="G333">
        <v>0.502520128851756</v>
      </c>
    </row>
    <row r="334" ht="14.25" customHeight="1" spans="1:7">
      <c r="A334">
        <v>331</v>
      </c>
      <c r="B334">
        <v>0.331092580221593</v>
      </c>
      <c r="C334">
        <v>0.608738119481131</v>
      </c>
      <c r="D334">
        <v>0.0622734762728214</v>
      </c>
      <c r="E334">
        <v>0.431158096762374</v>
      </c>
      <c r="F334">
        <v>0.591812016908079</v>
      </c>
      <c r="G334">
        <v>0.752520128851756</v>
      </c>
    </row>
    <row r="335" ht="14.25" customHeight="1" spans="1:7">
      <c r="A335">
        <v>332</v>
      </c>
      <c r="B335">
        <v>0.831092580221593</v>
      </c>
      <c r="C335">
        <v>0.108738119481131</v>
      </c>
      <c r="D335">
        <v>0.562273476272821</v>
      </c>
      <c r="E335">
        <v>0.931158096762374</v>
      </c>
      <c r="F335">
        <v>0.0918120169080794</v>
      </c>
      <c r="G335">
        <v>0.252520128851757</v>
      </c>
    </row>
    <row r="336" ht="14.25" customHeight="1" spans="1:7">
      <c r="A336">
        <v>333</v>
      </c>
      <c r="B336">
        <v>0.956092580221593</v>
      </c>
      <c r="C336">
        <v>0.733738119481131</v>
      </c>
      <c r="D336">
        <v>0.937273476272821</v>
      </c>
      <c r="E336">
        <v>0.306158096762374</v>
      </c>
      <c r="F336">
        <v>0.966812016908079</v>
      </c>
      <c r="G336">
        <v>0.377520128851757</v>
      </c>
    </row>
    <row r="337" ht="14.25" customHeight="1" spans="1:7">
      <c r="A337">
        <v>334</v>
      </c>
      <c r="B337">
        <v>0.456092580221593</v>
      </c>
      <c r="C337">
        <v>0.233738119481131</v>
      </c>
      <c r="D337">
        <v>0.437273476272821</v>
      </c>
      <c r="E337">
        <v>0.806158096762374</v>
      </c>
      <c r="F337">
        <v>0.466812016908079</v>
      </c>
      <c r="G337">
        <v>0.877520128851756</v>
      </c>
    </row>
    <row r="338" ht="14.25" customHeight="1" spans="1:7">
      <c r="A338">
        <v>335</v>
      </c>
      <c r="B338">
        <v>0.206092580221593</v>
      </c>
      <c r="C338">
        <v>0.983738119481131</v>
      </c>
      <c r="D338">
        <v>0.687273476272821</v>
      </c>
      <c r="E338">
        <v>0.556158096762374</v>
      </c>
      <c r="F338">
        <v>0.716812016908079</v>
      </c>
      <c r="G338">
        <v>0.627520128851756</v>
      </c>
    </row>
    <row r="339" ht="14.25" customHeight="1" spans="1:7">
      <c r="A339">
        <v>336</v>
      </c>
      <c r="B339">
        <v>0.706092580221593</v>
      </c>
      <c r="C339">
        <v>0.483738119481131</v>
      </c>
      <c r="D339">
        <v>0.187273476272821</v>
      </c>
      <c r="E339">
        <v>0.056158096762374</v>
      </c>
      <c r="F339">
        <v>0.216812016908079</v>
      </c>
      <c r="G339">
        <v>0.127520128851757</v>
      </c>
    </row>
    <row r="340" ht="14.25" customHeight="1" spans="1:7">
      <c r="A340">
        <v>337</v>
      </c>
      <c r="B340">
        <v>0.737342580221593</v>
      </c>
      <c r="C340">
        <v>0.952488119481131</v>
      </c>
      <c r="D340">
        <v>0.781023476272821</v>
      </c>
      <c r="E340">
        <v>0.899908096762374</v>
      </c>
      <c r="F340">
        <v>0.623062016908079</v>
      </c>
      <c r="G340">
        <v>0.908770128851756</v>
      </c>
    </row>
    <row r="341" ht="14.25" customHeight="1" spans="1:7">
      <c r="A341">
        <v>338</v>
      </c>
      <c r="B341">
        <v>0.237342580221593</v>
      </c>
      <c r="C341">
        <v>0.452488119481131</v>
      </c>
      <c r="D341">
        <v>0.281023476272821</v>
      </c>
      <c r="E341">
        <v>0.399908096762374</v>
      </c>
      <c r="F341">
        <v>0.123062016908079</v>
      </c>
      <c r="G341">
        <v>0.408770128851757</v>
      </c>
    </row>
    <row r="342" ht="14.25" customHeight="1" spans="1:7">
      <c r="A342">
        <v>339</v>
      </c>
      <c r="B342">
        <v>0.487342580221593</v>
      </c>
      <c r="C342">
        <v>0.702488119481131</v>
      </c>
      <c r="D342">
        <v>0.531023476272821</v>
      </c>
      <c r="E342">
        <v>0.149908096762374</v>
      </c>
      <c r="F342">
        <v>0.873062016908079</v>
      </c>
      <c r="G342">
        <v>0.158770128851757</v>
      </c>
    </row>
    <row r="343" ht="14.25" customHeight="1" spans="1:7">
      <c r="A343">
        <v>340</v>
      </c>
      <c r="B343">
        <v>0.987342580221593</v>
      </c>
      <c r="C343">
        <v>0.202488119481131</v>
      </c>
      <c r="D343">
        <v>0.0310234762728214</v>
      </c>
      <c r="E343">
        <v>0.649908096762374</v>
      </c>
      <c r="F343">
        <v>0.373062016908079</v>
      </c>
      <c r="G343">
        <v>0.658770128851756</v>
      </c>
    </row>
    <row r="344" ht="14.25" customHeight="1" spans="1:7">
      <c r="A344">
        <v>341</v>
      </c>
      <c r="B344">
        <v>0.862342580221593</v>
      </c>
      <c r="C344">
        <v>0.577488119481131</v>
      </c>
      <c r="D344">
        <v>0.406023476272821</v>
      </c>
      <c r="E344">
        <v>0.024908096762374</v>
      </c>
      <c r="F344">
        <v>0.748062016908079</v>
      </c>
      <c r="G344">
        <v>0.533770128851756</v>
      </c>
    </row>
    <row r="345" ht="14.25" customHeight="1" spans="1:7">
      <c r="A345">
        <v>342</v>
      </c>
      <c r="B345">
        <v>0.362342580221593</v>
      </c>
      <c r="C345">
        <v>0.0774881194811314</v>
      </c>
      <c r="D345">
        <v>0.906023476272821</v>
      </c>
      <c r="E345">
        <v>0.524908096762374</v>
      </c>
      <c r="F345">
        <v>0.248062016908079</v>
      </c>
      <c r="G345">
        <v>0.0337701288517564</v>
      </c>
    </row>
    <row r="346" ht="14.25" customHeight="1" spans="1:7">
      <c r="A346">
        <v>343</v>
      </c>
      <c r="B346">
        <v>0.112342580221593</v>
      </c>
      <c r="C346">
        <v>0.827488119481131</v>
      </c>
      <c r="D346">
        <v>0.156023476272821</v>
      </c>
      <c r="E346">
        <v>0.774908096762374</v>
      </c>
      <c r="F346">
        <v>0.998062016908079</v>
      </c>
      <c r="G346">
        <v>0.283770128851757</v>
      </c>
    </row>
    <row r="347" ht="14.25" customHeight="1" spans="1:7">
      <c r="A347">
        <v>344</v>
      </c>
      <c r="B347">
        <v>0.612342580221593</v>
      </c>
      <c r="C347">
        <v>0.327488119481131</v>
      </c>
      <c r="D347">
        <v>0.656023476272821</v>
      </c>
      <c r="E347">
        <v>0.274908096762374</v>
      </c>
      <c r="F347">
        <v>0.498062016908079</v>
      </c>
      <c r="G347">
        <v>0.783770128851756</v>
      </c>
    </row>
    <row r="348" ht="14.25" customHeight="1" spans="1:7">
      <c r="A348">
        <v>345</v>
      </c>
      <c r="B348">
        <v>0.549842580221593</v>
      </c>
      <c r="C348">
        <v>0.639988119481131</v>
      </c>
      <c r="D348">
        <v>0.218523476272821</v>
      </c>
      <c r="E348">
        <v>0.587408096762374</v>
      </c>
      <c r="F348">
        <v>0.0605620169080794</v>
      </c>
      <c r="G348">
        <v>0.346270128851757</v>
      </c>
    </row>
    <row r="349" ht="14.25" customHeight="1" spans="1:7">
      <c r="A349">
        <v>346</v>
      </c>
      <c r="B349">
        <v>0.0498425802215934</v>
      </c>
      <c r="C349">
        <v>0.139988119481131</v>
      </c>
      <c r="D349">
        <v>0.718523476272821</v>
      </c>
      <c r="E349">
        <v>0.087408096762374</v>
      </c>
      <c r="F349">
        <v>0.560562016908079</v>
      </c>
      <c r="G349">
        <v>0.846270128851756</v>
      </c>
    </row>
    <row r="350" ht="14.25" customHeight="1" spans="1:7">
      <c r="A350">
        <v>347</v>
      </c>
      <c r="B350">
        <v>0.299842580221593</v>
      </c>
      <c r="C350">
        <v>0.889988119481131</v>
      </c>
      <c r="D350">
        <v>0.468523476272821</v>
      </c>
      <c r="E350">
        <v>0.337408096762374</v>
      </c>
      <c r="F350">
        <v>0.310562016908079</v>
      </c>
      <c r="G350">
        <v>0.596270128851756</v>
      </c>
    </row>
    <row r="351" ht="14.25" customHeight="1" spans="1:7">
      <c r="A351">
        <v>348</v>
      </c>
      <c r="B351">
        <v>0.799842580221593</v>
      </c>
      <c r="C351">
        <v>0.389988119481131</v>
      </c>
      <c r="D351">
        <v>0.968523476272821</v>
      </c>
      <c r="E351">
        <v>0.837408096762374</v>
      </c>
      <c r="F351">
        <v>0.810562016908079</v>
      </c>
      <c r="G351">
        <v>0.0962701288517565</v>
      </c>
    </row>
    <row r="352" ht="14.25" customHeight="1" spans="1:7">
      <c r="A352">
        <v>349</v>
      </c>
      <c r="B352">
        <v>0.924842580221593</v>
      </c>
      <c r="C352">
        <v>0.764988119481131</v>
      </c>
      <c r="D352">
        <v>0.593523476272821</v>
      </c>
      <c r="E352">
        <v>0.462408096762374</v>
      </c>
      <c r="F352">
        <v>0.185562016908079</v>
      </c>
      <c r="G352">
        <v>0.221270128851757</v>
      </c>
    </row>
    <row r="353" ht="14.25" customHeight="1" spans="1:7">
      <c r="A353">
        <v>350</v>
      </c>
      <c r="B353">
        <v>0.424842580221593</v>
      </c>
      <c r="C353">
        <v>0.264988119481131</v>
      </c>
      <c r="D353">
        <v>0.0935234762728214</v>
      </c>
      <c r="E353">
        <v>0.962408096762374</v>
      </c>
      <c r="F353">
        <v>0.685562016908079</v>
      </c>
      <c r="G353">
        <v>0.721270128851756</v>
      </c>
    </row>
    <row r="354" ht="14.25" customHeight="1" spans="1:7">
      <c r="A354">
        <v>351</v>
      </c>
      <c r="B354">
        <v>0.174842580221593</v>
      </c>
      <c r="C354">
        <v>0.514988119481131</v>
      </c>
      <c r="D354">
        <v>0.843523476272821</v>
      </c>
      <c r="E354">
        <v>0.712408096762374</v>
      </c>
      <c r="F354">
        <v>0.435562016908079</v>
      </c>
      <c r="G354">
        <v>0.971270128851756</v>
      </c>
    </row>
    <row r="355" ht="14.25" customHeight="1" spans="1:7">
      <c r="A355">
        <v>352</v>
      </c>
      <c r="B355">
        <v>0.674842580221593</v>
      </c>
      <c r="C355">
        <v>0.0149881194811314</v>
      </c>
      <c r="D355">
        <v>0.343523476272821</v>
      </c>
      <c r="E355">
        <v>0.212408096762374</v>
      </c>
      <c r="F355">
        <v>0.935562016908079</v>
      </c>
      <c r="G355">
        <v>0.471270128851757</v>
      </c>
    </row>
    <row r="356" ht="14.25" customHeight="1" spans="1:7">
      <c r="A356">
        <v>353</v>
      </c>
      <c r="B356">
        <v>0.659217580221593</v>
      </c>
      <c r="C356">
        <v>0.811863119481131</v>
      </c>
      <c r="D356">
        <v>0.0466484762728214</v>
      </c>
      <c r="E356">
        <v>0.321783096762374</v>
      </c>
      <c r="F356">
        <v>0.732437016908079</v>
      </c>
      <c r="G356">
        <v>0.111895128851756</v>
      </c>
    </row>
    <row r="357" ht="14.25" customHeight="1" spans="1:7">
      <c r="A357">
        <v>354</v>
      </c>
      <c r="B357">
        <v>0.159217580221593</v>
      </c>
      <c r="C357">
        <v>0.311863119481131</v>
      </c>
      <c r="D357">
        <v>0.546648476272821</v>
      </c>
      <c r="E357">
        <v>0.821783096762374</v>
      </c>
      <c r="F357">
        <v>0.232437016908079</v>
      </c>
      <c r="G357">
        <v>0.611895128851756</v>
      </c>
    </row>
    <row r="358" ht="14.25" customHeight="1" spans="1:7">
      <c r="A358">
        <v>355</v>
      </c>
      <c r="B358">
        <v>0.409217580221593</v>
      </c>
      <c r="C358">
        <v>0.561863119481131</v>
      </c>
      <c r="D358">
        <v>0.296648476272821</v>
      </c>
      <c r="E358">
        <v>0.571783096762374</v>
      </c>
      <c r="F358">
        <v>0.982437016908079</v>
      </c>
      <c r="G358">
        <v>0.861895128851756</v>
      </c>
    </row>
    <row r="359" ht="14.25" customHeight="1" spans="1:7">
      <c r="A359">
        <v>356</v>
      </c>
      <c r="B359">
        <v>0.909217580221593</v>
      </c>
      <c r="C359">
        <v>0.0618631194811314</v>
      </c>
      <c r="D359">
        <v>0.796648476272821</v>
      </c>
      <c r="E359">
        <v>0.071783096762374</v>
      </c>
      <c r="F359">
        <v>0.482437016908079</v>
      </c>
      <c r="G359">
        <v>0.361895128851757</v>
      </c>
    </row>
    <row r="360" ht="14.25" customHeight="1" spans="1:7">
      <c r="A360">
        <v>357</v>
      </c>
      <c r="B360">
        <v>0.784217580221593</v>
      </c>
      <c r="C360">
        <v>0.686863119481131</v>
      </c>
      <c r="D360">
        <v>0.671648476272821</v>
      </c>
      <c r="E360">
        <v>0.696783096762374</v>
      </c>
      <c r="F360">
        <v>0.607437016908079</v>
      </c>
      <c r="G360">
        <v>0.486895128851757</v>
      </c>
    </row>
    <row r="361" ht="14.25" customHeight="1" spans="1:7">
      <c r="A361">
        <v>358</v>
      </c>
      <c r="B361">
        <v>0.284217580221593</v>
      </c>
      <c r="C361">
        <v>0.186863119481131</v>
      </c>
      <c r="D361">
        <v>0.171648476272821</v>
      </c>
      <c r="E361">
        <v>0.196783096762374</v>
      </c>
      <c r="F361">
        <v>0.107437016908079</v>
      </c>
      <c r="G361">
        <v>0.986895128851756</v>
      </c>
    </row>
    <row r="362" ht="14.25" customHeight="1" spans="1:7">
      <c r="A362">
        <v>359</v>
      </c>
      <c r="B362">
        <v>0.0342175802215934</v>
      </c>
      <c r="C362">
        <v>0.936863119481131</v>
      </c>
      <c r="D362">
        <v>0.921648476272821</v>
      </c>
      <c r="E362">
        <v>0.446783096762374</v>
      </c>
      <c r="F362">
        <v>0.857437016908079</v>
      </c>
      <c r="G362">
        <v>0.736895128851756</v>
      </c>
    </row>
    <row r="363" ht="14.25" customHeight="1" spans="1:7">
      <c r="A363">
        <v>360</v>
      </c>
      <c r="B363">
        <v>0.534217580221593</v>
      </c>
      <c r="C363">
        <v>0.436863119481131</v>
      </c>
      <c r="D363">
        <v>0.421648476272821</v>
      </c>
      <c r="E363">
        <v>0.946783096762374</v>
      </c>
      <c r="F363">
        <v>0.357437016908079</v>
      </c>
      <c r="G363">
        <v>0.236895128851757</v>
      </c>
    </row>
    <row r="364" ht="14.25" customHeight="1" spans="1:7">
      <c r="A364">
        <v>361</v>
      </c>
      <c r="B364">
        <v>0.596717580221593</v>
      </c>
      <c r="C364">
        <v>0.624363119481131</v>
      </c>
      <c r="D364">
        <v>0.984148476272821</v>
      </c>
      <c r="E364">
        <v>0.134283096762374</v>
      </c>
      <c r="F364">
        <v>0.169937016908079</v>
      </c>
      <c r="G364">
        <v>0.674395128851756</v>
      </c>
    </row>
    <row r="365" ht="14.25" customHeight="1" spans="1:7">
      <c r="A365">
        <v>362</v>
      </c>
      <c r="B365">
        <v>0.0967175802215934</v>
      </c>
      <c r="C365">
        <v>0.124363119481131</v>
      </c>
      <c r="D365">
        <v>0.484148476272821</v>
      </c>
      <c r="E365">
        <v>0.634283096762374</v>
      </c>
      <c r="F365">
        <v>0.669937016908079</v>
      </c>
      <c r="G365">
        <v>0.174395128851757</v>
      </c>
    </row>
    <row r="366" ht="14.25" customHeight="1" spans="1:7">
      <c r="A366">
        <v>363</v>
      </c>
      <c r="B366">
        <v>0.346717580221593</v>
      </c>
      <c r="C366">
        <v>0.874363119481131</v>
      </c>
      <c r="D366">
        <v>0.734148476272821</v>
      </c>
      <c r="E366">
        <v>0.884283096762374</v>
      </c>
      <c r="F366">
        <v>0.419937016908079</v>
      </c>
      <c r="G366">
        <v>0.424395128851757</v>
      </c>
    </row>
    <row r="367" ht="14.25" customHeight="1" spans="1:7">
      <c r="A367">
        <v>364</v>
      </c>
      <c r="B367">
        <v>0.846717580221593</v>
      </c>
      <c r="C367">
        <v>0.374363119481131</v>
      </c>
      <c r="D367">
        <v>0.234148476272821</v>
      </c>
      <c r="E367">
        <v>0.384283096762374</v>
      </c>
      <c r="F367">
        <v>0.919937016908079</v>
      </c>
      <c r="G367">
        <v>0.924395128851756</v>
      </c>
    </row>
    <row r="368" ht="14.25" customHeight="1" spans="1:7">
      <c r="A368">
        <v>365</v>
      </c>
      <c r="B368">
        <v>0.971717580221593</v>
      </c>
      <c r="C368">
        <v>0.999363119481131</v>
      </c>
      <c r="D368">
        <v>0.359148476272821</v>
      </c>
      <c r="E368">
        <v>0.759283096762374</v>
      </c>
      <c r="F368">
        <v>0.0449370169080794</v>
      </c>
      <c r="G368">
        <v>0.799395128851756</v>
      </c>
    </row>
    <row r="369" ht="14.25" customHeight="1" spans="1:7">
      <c r="A369">
        <v>366</v>
      </c>
      <c r="B369">
        <v>0.471717580221593</v>
      </c>
      <c r="C369">
        <v>0.499363119481131</v>
      </c>
      <c r="D369">
        <v>0.859148476272821</v>
      </c>
      <c r="E369">
        <v>0.259283096762374</v>
      </c>
      <c r="F369">
        <v>0.544937016908079</v>
      </c>
      <c r="G369">
        <v>0.299395128851757</v>
      </c>
    </row>
    <row r="370" ht="14.25" customHeight="1" spans="1:7">
      <c r="A370">
        <v>367</v>
      </c>
      <c r="B370">
        <v>0.221717580221593</v>
      </c>
      <c r="C370">
        <v>0.749363119481131</v>
      </c>
      <c r="D370">
        <v>0.109148476272821</v>
      </c>
      <c r="E370">
        <v>0.00928309676237404</v>
      </c>
      <c r="F370">
        <v>0.294937016908079</v>
      </c>
      <c r="G370">
        <v>0.0493951288517564</v>
      </c>
    </row>
    <row r="371" ht="14.25" customHeight="1" spans="1:7">
      <c r="A371">
        <v>368</v>
      </c>
      <c r="B371">
        <v>0.721717580221593</v>
      </c>
      <c r="C371">
        <v>0.249363119481131</v>
      </c>
      <c r="D371">
        <v>0.609148476272821</v>
      </c>
      <c r="E371">
        <v>0.509283096762374</v>
      </c>
      <c r="F371">
        <v>0.794937016908079</v>
      </c>
      <c r="G371">
        <v>0.549395128851756</v>
      </c>
    </row>
    <row r="372" ht="14.25" customHeight="1" spans="1:7">
      <c r="A372">
        <v>369</v>
      </c>
      <c r="B372">
        <v>0.690467580221593</v>
      </c>
      <c r="C372">
        <v>0.718113119481131</v>
      </c>
      <c r="D372">
        <v>0.452898476272821</v>
      </c>
      <c r="E372">
        <v>0.415533096762374</v>
      </c>
      <c r="F372">
        <v>0.388687016908079</v>
      </c>
      <c r="G372">
        <v>0.268145128851757</v>
      </c>
    </row>
    <row r="373" ht="14.25" customHeight="1" spans="1:7">
      <c r="A373">
        <v>370</v>
      </c>
      <c r="B373">
        <v>0.190467580221593</v>
      </c>
      <c r="C373">
        <v>0.218113119481131</v>
      </c>
      <c r="D373">
        <v>0.952898476272821</v>
      </c>
      <c r="E373">
        <v>0.915533096762374</v>
      </c>
      <c r="F373">
        <v>0.888687016908079</v>
      </c>
      <c r="G373">
        <v>0.768145128851756</v>
      </c>
    </row>
    <row r="374" ht="14.25" customHeight="1" spans="1:7">
      <c r="A374">
        <v>371</v>
      </c>
      <c r="B374">
        <v>0.440467580221593</v>
      </c>
      <c r="C374">
        <v>0.968113119481131</v>
      </c>
      <c r="D374">
        <v>0.202898476272821</v>
      </c>
      <c r="E374">
        <v>0.665533096762374</v>
      </c>
      <c r="F374">
        <v>0.138687016908079</v>
      </c>
      <c r="G374">
        <v>0.518145128851756</v>
      </c>
    </row>
    <row r="375" ht="14.25" customHeight="1" spans="1:7">
      <c r="A375">
        <v>372</v>
      </c>
      <c r="B375">
        <v>0.940467580221593</v>
      </c>
      <c r="C375">
        <v>0.468113119481131</v>
      </c>
      <c r="D375">
        <v>0.702898476272821</v>
      </c>
      <c r="E375">
        <v>0.165533096762374</v>
      </c>
      <c r="F375">
        <v>0.638687016908079</v>
      </c>
      <c r="G375">
        <v>0.0181451288517565</v>
      </c>
    </row>
    <row r="376" ht="14.25" customHeight="1" spans="1:7">
      <c r="A376">
        <v>373</v>
      </c>
      <c r="B376">
        <v>0.815467580221593</v>
      </c>
      <c r="C376">
        <v>0.843113119481131</v>
      </c>
      <c r="D376">
        <v>0.827898476272821</v>
      </c>
      <c r="E376">
        <v>0.540533096762374</v>
      </c>
      <c r="F376">
        <v>0.263687016908079</v>
      </c>
      <c r="G376">
        <v>0.143145128851757</v>
      </c>
    </row>
    <row r="377" ht="14.25" customHeight="1" spans="1:7">
      <c r="A377">
        <v>374</v>
      </c>
      <c r="B377">
        <v>0.315467580221593</v>
      </c>
      <c r="C377">
        <v>0.343113119481131</v>
      </c>
      <c r="D377">
        <v>0.327898476272821</v>
      </c>
      <c r="E377">
        <v>0.040533096762374</v>
      </c>
      <c r="F377">
        <v>0.763687016908079</v>
      </c>
      <c r="G377">
        <v>0.643145128851756</v>
      </c>
    </row>
    <row r="378" ht="14.25" customHeight="1" spans="1:7">
      <c r="A378">
        <v>375</v>
      </c>
      <c r="B378">
        <v>0.0654675802215934</v>
      </c>
      <c r="C378">
        <v>0.593113119481131</v>
      </c>
      <c r="D378">
        <v>0.577898476272821</v>
      </c>
      <c r="E378">
        <v>0.290533096762374</v>
      </c>
      <c r="F378">
        <v>0.0136870169080794</v>
      </c>
      <c r="G378">
        <v>0.893145128851756</v>
      </c>
    </row>
    <row r="379" ht="14.25" customHeight="1" spans="1:7">
      <c r="A379">
        <v>376</v>
      </c>
      <c r="B379">
        <v>0.565467580221593</v>
      </c>
      <c r="C379">
        <v>0.0931131194811314</v>
      </c>
      <c r="D379">
        <v>0.0778984762728214</v>
      </c>
      <c r="E379">
        <v>0.790533096762374</v>
      </c>
      <c r="F379">
        <v>0.513687016908079</v>
      </c>
      <c r="G379">
        <v>0.393145128851757</v>
      </c>
    </row>
    <row r="380" ht="14.25" customHeight="1" spans="1:7">
      <c r="A380">
        <v>377</v>
      </c>
      <c r="B380">
        <v>0.502967580221593</v>
      </c>
      <c r="C380">
        <v>0.905613119481131</v>
      </c>
      <c r="D380">
        <v>0.515398476272821</v>
      </c>
      <c r="E380">
        <v>0.103033096762374</v>
      </c>
      <c r="F380">
        <v>0.951187016908079</v>
      </c>
      <c r="G380">
        <v>0.955645128851756</v>
      </c>
    </row>
    <row r="381" ht="14.25" customHeight="1" spans="1:7">
      <c r="A381">
        <v>378</v>
      </c>
      <c r="B381">
        <v>0.00296758022159338</v>
      </c>
      <c r="C381">
        <v>0.405613119481131</v>
      </c>
      <c r="D381">
        <v>0.0153984762728214</v>
      </c>
      <c r="E381">
        <v>0.603033096762374</v>
      </c>
      <c r="F381">
        <v>0.451187016908079</v>
      </c>
      <c r="G381">
        <v>0.455645128851757</v>
      </c>
    </row>
    <row r="382" ht="14.25" customHeight="1" spans="1:7">
      <c r="A382">
        <v>379</v>
      </c>
      <c r="B382">
        <v>0.252967580221593</v>
      </c>
      <c r="C382">
        <v>0.655613119481131</v>
      </c>
      <c r="D382">
        <v>0.765398476272821</v>
      </c>
      <c r="E382">
        <v>0.853033096762374</v>
      </c>
      <c r="F382">
        <v>0.701187016908079</v>
      </c>
      <c r="G382">
        <v>0.205645128851757</v>
      </c>
    </row>
    <row r="383" ht="14.25" customHeight="1" spans="1:7">
      <c r="A383">
        <v>380</v>
      </c>
      <c r="B383">
        <v>0.752967580221593</v>
      </c>
      <c r="C383">
        <v>0.155613119481131</v>
      </c>
      <c r="D383">
        <v>0.265398476272821</v>
      </c>
      <c r="E383">
        <v>0.353033096762374</v>
      </c>
      <c r="F383">
        <v>0.201187016908079</v>
      </c>
      <c r="G383">
        <v>0.705645128851756</v>
      </c>
    </row>
    <row r="384" ht="14.25" customHeight="1" spans="1:7">
      <c r="A384">
        <v>381</v>
      </c>
      <c r="B384">
        <v>0.877967580221593</v>
      </c>
      <c r="C384">
        <v>0.530613119481131</v>
      </c>
      <c r="D384">
        <v>0.140398476272821</v>
      </c>
      <c r="E384">
        <v>0.978033096762374</v>
      </c>
      <c r="F384">
        <v>0.826187016908079</v>
      </c>
      <c r="G384">
        <v>0.580645128851756</v>
      </c>
    </row>
    <row r="385" ht="14.25" customHeight="1" spans="1:7">
      <c r="A385">
        <v>382</v>
      </c>
      <c r="B385">
        <v>0.377967580221593</v>
      </c>
      <c r="C385">
        <v>0.0306131194811314</v>
      </c>
      <c r="D385">
        <v>0.640398476272821</v>
      </c>
      <c r="E385">
        <v>0.478033096762374</v>
      </c>
      <c r="F385">
        <v>0.326187016908079</v>
      </c>
      <c r="G385">
        <v>0.0806451288517565</v>
      </c>
    </row>
    <row r="386" ht="14.25" customHeight="1" spans="1:7">
      <c r="A386">
        <v>383</v>
      </c>
      <c r="B386">
        <v>0.127967580221593</v>
      </c>
      <c r="C386">
        <v>0.780613119481131</v>
      </c>
      <c r="D386">
        <v>0.390398476272821</v>
      </c>
      <c r="E386">
        <v>0.228033096762374</v>
      </c>
      <c r="F386">
        <v>0.576187016908079</v>
      </c>
      <c r="G386">
        <v>0.330645128851757</v>
      </c>
    </row>
    <row r="387" ht="14.25" customHeight="1" spans="1:7">
      <c r="A387">
        <v>384</v>
      </c>
      <c r="B387">
        <v>0.627967580221593</v>
      </c>
      <c r="C387">
        <v>0.280613119481131</v>
      </c>
      <c r="D387">
        <v>0.890398476272821</v>
      </c>
      <c r="E387">
        <v>0.728033096762374</v>
      </c>
      <c r="F387">
        <v>0.0761870169080794</v>
      </c>
      <c r="G387">
        <v>0.830645128851756</v>
      </c>
    </row>
    <row r="388" ht="14.25" customHeight="1" spans="1:7">
      <c r="A388">
        <v>385</v>
      </c>
      <c r="B388">
        <v>0.631873830221593</v>
      </c>
      <c r="C388">
        <v>0.722019369481131</v>
      </c>
      <c r="D388">
        <v>0.152117226272821</v>
      </c>
      <c r="E388">
        <v>0.169439346762374</v>
      </c>
      <c r="F388">
        <v>0.517593266908079</v>
      </c>
      <c r="G388">
        <v>0.522051378851756</v>
      </c>
    </row>
    <row r="389" ht="14.25" customHeight="1" spans="1:7">
      <c r="A389">
        <v>386</v>
      </c>
      <c r="B389">
        <v>0.131873830221593</v>
      </c>
      <c r="C389">
        <v>0.222019369481131</v>
      </c>
      <c r="D389">
        <v>0.652117226272821</v>
      </c>
      <c r="E389">
        <v>0.669439346762374</v>
      </c>
      <c r="F389">
        <v>0.0175932669080794</v>
      </c>
      <c r="G389">
        <v>0.0220513788517565</v>
      </c>
    </row>
    <row r="390" ht="14.25" customHeight="1" spans="1:7">
      <c r="A390">
        <v>387</v>
      </c>
      <c r="B390">
        <v>0.381873830221593</v>
      </c>
      <c r="C390">
        <v>0.972019369481131</v>
      </c>
      <c r="D390">
        <v>0.402117226272821</v>
      </c>
      <c r="E390">
        <v>0.919439346762374</v>
      </c>
      <c r="F390">
        <v>0.767593266908079</v>
      </c>
      <c r="G390">
        <v>0.272051378851757</v>
      </c>
    </row>
    <row r="391" ht="14.25" customHeight="1" spans="1:7">
      <c r="A391">
        <v>388</v>
      </c>
      <c r="B391">
        <v>0.881873830221593</v>
      </c>
      <c r="C391">
        <v>0.472019369481131</v>
      </c>
      <c r="D391">
        <v>0.902117226272821</v>
      </c>
      <c r="E391">
        <v>0.419439346762374</v>
      </c>
      <c r="F391">
        <v>0.267593266908079</v>
      </c>
      <c r="G391">
        <v>0.772051378851756</v>
      </c>
    </row>
    <row r="392" ht="14.25" customHeight="1" spans="1:7">
      <c r="A392">
        <v>389</v>
      </c>
      <c r="B392">
        <v>0.756873830221593</v>
      </c>
      <c r="C392">
        <v>0.847019369481131</v>
      </c>
      <c r="D392">
        <v>0.527117226272821</v>
      </c>
      <c r="E392">
        <v>0.794439346762374</v>
      </c>
      <c r="F392">
        <v>0.642593266908079</v>
      </c>
      <c r="G392">
        <v>0.897051378851756</v>
      </c>
    </row>
    <row r="393" ht="14.25" customHeight="1" spans="1:7">
      <c r="A393">
        <v>390</v>
      </c>
      <c r="B393">
        <v>0.256873830221593</v>
      </c>
      <c r="C393">
        <v>0.347019369481131</v>
      </c>
      <c r="D393">
        <v>0.0271172262728214</v>
      </c>
      <c r="E393">
        <v>0.294439346762374</v>
      </c>
      <c r="F393">
        <v>0.142593266908079</v>
      </c>
      <c r="G393">
        <v>0.397051378851757</v>
      </c>
    </row>
    <row r="394" ht="14.25" customHeight="1" spans="1:7">
      <c r="A394">
        <v>391</v>
      </c>
      <c r="B394">
        <v>0.00687383022159338</v>
      </c>
      <c r="C394">
        <v>0.597019369481131</v>
      </c>
      <c r="D394">
        <v>0.777117226272821</v>
      </c>
      <c r="E394">
        <v>0.044439346762374</v>
      </c>
      <c r="F394">
        <v>0.892593266908079</v>
      </c>
      <c r="G394">
        <v>0.147051378851757</v>
      </c>
    </row>
    <row r="395" ht="14.25" customHeight="1" spans="1:7">
      <c r="A395">
        <v>392</v>
      </c>
      <c r="B395">
        <v>0.506873830221593</v>
      </c>
      <c r="C395">
        <v>0.0970193694811314</v>
      </c>
      <c r="D395">
        <v>0.277117226272821</v>
      </c>
      <c r="E395">
        <v>0.544439346762374</v>
      </c>
      <c r="F395">
        <v>0.392593266908079</v>
      </c>
      <c r="G395">
        <v>0.647051378851756</v>
      </c>
    </row>
    <row r="396" ht="14.25" customHeight="1" spans="1:7">
      <c r="A396">
        <v>393</v>
      </c>
      <c r="B396">
        <v>0.569373830221593</v>
      </c>
      <c r="C396">
        <v>0.909519369481131</v>
      </c>
      <c r="D396">
        <v>0.839617226272821</v>
      </c>
      <c r="E396">
        <v>0.356939346762374</v>
      </c>
      <c r="F396">
        <v>0.0800932669080794</v>
      </c>
      <c r="G396">
        <v>0.209551378851757</v>
      </c>
    </row>
    <row r="397" ht="14.25" customHeight="1" spans="1:7">
      <c r="A397">
        <v>394</v>
      </c>
      <c r="B397">
        <v>0.0693738302215934</v>
      </c>
      <c r="C397">
        <v>0.409519369481131</v>
      </c>
      <c r="D397">
        <v>0.339617226272821</v>
      </c>
      <c r="E397">
        <v>0.856939346762374</v>
      </c>
      <c r="F397">
        <v>0.580093266908079</v>
      </c>
      <c r="G397">
        <v>0.709551378851756</v>
      </c>
    </row>
    <row r="398" ht="14.25" customHeight="1" spans="1:7">
      <c r="A398">
        <v>395</v>
      </c>
      <c r="B398">
        <v>0.319373830221593</v>
      </c>
      <c r="C398">
        <v>0.659519369481131</v>
      </c>
      <c r="D398">
        <v>0.589617226272821</v>
      </c>
      <c r="E398">
        <v>0.606939346762374</v>
      </c>
      <c r="F398">
        <v>0.330093266908079</v>
      </c>
      <c r="G398">
        <v>0.959551378851756</v>
      </c>
    </row>
    <row r="399" ht="14.25" customHeight="1" spans="1:7">
      <c r="A399">
        <v>396</v>
      </c>
      <c r="B399">
        <v>0.819373830221593</v>
      </c>
      <c r="C399">
        <v>0.159519369481131</v>
      </c>
      <c r="D399">
        <v>0.0896172262728214</v>
      </c>
      <c r="E399">
        <v>0.106939346762374</v>
      </c>
      <c r="F399">
        <v>0.830093266908079</v>
      </c>
      <c r="G399">
        <v>0.459551378851757</v>
      </c>
    </row>
    <row r="400" ht="14.25" customHeight="1" spans="1:7">
      <c r="A400">
        <v>397</v>
      </c>
      <c r="B400">
        <v>0.944373830221593</v>
      </c>
      <c r="C400">
        <v>0.534519369481131</v>
      </c>
      <c r="D400">
        <v>0.464617226272821</v>
      </c>
      <c r="E400">
        <v>0.731939346762374</v>
      </c>
      <c r="F400">
        <v>0.205093266908079</v>
      </c>
      <c r="G400">
        <v>0.334551378851757</v>
      </c>
    </row>
    <row r="401" ht="14.25" customHeight="1" spans="1:7">
      <c r="A401">
        <v>398</v>
      </c>
      <c r="B401">
        <v>0.444373830221593</v>
      </c>
      <c r="C401">
        <v>0.0345193694811314</v>
      </c>
      <c r="D401">
        <v>0.964617226272821</v>
      </c>
      <c r="E401">
        <v>0.231939346762374</v>
      </c>
      <c r="F401">
        <v>0.705093266908079</v>
      </c>
      <c r="G401">
        <v>0.834551378851756</v>
      </c>
    </row>
    <row r="402" ht="14.25" customHeight="1" spans="1:7">
      <c r="A402">
        <v>399</v>
      </c>
      <c r="B402">
        <v>0.194373830221593</v>
      </c>
      <c r="C402">
        <v>0.784519369481131</v>
      </c>
      <c r="D402">
        <v>0.214617226272821</v>
      </c>
      <c r="E402">
        <v>0.481939346762374</v>
      </c>
      <c r="F402">
        <v>0.455093266908079</v>
      </c>
      <c r="G402">
        <v>0.584551378851756</v>
      </c>
    </row>
    <row r="403" ht="14.25" customHeight="1" spans="1:7">
      <c r="A403">
        <v>400</v>
      </c>
      <c r="B403">
        <v>0.694373830221593</v>
      </c>
      <c r="C403">
        <v>0.284519369481131</v>
      </c>
      <c r="D403">
        <v>0.714617226272821</v>
      </c>
      <c r="E403">
        <v>0.981939346762374</v>
      </c>
      <c r="F403">
        <v>0.955093266908079</v>
      </c>
      <c r="G403">
        <v>0.0845513788517565</v>
      </c>
    </row>
    <row r="404" ht="14.25" customHeight="1" spans="1:7">
      <c r="A404">
        <v>401</v>
      </c>
      <c r="B404">
        <v>0.725623830221593</v>
      </c>
      <c r="C404">
        <v>0.753269369481131</v>
      </c>
      <c r="D404">
        <v>0.370867226272821</v>
      </c>
      <c r="E404">
        <v>0.075689346762374</v>
      </c>
      <c r="F404">
        <v>0.361343266908079</v>
      </c>
      <c r="G404">
        <v>0.865801378851756</v>
      </c>
    </row>
    <row r="405" ht="14.25" customHeight="1" spans="1:7">
      <c r="A405">
        <v>402</v>
      </c>
      <c r="B405">
        <v>0.225623830221593</v>
      </c>
      <c r="C405">
        <v>0.253269369481131</v>
      </c>
      <c r="D405">
        <v>0.870867226272821</v>
      </c>
      <c r="E405">
        <v>0.575689346762374</v>
      </c>
      <c r="F405">
        <v>0.861343266908079</v>
      </c>
      <c r="G405">
        <v>0.365801378851757</v>
      </c>
    </row>
    <row r="406" ht="14.25" customHeight="1" spans="1:7">
      <c r="A406">
        <v>403</v>
      </c>
      <c r="B406">
        <v>0.475623830221593</v>
      </c>
      <c r="C406">
        <v>0.503269369481131</v>
      </c>
      <c r="D406">
        <v>0.120867226272821</v>
      </c>
      <c r="E406">
        <v>0.825689346762374</v>
      </c>
      <c r="F406">
        <v>0.111343266908079</v>
      </c>
      <c r="G406">
        <v>0.115801378851756</v>
      </c>
    </row>
    <row r="407" ht="14.25" customHeight="1" spans="1:7">
      <c r="A407">
        <v>404</v>
      </c>
      <c r="B407">
        <v>0.975623830221593</v>
      </c>
      <c r="C407">
        <v>0.00326936948113143</v>
      </c>
      <c r="D407">
        <v>0.620867226272821</v>
      </c>
      <c r="E407">
        <v>0.325689346762374</v>
      </c>
      <c r="F407">
        <v>0.611343266908079</v>
      </c>
      <c r="G407">
        <v>0.615801378851756</v>
      </c>
    </row>
    <row r="408" ht="14.25" customHeight="1" spans="1:7">
      <c r="A408">
        <v>405</v>
      </c>
      <c r="B408">
        <v>0.850623830221593</v>
      </c>
      <c r="C408">
        <v>0.628269369481131</v>
      </c>
      <c r="D408">
        <v>0.995867226272821</v>
      </c>
      <c r="E408">
        <v>0.950689346762374</v>
      </c>
      <c r="F408">
        <v>0.486343266908079</v>
      </c>
      <c r="G408">
        <v>0.740801378851756</v>
      </c>
    </row>
    <row r="409" ht="14.25" customHeight="1" spans="1:7">
      <c r="A409">
        <v>406</v>
      </c>
      <c r="B409">
        <v>0.350623830221593</v>
      </c>
      <c r="C409">
        <v>0.128269369481131</v>
      </c>
      <c r="D409">
        <v>0.495867226272821</v>
      </c>
      <c r="E409">
        <v>0.450689346762374</v>
      </c>
      <c r="F409">
        <v>0.986343266908079</v>
      </c>
      <c r="G409">
        <v>0.240801378851757</v>
      </c>
    </row>
    <row r="410" ht="14.25" customHeight="1" spans="1:7">
      <c r="A410">
        <v>407</v>
      </c>
      <c r="B410">
        <v>0.100623830221593</v>
      </c>
      <c r="C410">
        <v>0.878269369481131</v>
      </c>
      <c r="D410">
        <v>0.745867226272821</v>
      </c>
      <c r="E410">
        <v>0.200689346762374</v>
      </c>
      <c r="F410">
        <v>0.236343266908079</v>
      </c>
      <c r="G410">
        <v>0.490801378851757</v>
      </c>
    </row>
    <row r="411" ht="14.25" customHeight="1" spans="1:7">
      <c r="A411">
        <v>408</v>
      </c>
      <c r="B411">
        <v>0.600623830221593</v>
      </c>
      <c r="C411">
        <v>0.378269369481131</v>
      </c>
      <c r="D411">
        <v>0.245867226272821</v>
      </c>
      <c r="E411">
        <v>0.700689346762374</v>
      </c>
      <c r="F411">
        <v>0.736343266908079</v>
      </c>
      <c r="G411">
        <v>0.990801378851756</v>
      </c>
    </row>
    <row r="412" ht="14.25" customHeight="1" spans="1:7">
      <c r="A412">
        <v>409</v>
      </c>
      <c r="B412">
        <v>0.538123830221593</v>
      </c>
      <c r="C412">
        <v>0.565769369481131</v>
      </c>
      <c r="D412">
        <v>0.683367226272821</v>
      </c>
      <c r="E412">
        <v>0.388189346762374</v>
      </c>
      <c r="F412">
        <v>0.798843266908079</v>
      </c>
      <c r="G412">
        <v>0.428301378851757</v>
      </c>
    </row>
    <row r="413" ht="14.25" customHeight="1" spans="1:7">
      <c r="A413">
        <v>410</v>
      </c>
      <c r="B413">
        <v>0.0381238302215934</v>
      </c>
      <c r="C413">
        <v>0.0657693694811314</v>
      </c>
      <c r="D413">
        <v>0.183367226272821</v>
      </c>
      <c r="E413">
        <v>0.888189346762374</v>
      </c>
      <c r="F413">
        <v>0.298843266908079</v>
      </c>
      <c r="G413">
        <v>0.928301378851756</v>
      </c>
    </row>
    <row r="414" ht="14.25" customHeight="1" spans="1:7">
      <c r="A414">
        <v>411</v>
      </c>
      <c r="B414">
        <v>0.288123830221593</v>
      </c>
      <c r="C414">
        <v>0.815769369481131</v>
      </c>
      <c r="D414">
        <v>0.933367226272821</v>
      </c>
      <c r="E414">
        <v>0.638189346762374</v>
      </c>
      <c r="F414">
        <v>0.548843266908079</v>
      </c>
      <c r="G414">
        <v>0.678301378851756</v>
      </c>
    </row>
    <row r="415" ht="14.25" customHeight="1" spans="1:7">
      <c r="A415">
        <v>412</v>
      </c>
      <c r="B415">
        <v>0.788123830221593</v>
      </c>
      <c r="C415">
        <v>0.315769369481131</v>
      </c>
      <c r="D415">
        <v>0.433367226272821</v>
      </c>
      <c r="E415">
        <v>0.138189346762374</v>
      </c>
      <c r="F415">
        <v>0.0488432669080794</v>
      </c>
      <c r="G415">
        <v>0.178301378851757</v>
      </c>
    </row>
    <row r="416" ht="14.25" customHeight="1" spans="1:7">
      <c r="A416">
        <v>413</v>
      </c>
      <c r="B416">
        <v>0.913123830221593</v>
      </c>
      <c r="C416">
        <v>0.940769369481131</v>
      </c>
      <c r="D416">
        <v>0.0583672262728214</v>
      </c>
      <c r="E416">
        <v>0.513189346762374</v>
      </c>
      <c r="F416">
        <v>0.923843266908079</v>
      </c>
      <c r="G416">
        <v>0.0533013788517564</v>
      </c>
    </row>
    <row r="417" ht="14.25" customHeight="1" spans="1:7">
      <c r="A417">
        <v>414</v>
      </c>
      <c r="B417">
        <v>0.413123830221593</v>
      </c>
      <c r="C417">
        <v>0.440769369481131</v>
      </c>
      <c r="D417">
        <v>0.558367226272821</v>
      </c>
      <c r="E417">
        <v>0.013189346762374</v>
      </c>
      <c r="F417">
        <v>0.423843266908079</v>
      </c>
      <c r="G417">
        <v>0.553301378851756</v>
      </c>
    </row>
    <row r="418" ht="14.25" customHeight="1" spans="1:7">
      <c r="A418">
        <v>415</v>
      </c>
      <c r="B418">
        <v>0.163123830221593</v>
      </c>
      <c r="C418">
        <v>0.690769369481131</v>
      </c>
      <c r="D418">
        <v>0.308367226272821</v>
      </c>
      <c r="E418">
        <v>0.263189346762374</v>
      </c>
      <c r="F418">
        <v>0.673843266908079</v>
      </c>
      <c r="G418">
        <v>0.803301378851756</v>
      </c>
    </row>
    <row r="419" ht="14.25" customHeight="1" spans="1:7">
      <c r="A419">
        <v>416</v>
      </c>
      <c r="B419">
        <v>0.663123830221593</v>
      </c>
      <c r="C419">
        <v>0.190769369481131</v>
      </c>
      <c r="D419">
        <v>0.808367226272821</v>
      </c>
      <c r="E419">
        <v>0.763189346762374</v>
      </c>
      <c r="F419">
        <v>0.173843266908079</v>
      </c>
      <c r="G419">
        <v>0.303301378851757</v>
      </c>
    </row>
    <row r="420" ht="14.25" customHeight="1" spans="1:7">
      <c r="A420">
        <v>417</v>
      </c>
      <c r="B420">
        <v>0.678748830221593</v>
      </c>
      <c r="C420">
        <v>0.987644369481131</v>
      </c>
      <c r="D420">
        <v>0.573992226272821</v>
      </c>
      <c r="E420">
        <v>0.653814346762374</v>
      </c>
      <c r="F420">
        <v>0.470718266908079</v>
      </c>
      <c r="G420">
        <v>0.162676378851757</v>
      </c>
    </row>
    <row r="421" ht="14.25" customHeight="1" spans="1:7">
      <c r="A421">
        <v>418</v>
      </c>
      <c r="B421">
        <v>0.178748830221593</v>
      </c>
      <c r="C421">
        <v>0.487644369481131</v>
      </c>
      <c r="D421">
        <v>0.0739922262728214</v>
      </c>
      <c r="E421">
        <v>0.153814346762374</v>
      </c>
      <c r="F421">
        <v>0.970718266908079</v>
      </c>
      <c r="G421">
        <v>0.662676378851756</v>
      </c>
    </row>
    <row r="422" ht="14.25" customHeight="1" spans="1:7">
      <c r="A422">
        <v>419</v>
      </c>
      <c r="B422">
        <v>0.428748830221593</v>
      </c>
      <c r="C422">
        <v>0.737644369481131</v>
      </c>
      <c r="D422">
        <v>0.823992226272821</v>
      </c>
      <c r="E422">
        <v>0.403814346762374</v>
      </c>
      <c r="F422">
        <v>0.220718266908079</v>
      </c>
      <c r="G422">
        <v>0.912676378851756</v>
      </c>
    </row>
    <row r="423" ht="14.25" customHeight="1" spans="1:7">
      <c r="A423">
        <v>420</v>
      </c>
      <c r="B423">
        <v>0.928748830221593</v>
      </c>
      <c r="C423">
        <v>0.237644369481131</v>
      </c>
      <c r="D423">
        <v>0.323992226272821</v>
      </c>
      <c r="E423">
        <v>0.903814346762374</v>
      </c>
      <c r="F423">
        <v>0.720718266908079</v>
      </c>
      <c r="G423">
        <v>0.412676378851757</v>
      </c>
    </row>
    <row r="424" ht="14.25" customHeight="1" spans="1:7">
      <c r="A424">
        <v>421</v>
      </c>
      <c r="B424">
        <v>0.803748830221593</v>
      </c>
      <c r="C424">
        <v>0.612644369481131</v>
      </c>
      <c r="D424">
        <v>0.198992226272821</v>
      </c>
      <c r="E424">
        <v>0.278814346762374</v>
      </c>
      <c r="F424">
        <v>0.345718266908079</v>
      </c>
      <c r="G424">
        <v>0.287676378851757</v>
      </c>
    </row>
    <row r="425" ht="14.25" customHeight="1" spans="1:7">
      <c r="A425">
        <v>422</v>
      </c>
      <c r="B425">
        <v>0.303748830221593</v>
      </c>
      <c r="C425">
        <v>0.112644369481131</v>
      </c>
      <c r="D425">
        <v>0.698992226272821</v>
      </c>
      <c r="E425">
        <v>0.778814346762374</v>
      </c>
      <c r="F425">
        <v>0.845718266908079</v>
      </c>
      <c r="G425">
        <v>0.787676378851756</v>
      </c>
    </row>
    <row r="426" ht="14.25" customHeight="1" spans="1:7">
      <c r="A426">
        <v>423</v>
      </c>
      <c r="B426">
        <v>0.0537488302215934</v>
      </c>
      <c r="C426">
        <v>0.862644369481131</v>
      </c>
      <c r="D426">
        <v>0.448992226272821</v>
      </c>
      <c r="E426">
        <v>0.528814346762374</v>
      </c>
      <c r="F426">
        <v>0.0957182669080794</v>
      </c>
      <c r="G426">
        <v>0.537676378851756</v>
      </c>
    </row>
    <row r="427" ht="14.25" customHeight="1" spans="1:7">
      <c r="A427">
        <v>424</v>
      </c>
      <c r="B427">
        <v>0.553748830221593</v>
      </c>
      <c r="C427">
        <v>0.362644369481131</v>
      </c>
      <c r="D427">
        <v>0.948992226272821</v>
      </c>
      <c r="E427">
        <v>0.028814346762374</v>
      </c>
      <c r="F427">
        <v>0.595718266908079</v>
      </c>
      <c r="G427">
        <v>0.0376763788517564</v>
      </c>
    </row>
    <row r="428" ht="14.25" customHeight="1" spans="1:7">
      <c r="A428">
        <v>425</v>
      </c>
      <c r="B428">
        <v>0.616248830221593</v>
      </c>
      <c r="C428">
        <v>0.675144369481131</v>
      </c>
      <c r="D428">
        <v>0.386492226272821</v>
      </c>
      <c r="E428">
        <v>0.841314346762374</v>
      </c>
      <c r="F428">
        <v>0.908218266908079</v>
      </c>
      <c r="G428">
        <v>0.600176378851756</v>
      </c>
    </row>
    <row r="429" ht="14.25" customHeight="1" spans="1:7">
      <c r="A429">
        <v>426</v>
      </c>
      <c r="B429">
        <v>0.116248830221593</v>
      </c>
      <c r="C429">
        <v>0.175144369481131</v>
      </c>
      <c r="D429">
        <v>0.886492226272821</v>
      </c>
      <c r="E429">
        <v>0.341314346762374</v>
      </c>
      <c r="F429">
        <v>0.408218266908079</v>
      </c>
      <c r="G429">
        <v>0.100176378851756</v>
      </c>
    </row>
    <row r="430" ht="14.25" customHeight="1" spans="1:7">
      <c r="A430">
        <v>427</v>
      </c>
      <c r="B430">
        <v>0.366248830221593</v>
      </c>
      <c r="C430">
        <v>0.925144369481131</v>
      </c>
      <c r="D430">
        <v>0.136492226272821</v>
      </c>
      <c r="E430">
        <v>0.091314346762374</v>
      </c>
      <c r="F430">
        <v>0.658218266908079</v>
      </c>
      <c r="G430">
        <v>0.350176378851757</v>
      </c>
    </row>
    <row r="431" ht="14.25" customHeight="1" spans="1:7">
      <c r="A431">
        <v>428</v>
      </c>
      <c r="B431">
        <v>0.866248830221593</v>
      </c>
      <c r="C431">
        <v>0.425144369481131</v>
      </c>
      <c r="D431">
        <v>0.636492226272821</v>
      </c>
      <c r="E431">
        <v>0.591314346762374</v>
      </c>
      <c r="F431">
        <v>0.158218266908079</v>
      </c>
      <c r="G431">
        <v>0.850176378851756</v>
      </c>
    </row>
    <row r="432" ht="14.25" customHeight="1" spans="1:7">
      <c r="A432">
        <v>429</v>
      </c>
      <c r="B432">
        <v>0.991248830221593</v>
      </c>
      <c r="C432">
        <v>0.800144369481131</v>
      </c>
      <c r="D432">
        <v>0.761492226272821</v>
      </c>
      <c r="E432">
        <v>0.216314346762374</v>
      </c>
      <c r="F432">
        <v>0.783218266908079</v>
      </c>
      <c r="G432">
        <v>0.975176378851756</v>
      </c>
    </row>
    <row r="433" ht="14.25" customHeight="1" spans="1:7">
      <c r="A433">
        <v>430</v>
      </c>
      <c r="B433">
        <v>0.491248830221593</v>
      </c>
      <c r="C433">
        <v>0.300144369481131</v>
      </c>
      <c r="D433">
        <v>0.261492226272821</v>
      </c>
      <c r="E433">
        <v>0.716314346762374</v>
      </c>
      <c r="F433">
        <v>0.283218266908079</v>
      </c>
      <c r="G433">
        <v>0.475176378851757</v>
      </c>
    </row>
    <row r="434" ht="14.25" customHeight="1" spans="1:7">
      <c r="A434">
        <v>431</v>
      </c>
      <c r="B434">
        <v>0.241248830221593</v>
      </c>
      <c r="C434">
        <v>0.550144369481131</v>
      </c>
      <c r="D434">
        <v>0.511492226272821</v>
      </c>
      <c r="E434">
        <v>0.966314346762374</v>
      </c>
      <c r="F434">
        <v>0.533218266908079</v>
      </c>
      <c r="G434">
        <v>0.225176378851757</v>
      </c>
    </row>
    <row r="435" ht="14.25" customHeight="1" spans="1:7">
      <c r="A435">
        <v>432</v>
      </c>
      <c r="B435">
        <v>0.741248830221593</v>
      </c>
      <c r="C435">
        <v>0.0501443694811314</v>
      </c>
      <c r="D435">
        <v>0.0114922262728214</v>
      </c>
      <c r="E435">
        <v>0.466314346762374</v>
      </c>
      <c r="F435">
        <v>0.0332182669080794</v>
      </c>
      <c r="G435">
        <v>0.725176378851756</v>
      </c>
    </row>
    <row r="436" ht="14.25" customHeight="1" spans="1:7">
      <c r="A436">
        <v>433</v>
      </c>
      <c r="B436">
        <v>0.709998830221593</v>
      </c>
      <c r="C436">
        <v>0.518894369481131</v>
      </c>
      <c r="D436">
        <v>0.917742226272821</v>
      </c>
      <c r="E436">
        <v>0.622564346762374</v>
      </c>
      <c r="F436">
        <v>0.626968266908079</v>
      </c>
      <c r="G436">
        <v>0.443926378851757</v>
      </c>
    </row>
    <row r="437" ht="14.25" customHeight="1" spans="1:7">
      <c r="A437">
        <v>434</v>
      </c>
      <c r="B437">
        <v>0.209998830221593</v>
      </c>
      <c r="C437">
        <v>0.0188943694811314</v>
      </c>
      <c r="D437">
        <v>0.417742226272821</v>
      </c>
      <c r="E437">
        <v>0.122564346762374</v>
      </c>
      <c r="F437">
        <v>0.126968266908079</v>
      </c>
      <c r="G437">
        <v>0.943926378851756</v>
      </c>
    </row>
    <row r="438" ht="14.25" customHeight="1" spans="1:7">
      <c r="A438">
        <v>435</v>
      </c>
      <c r="B438">
        <v>0.459998830221593</v>
      </c>
      <c r="C438">
        <v>0.768894369481131</v>
      </c>
      <c r="D438">
        <v>0.667742226272821</v>
      </c>
      <c r="E438">
        <v>0.372564346762374</v>
      </c>
      <c r="F438">
        <v>0.876968266908079</v>
      </c>
      <c r="G438">
        <v>0.693926378851756</v>
      </c>
    </row>
    <row r="439" ht="14.25" customHeight="1" spans="1:7">
      <c r="A439">
        <v>436</v>
      </c>
      <c r="B439">
        <v>0.959998830221593</v>
      </c>
      <c r="C439">
        <v>0.268894369481131</v>
      </c>
      <c r="D439">
        <v>0.167742226272821</v>
      </c>
      <c r="E439">
        <v>0.872564346762374</v>
      </c>
      <c r="F439">
        <v>0.376968266908079</v>
      </c>
      <c r="G439">
        <v>0.193926378851757</v>
      </c>
    </row>
    <row r="440" ht="14.25" customHeight="1" spans="1:7">
      <c r="A440">
        <v>437</v>
      </c>
      <c r="B440">
        <v>0.834998830221593</v>
      </c>
      <c r="C440">
        <v>0.893894369481131</v>
      </c>
      <c r="D440">
        <v>0.292742226272821</v>
      </c>
      <c r="E440">
        <v>0.497564346762374</v>
      </c>
      <c r="F440">
        <v>0.501968266908079</v>
      </c>
      <c r="G440">
        <v>0.0689263788517565</v>
      </c>
    </row>
    <row r="441" ht="14.25" customHeight="1" spans="1:7">
      <c r="A441">
        <v>438</v>
      </c>
      <c r="B441">
        <v>0.334998830221593</v>
      </c>
      <c r="C441">
        <v>0.393894369481131</v>
      </c>
      <c r="D441">
        <v>0.792742226272821</v>
      </c>
      <c r="E441">
        <v>0.997564346762374</v>
      </c>
      <c r="F441">
        <v>0.00196826690807939</v>
      </c>
      <c r="G441">
        <v>0.568926378851756</v>
      </c>
    </row>
    <row r="442" ht="14.25" customHeight="1" spans="1:7">
      <c r="A442">
        <v>439</v>
      </c>
      <c r="B442">
        <v>0.0849988302215934</v>
      </c>
      <c r="C442">
        <v>0.643894369481131</v>
      </c>
      <c r="D442">
        <v>0.0427422262728214</v>
      </c>
      <c r="E442">
        <v>0.747564346762374</v>
      </c>
      <c r="F442">
        <v>0.751968266908079</v>
      </c>
      <c r="G442">
        <v>0.818926378851756</v>
      </c>
    </row>
    <row r="443" ht="14.25" customHeight="1" spans="1:7">
      <c r="A443">
        <v>440</v>
      </c>
      <c r="B443">
        <v>0.584998830221593</v>
      </c>
      <c r="C443">
        <v>0.143894369481131</v>
      </c>
      <c r="D443">
        <v>0.542742226272821</v>
      </c>
      <c r="E443">
        <v>0.247564346762374</v>
      </c>
      <c r="F443">
        <v>0.251968266908079</v>
      </c>
      <c r="G443">
        <v>0.318926378851757</v>
      </c>
    </row>
    <row r="444" ht="14.25" customHeight="1" spans="1:7">
      <c r="A444">
        <v>441</v>
      </c>
      <c r="B444">
        <v>0.522498830221593</v>
      </c>
      <c r="C444">
        <v>0.831394369481131</v>
      </c>
      <c r="D444">
        <v>0.105242226272821</v>
      </c>
      <c r="E444">
        <v>0.935064346762374</v>
      </c>
      <c r="F444">
        <v>0.189468266908079</v>
      </c>
      <c r="G444">
        <v>0.756426378851756</v>
      </c>
    </row>
    <row r="445" ht="14.25" customHeight="1" spans="1:7">
      <c r="A445">
        <v>442</v>
      </c>
      <c r="B445">
        <v>0.0224988302215934</v>
      </c>
      <c r="C445">
        <v>0.331394369481131</v>
      </c>
      <c r="D445">
        <v>0.605242226272821</v>
      </c>
      <c r="E445">
        <v>0.435064346762374</v>
      </c>
      <c r="F445">
        <v>0.689468266908079</v>
      </c>
      <c r="G445">
        <v>0.256426378851757</v>
      </c>
    </row>
    <row r="446" ht="14.25" customHeight="1" spans="1:7">
      <c r="A446">
        <v>443</v>
      </c>
      <c r="B446">
        <v>0.272498830221593</v>
      </c>
      <c r="C446">
        <v>0.581394369481131</v>
      </c>
      <c r="D446">
        <v>0.355242226272821</v>
      </c>
      <c r="E446">
        <v>0.185064346762374</v>
      </c>
      <c r="F446">
        <v>0.439468266908079</v>
      </c>
      <c r="G446">
        <v>0.00642637885175645</v>
      </c>
    </row>
    <row r="447" ht="14.25" customHeight="1" spans="1:7">
      <c r="A447">
        <v>444</v>
      </c>
      <c r="B447">
        <v>0.772498830221593</v>
      </c>
      <c r="C447">
        <v>0.0813943694811314</v>
      </c>
      <c r="D447">
        <v>0.855242226272821</v>
      </c>
      <c r="E447">
        <v>0.685064346762374</v>
      </c>
      <c r="F447">
        <v>0.939468266908079</v>
      </c>
      <c r="G447">
        <v>0.506426378851756</v>
      </c>
    </row>
    <row r="448" ht="14.25" customHeight="1" spans="1:7">
      <c r="A448">
        <v>445</v>
      </c>
      <c r="B448">
        <v>0.897498830221593</v>
      </c>
      <c r="C448">
        <v>0.706394369481131</v>
      </c>
      <c r="D448">
        <v>0.730242226272821</v>
      </c>
      <c r="E448">
        <v>0.060064346762374</v>
      </c>
      <c r="F448">
        <v>0.0644682669080794</v>
      </c>
      <c r="G448">
        <v>0.631426378851756</v>
      </c>
    </row>
    <row r="449" ht="14.25" customHeight="1" spans="1:7">
      <c r="A449">
        <v>446</v>
      </c>
      <c r="B449">
        <v>0.397498830221593</v>
      </c>
      <c r="C449">
        <v>0.206394369481131</v>
      </c>
      <c r="D449">
        <v>0.230242226272821</v>
      </c>
      <c r="E449">
        <v>0.560064346762374</v>
      </c>
      <c r="F449">
        <v>0.564468266908079</v>
      </c>
      <c r="G449">
        <v>0.131426378851757</v>
      </c>
    </row>
    <row r="450" ht="14.25" customHeight="1" spans="1:7">
      <c r="A450">
        <v>447</v>
      </c>
      <c r="B450">
        <v>0.147498830221593</v>
      </c>
      <c r="C450">
        <v>0.956394369481131</v>
      </c>
      <c r="D450">
        <v>0.980242226272821</v>
      </c>
      <c r="E450">
        <v>0.810064346762374</v>
      </c>
      <c r="F450">
        <v>0.314468266908079</v>
      </c>
      <c r="G450">
        <v>0.381426378851757</v>
      </c>
    </row>
    <row r="451" ht="14.25" customHeight="1" spans="1:7">
      <c r="A451">
        <v>448</v>
      </c>
      <c r="B451">
        <v>0.647498830221593</v>
      </c>
      <c r="C451">
        <v>0.456394369481131</v>
      </c>
      <c r="D451">
        <v>0.480242226272821</v>
      </c>
      <c r="E451">
        <v>0.310064346762374</v>
      </c>
      <c r="F451">
        <v>0.814468266908079</v>
      </c>
      <c r="G451">
        <v>0.881426378851756</v>
      </c>
    </row>
    <row r="452" ht="14.25" customHeight="1" spans="1:7">
      <c r="A452">
        <v>449</v>
      </c>
      <c r="B452">
        <v>0.655311330221593</v>
      </c>
      <c r="C452">
        <v>0.870456869481131</v>
      </c>
      <c r="D452">
        <v>0.956804726272821</v>
      </c>
      <c r="E452">
        <v>0.427251846762374</v>
      </c>
      <c r="F452">
        <v>0.978530766908079</v>
      </c>
      <c r="G452">
        <v>0.326738878851757</v>
      </c>
    </row>
    <row r="453" ht="14.25" customHeight="1" spans="1:7">
      <c r="A453">
        <v>450</v>
      </c>
      <c r="B453">
        <v>0.155311330221593</v>
      </c>
      <c r="C453">
        <v>0.370456869481131</v>
      </c>
      <c r="D453">
        <v>0.456804726272821</v>
      </c>
      <c r="E453">
        <v>0.927251846762374</v>
      </c>
      <c r="F453">
        <v>0.478530766908079</v>
      </c>
      <c r="G453">
        <v>0.826738878851756</v>
      </c>
    </row>
    <row r="454" ht="14.25" customHeight="1" spans="1:7">
      <c r="A454">
        <v>451</v>
      </c>
      <c r="B454">
        <v>0.405311330221593</v>
      </c>
      <c r="C454">
        <v>0.620456869481131</v>
      </c>
      <c r="D454">
        <v>0.706804726272821</v>
      </c>
      <c r="E454">
        <v>0.677251846762374</v>
      </c>
      <c r="F454">
        <v>0.728530766908079</v>
      </c>
      <c r="G454">
        <v>0.576738878851756</v>
      </c>
    </row>
    <row r="455" ht="14.25" customHeight="1" spans="1:7">
      <c r="A455">
        <v>452</v>
      </c>
      <c r="B455">
        <v>0.905311330221593</v>
      </c>
      <c r="C455">
        <v>0.120456869481131</v>
      </c>
      <c r="D455">
        <v>0.206804726272821</v>
      </c>
      <c r="E455">
        <v>0.177251846762374</v>
      </c>
      <c r="F455">
        <v>0.228530766908079</v>
      </c>
      <c r="G455">
        <v>0.0767388788517565</v>
      </c>
    </row>
    <row r="456" ht="14.25" customHeight="1" spans="1:7">
      <c r="A456">
        <v>453</v>
      </c>
      <c r="B456">
        <v>0.780311330221593</v>
      </c>
      <c r="C456">
        <v>0.745456869481131</v>
      </c>
      <c r="D456">
        <v>0.331804726272821</v>
      </c>
      <c r="E456">
        <v>0.552251846762374</v>
      </c>
      <c r="F456">
        <v>0.853530766908079</v>
      </c>
      <c r="G456">
        <v>0.201738878851757</v>
      </c>
    </row>
    <row r="457" ht="14.25" customHeight="1" spans="1:7">
      <c r="A457">
        <v>454</v>
      </c>
      <c r="B457">
        <v>0.280311330221593</v>
      </c>
      <c r="C457">
        <v>0.245456869481131</v>
      </c>
      <c r="D457">
        <v>0.831804726272821</v>
      </c>
      <c r="E457">
        <v>0.052251846762374</v>
      </c>
      <c r="F457">
        <v>0.353530766908079</v>
      </c>
      <c r="G457">
        <v>0.701738878851756</v>
      </c>
    </row>
    <row r="458" ht="14.25" customHeight="1" spans="1:7">
      <c r="A458">
        <v>455</v>
      </c>
      <c r="B458">
        <v>0.0303113302215934</v>
      </c>
      <c r="C458">
        <v>0.995456869481131</v>
      </c>
      <c r="D458">
        <v>0.0818047262728214</v>
      </c>
      <c r="E458">
        <v>0.302251846762374</v>
      </c>
      <c r="F458">
        <v>0.603530766908079</v>
      </c>
      <c r="G458">
        <v>0.951738878851756</v>
      </c>
    </row>
    <row r="459" ht="14.25" customHeight="1" spans="1:7">
      <c r="A459">
        <v>456</v>
      </c>
      <c r="B459">
        <v>0.530311330221593</v>
      </c>
      <c r="C459">
        <v>0.495456869481131</v>
      </c>
      <c r="D459">
        <v>0.581804726272821</v>
      </c>
      <c r="E459">
        <v>0.802251846762374</v>
      </c>
      <c r="F459">
        <v>0.103530766908079</v>
      </c>
      <c r="G459">
        <v>0.451738878851757</v>
      </c>
    </row>
    <row r="460" ht="14.25" customHeight="1" spans="1:7">
      <c r="A460">
        <v>457</v>
      </c>
      <c r="B460">
        <v>0.592811330221593</v>
      </c>
      <c r="C460">
        <v>0.557956869481131</v>
      </c>
      <c r="D460">
        <v>0.0193047262728214</v>
      </c>
      <c r="E460">
        <v>0.114751846762374</v>
      </c>
      <c r="F460">
        <v>0.416030766908079</v>
      </c>
      <c r="G460">
        <v>0.889238878851756</v>
      </c>
    </row>
    <row r="461" ht="14.25" customHeight="1" spans="1:7">
      <c r="A461">
        <v>458</v>
      </c>
      <c r="B461">
        <v>0.0928113302215934</v>
      </c>
      <c r="C461">
        <v>0.0579568694811314</v>
      </c>
      <c r="D461">
        <v>0.519304726272821</v>
      </c>
      <c r="E461">
        <v>0.614751846762374</v>
      </c>
      <c r="F461">
        <v>0.916030766908079</v>
      </c>
      <c r="G461">
        <v>0.389238878851757</v>
      </c>
    </row>
    <row r="462" ht="14.25" customHeight="1" spans="1:7">
      <c r="A462">
        <v>459</v>
      </c>
      <c r="B462">
        <v>0.342811330221593</v>
      </c>
      <c r="C462">
        <v>0.807956869481131</v>
      </c>
      <c r="D462">
        <v>0.269304726272821</v>
      </c>
      <c r="E462">
        <v>0.864751846762374</v>
      </c>
      <c r="F462">
        <v>0.166030766908079</v>
      </c>
      <c r="G462">
        <v>0.139238878851757</v>
      </c>
    </row>
    <row r="463" ht="14.25" customHeight="1" spans="1:7">
      <c r="A463">
        <v>460</v>
      </c>
      <c r="B463">
        <v>0.842811330221593</v>
      </c>
      <c r="C463">
        <v>0.307956869481131</v>
      </c>
      <c r="D463">
        <v>0.769304726272821</v>
      </c>
      <c r="E463">
        <v>0.364751846762374</v>
      </c>
      <c r="F463">
        <v>0.666030766908079</v>
      </c>
      <c r="G463">
        <v>0.639238878851756</v>
      </c>
    </row>
    <row r="464" ht="14.25" customHeight="1" spans="1:7">
      <c r="A464">
        <v>461</v>
      </c>
      <c r="B464">
        <v>0.967811330221593</v>
      </c>
      <c r="C464">
        <v>0.932956869481131</v>
      </c>
      <c r="D464">
        <v>0.644304726272821</v>
      </c>
      <c r="E464">
        <v>0.989751846762374</v>
      </c>
      <c r="F464">
        <v>0.291030766908079</v>
      </c>
      <c r="G464">
        <v>0.514238878851756</v>
      </c>
    </row>
    <row r="465" ht="14.25" customHeight="1" spans="1:7">
      <c r="A465">
        <v>462</v>
      </c>
      <c r="B465">
        <v>0.467811330221593</v>
      </c>
      <c r="C465">
        <v>0.432956869481131</v>
      </c>
      <c r="D465">
        <v>0.144304726272821</v>
      </c>
      <c r="E465">
        <v>0.489751846762374</v>
      </c>
      <c r="F465">
        <v>0.791030766908079</v>
      </c>
      <c r="G465">
        <v>0.0142388788517565</v>
      </c>
    </row>
    <row r="466" ht="14.25" customHeight="1" spans="1:7">
      <c r="A466">
        <v>463</v>
      </c>
      <c r="B466">
        <v>0.217811330221593</v>
      </c>
      <c r="C466">
        <v>0.682956869481131</v>
      </c>
      <c r="D466">
        <v>0.894304726272821</v>
      </c>
      <c r="E466">
        <v>0.239751846762374</v>
      </c>
      <c r="F466">
        <v>0.0410307669080794</v>
      </c>
      <c r="G466">
        <v>0.264238878851757</v>
      </c>
    </row>
    <row r="467" ht="14.25" customHeight="1" spans="1:7">
      <c r="A467">
        <v>464</v>
      </c>
      <c r="B467">
        <v>0.717811330221593</v>
      </c>
      <c r="C467">
        <v>0.182956869481131</v>
      </c>
      <c r="D467">
        <v>0.394304726272821</v>
      </c>
      <c r="E467">
        <v>0.739751846762374</v>
      </c>
      <c r="F467">
        <v>0.541030766908079</v>
      </c>
      <c r="G467">
        <v>0.764238878851756</v>
      </c>
    </row>
    <row r="468" ht="14.25" customHeight="1" spans="1:7">
      <c r="A468">
        <v>465</v>
      </c>
      <c r="B468">
        <v>0.749061330221593</v>
      </c>
      <c r="C468">
        <v>0.651706869481131</v>
      </c>
      <c r="D468">
        <v>0.550554726272821</v>
      </c>
      <c r="E468">
        <v>0.333501846762374</v>
      </c>
      <c r="F468">
        <v>0.134780766908079</v>
      </c>
      <c r="G468">
        <v>0.0454888788517564</v>
      </c>
    </row>
    <row r="469" ht="14.25" customHeight="1" spans="1:7">
      <c r="A469">
        <v>466</v>
      </c>
      <c r="B469">
        <v>0.249061330221593</v>
      </c>
      <c r="C469">
        <v>0.151706869481131</v>
      </c>
      <c r="D469">
        <v>0.0505547262728214</v>
      </c>
      <c r="E469">
        <v>0.833501846762374</v>
      </c>
      <c r="F469">
        <v>0.634780766908079</v>
      </c>
      <c r="G469">
        <v>0.545488878851756</v>
      </c>
    </row>
    <row r="470" ht="14.25" customHeight="1" spans="1:7">
      <c r="A470">
        <v>467</v>
      </c>
      <c r="B470">
        <v>0.499061330221593</v>
      </c>
      <c r="C470">
        <v>0.901706869481131</v>
      </c>
      <c r="D470">
        <v>0.800554726272821</v>
      </c>
      <c r="E470">
        <v>0.583501846762374</v>
      </c>
      <c r="F470">
        <v>0.384780766908079</v>
      </c>
      <c r="G470">
        <v>0.795488878851756</v>
      </c>
    </row>
    <row r="471" ht="14.25" customHeight="1" spans="1:7">
      <c r="A471">
        <v>468</v>
      </c>
      <c r="B471">
        <v>0.999061330221593</v>
      </c>
      <c r="C471">
        <v>0.401706869481131</v>
      </c>
      <c r="D471">
        <v>0.300554726272821</v>
      </c>
      <c r="E471">
        <v>0.083501846762374</v>
      </c>
      <c r="F471">
        <v>0.884780766908079</v>
      </c>
      <c r="G471">
        <v>0.295488878851757</v>
      </c>
    </row>
    <row r="472" ht="14.25" customHeight="1" spans="1:7">
      <c r="A472">
        <v>469</v>
      </c>
      <c r="B472">
        <v>0.874061330221593</v>
      </c>
      <c r="C472">
        <v>0.776706869481131</v>
      </c>
      <c r="D472">
        <v>0.175554726272821</v>
      </c>
      <c r="E472">
        <v>0.708501846762374</v>
      </c>
      <c r="F472">
        <v>0.00978076690807939</v>
      </c>
      <c r="G472">
        <v>0.420488878851757</v>
      </c>
    </row>
    <row r="473" ht="14.25" customHeight="1" spans="1:7">
      <c r="A473">
        <v>470</v>
      </c>
      <c r="B473">
        <v>0.374061330221593</v>
      </c>
      <c r="C473">
        <v>0.276706869481131</v>
      </c>
      <c r="D473">
        <v>0.675554726272821</v>
      </c>
      <c r="E473">
        <v>0.208501846762374</v>
      </c>
      <c r="F473">
        <v>0.509780766908079</v>
      </c>
      <c r="G473">
        <v>0.920488878851756</v>
      </c>
    </row>
    <row r="474" ht="14.25" customHeight="1" spans="1:7">
      <c r="A474">
        <v>471</v>
      </c>
      <c r="B474">
        <v>0.124061330221593</v>
      </c>
      <c r="C474">
        <v>0.526706869481131</v>
      </c>
      <c r="D474">
        <v>0.425554726272821</v>
      </c>
      <c r="E474">
        <v>0.458501846762374</v>
      </c>
      <c r="F474">
        <v>0.259780766908079</v>
      </c>
      <c r="G474">
        <v>0.670488878851756</v>
      </c>
    </row>
    <row r="475" ht="14.25" customHeight="1" spans="1:7">
      <c r="A475">
        <v>472</v>
      </c>
      <c r="B475">
        <v>0.624061330221593</v>
      </c>
      <c r="C475">
        <v>0.0267068694811314</v>
      </c>
      <c r="D475">
        <v>0.925554726272821</v>
      </c>
      <c r="E475">
        <v>0.958501846762374</v>
      </c>
      <c r="F475">
        <v>0.759780766908079</v>
      </c>
      <c r="G475">
        <v>0.170488878851757</v>
      </c>
    </row>
    <row r="476" ht="14.25" customHeight="1" spans="1:7">
      <c r="A476">
        <v>473</v>
      </c>
      <c r="B476">
        <v>0.561561330221593</v>
      </c>
      <c r="C476">
        <v>0.964206869481131</v>
      </c>
      <c r="D476">
        <v>0.488054726272821</v>
      </c>
      <c r="E476">
        <v>0.146001846762374</v>
      </c>
      <c r="F476">
        <v>0.697280766908079</v>
      </c>
      <c r="G476">
        <v>0.732988878851756</v>
      </c>
    </row>
    <row r="477" ht="14.25" customHeight="1" spans="1:7">
      <c r="A477">
        <v>474</v>
      </c>
      <c r="B477">
        <v>0.0615613302215934</v>
      </c>
      <c r="C477">
        <v>0.464206869481131</v>
      </c>
      <c r="D477">
        <v>0.988054726272821</v>
      </c>
      <c r="E477">
        <v>0.646001846762374</v>
      </c>
      <c r="F477">
        <v>0.197280766908079</v>
      </c>
      <c r="G477">
        <v>0.232988878851757</v>
      </c>
    </row>
    <row r="478" ht="14.25" customHeight="1" spans="1:7">
      <c r="A478">
        <v>475</v>
      </c>
      <c r="B478">
        <v>0.311561330221593</v>
      </c>
      <c r="C478">
        <v>0.714206869481131</v>
      </c>
      <c r="D478">
        <v>0.238054726272821</v>
      </c>
      <c r="E478">
        <v>0.896001846762374</v>
      </c>
      <c r="F478">
        <v>0.947280766908079</v>
      </c>
      <c r="G478">
        <v>0.482988878851757</v>
      </c>
    </row>
    <row r="479" ht="14.25" customHeight="1" spans="1:7">
      <c r="A479">
        <v>476</v>
      </c>
      <c r="B479">
        <v>0.811561330221593</v>
      </c>
      <c r="C479">
        <v>0.214206869481131</v>
      </c>
      <c r="D479">
        <v>0.738054726272821</v>
      </c>
      <c r="E479">
        <v>0.396001846762374</v>
      </c>
      <c r="F479">
        <v>0.447280766908079</v>
      </c>
      <c r="G479">
        <v>0.982988878851756</v>
      </c>
    </row>
    <row r="480" ht="14.25" customHeight="1" spans="1:7">
      <c r="A480">
        <v>477</v>
      </c>
      <c r="B480">
        <v>0.936561330221593</v>
      </c>
      <c r="C480">
        <v>0.589206869481131</v>
      </c>
      <c r="D480">
        <v>0.863054726272821</v>
      </c>
      <c r="E480">
        <v>0.771001846762374</v>
      </c>
      <c r="F480">
        <v>0.572280766908079</v>
      </c>
      <c r="G480">
        <v>0.857988878851756</v>
      </c>
    </row>
    <row r="481" ht="14.25" customHeight="1" spans="1:7">
      <c r="A481">
        <v>478</v>
      </c>
      <c r="B481">
        <v>0.436561330221593</v>
      </c>
      <c r="C481">
        <v>0.0892068694811314</v>
      </c>
      <c r="D481">
        <v>0.363054726272821</v>
      </c>
      <c r="E481">
        <v>0.271001846762374</v>
      </c>
      <c r="F481">
        <v>0.0722807669080794</v>
      </c>
      <c r="G481">
        <v>0.357988878851757</v>
      </c>
    </row>
    <row r="482" ht="14.25" customHeight="1" spans="1:7">
      <c r="A482">
        <v>479</v>
      </c>
      <c r="B482">
        <v>0.186561330221593</v>
      </c>
      <c r="C482">
        <v>0.839206869481131</v>
      </c>
      <c r="D482">
        <v>0.613054726272821</v>
      </c>
      <c r="E482">
        <v>0.021001846762374</v>
      </c>
      <c r="F482">
        <v>0.822280766908079</v>
      </c>
      <c r="G482">
        <v>0.107988878851756</v>
      </c>
    </row>
    <row r="483" ht="14.25" customHeight="1" spans="1:7">
      <c r="A483">
        <v>480</v>
      </c>
      <c r="B483">
        <v>0.686561330221593</v>
      </c>
      <c r="C483">
        <v>0.339206869481131</v>
      </c>
      <c r="D483">
        <v>0.113054726272821</v>
      </c>
      <c r="E483">
        <v>0.521001846762374</v>
      </c>
      <c r="F483">
        <v>0.322280766908079</v>
      </c>
      <c r="G483">
        <v>0.607988878851756</v>
      </c>
    </row>
    <row r="484" ht="14.25" customHeight="1" spans="1:7">
      <c r="A484">
        <v>481</v>
      </c>
      <c r="B484">
        <v>0.670936330221593</v>
      </c>
      <c r="C484">
        <v>0.604831869481131</v>
      </c>
      <c r="D484">
        <v>0.253679726272821</v>
      </c>
      <c r="E484">
        <v>0.880376846762374</v>
      </c>
      <c r="F484">
        <v>0.0254057669080794</v>
      </c>
      <c r="G484">
        <v>0.998613878851756</v>
      </c>
    </row>
    <row r="485" ht="14.25" customHeight="1" spans="1:7">
      <c r="A485">
        <v>482</v>
      </c>
      <c r="B485">
        <v>0.170936330221593</v>
      </c>
      <c r="C485">
        <v>0.104831869481131</v>
      </c>
      <c r="D485">
        <v>0.753679726272821</v>
      </c>
      <c r="E485">
        <v>0.380376846762374</v>
      </c>
      <c r="F485">
        <v>0.525405766908079</v>
      </c>
      <c r="G485">
        <v>0.498613878851757</v>
      </c>
    </row>
    <row r="486" ht="14.25" customHeight="1" spans="1:7">
      <c r="A486">
        <v>483</v>
      </c>
      <c r="B486">
        <v>0.420936330221593</v>
      </c>
      <c r="C486">
        <v>0.854831869481131</v>
      </c>
      <c r="D486">
        <v>0.00367972627282143</v>
      </c>
      <c r="E486">
        <v>0.130376846762374</v>
      </c>
      <c r="F486">
        <v>0.275405766908079</v>
      </c>
      <c r="G486">
        <v>0.248613878851757</v>
      </c>
    </row>
    <row r="487" ht="14.25" customHeight="1" spans="1:7">
      <c r="A487">
        <v>484</v>
      </c>
      <c r="B487">
        <v>0.920936330221593</v>
      </c>
      <c r="C487">
        <v>0.354831869481131</v>
      </c>
      <c r="D487">
        <v>0.503679726272821</v>
      </c>
      <c r="E487">
        <v>0.630376846762374</v>
      </c>
      <c r="F487">
        <v>0.775405766908079</v>
      </c>
      <c r="G487">
        <v>0.748613878851756</v>
      </c>
    </row>
    <row r="488" ht="14.25" customHeight="1" spans="1:7">
      <c r="A488">
        <v>485</v>
      </c>
      <c r="B488">
        <v>0.795936330221593</v>
      </c>
      <c r="C488">
        <v>0.979831869481131</v>
      </c>
      <c r="D488">
        <v>0.878679726272821</v>
      </c>
      <c r="E488">
        <v>0.00537684676237404</v>
      </c>
      <c r="F488">
        <v>0.150405766908079</v>
      </c>
      <c r="G488">
        <v>0.623613878851756</v>
      </c>
    </row>
    <row r="489" ht="14.25" customHeight="1" spans="1:7">
      <c r="A489">
        <v>486</v>
      </c>
      <c r="B489">
        <v>0.295936330221593</v>
      </c>
      <c r="C489">
        <v>0.479831869481131</v>
      </c>
      <c r="D489">
        <v>0.378679726272821</v>
      </c>
      <c r="E489">
        <v>0.505376846762374</v>
      </c>
      <c r="F489">
        <v>0.650405766908079</v>
      </c>
      <c r="G489">
        <v>0.123613878851756</v>
      </c>
    </row>
    <row r="490" ht="14.25" customHeight="1" spans="1:7">
      <c r="A490">
        <v>487</v>
      </c>
      <c r="B490">
        <v>0.0459363302215934</v>
      </c>
      <c r="C490">
        <v>0.729831869481131</v>
      </c>
      <c r="D490">
        <v>0.628679726272821</v>
      </c>
      <c r="E490">
        <v>0.755376846762374</v>
      </c>
      <c r="F490">
        <v>0.400405766908079</v>
      </c>
      <c r="G490">
        <v>0.373613878851757</v>
      </c>
    </row>
    <row r="491" ht="14.25" customHeight="1" spans="1:7">
      <c r="A491">
        <v>488</v>
      </c>
      <c r="B491">
        <v>0.545936330221593</v>
      </c>
      <c r="C491">
        <v>0.229831869481131</v>
      </c>
      <c r="D491">
        <v>0.128679726272821</v>
      </c>
      <c r="E491">
        <v>0.255376846762374</v>
      </c>
      <c r="F491">
        <v>0.900405766908079</v>
      </c>
      <c r="G491">
        <v>0.873613878851756</v>
      </c>
    </row>
    <row r="492" ht="14.25" customHeight="1" spans="1:7">
      <c r="A492">
        <v>489</v>
      </c>
      <c r="B492">
        <v>0.608436330221593</v>
      </c>
      <c r="C492">
        <v>0.792331869481131</v>
      </c>
      <c r="D492">
        <v>0.691179726272821</v>
      </c>
      <c r="E492">
        <v>0.567876846762374</v>
      </c>
      <c r="F492">
        <v>0.587905766908079</v>
      </c>
      <c r="G492">
        <v>0.311113878851757</v>
      </c>
    </row>
    <row r="493" ht="14.25" customHeight="1" spans="1:7">
      <c r="A493">
        <v>490</v>
      </c>
      <c r="B493">
        <v>0.108436330221593</v>
      </c>
      <c r="C493">
        <v>0.292331869481131</v>
      </c>
      <c r="D493">
        <v>0.191179726272821</v>
      </c>
      <c r="E493">
        <v>0.067876846762374</v>
      </c>
      <c r="F493">
        <v>0.0879057669080794</v>
      </c>
      <c r="G493">
        <v>0.811113878851756</v>
      </c>
    </row>
    <row r="494" ht="14.25" customHeight="1" spans="1:7">
      <c r="A494">
        <v>491</v>
      </c>
      <c r="B494">
        <v>0.358436330221593</v>
      </c>
      <c r="C494">
        <v>0.542331869481131</v>
      </c>
      <c r="D494">
        <v>0.941179726272821</v>
      </c>
      <c r="E494">
        <v>0.317876846762374</v>
      </c>
      <c r="F494">
        <v>0.837905766908079</v>
      </c>
      <c r="G494">
        <v>0.561113878851756</v>
      </c>
    </row>
    <row r="495" ht="14.25" customHeight="1" spans="1:7">
      <c r="A495">
        <v>492</v>
      </c>
      <c r="B495">
        <v>0.858436330221593</v>
      </c>
      <c r="C495">
        <v>0.0423318694811314</v>
      </c>
      <c r="D495">
        <v>0.441179726272821</v>
      </c>
      <c r="E495">
        <v>0.817876846762374</v>
      </c>
      <c r="F495">
        <v>0.337905766908079</v>
      </c>
      <c r="G495">
        <v>0.0611138788517564</v>
      </c>
    </row>
    <row r="496" ht="14.25" customHeight="1" spans="1:7">
      <c r="A496">
        <v>493</v>
      </c>
      <c r="B496">
        <v>0.983436330221593</v>
      </c>
      <c r="C496">
        <v>0.667331869481131</v>
      </c>
      <c r="D496">
        <v>0.0661797262728214</v>
      </c>
      <c r="E496">
        <v>0.442876846762374</v>
      </c>
      <c r="F496">
        <v>0.712905766908079</v>
      </c>
      <c r="G496">
        <v>0.186113878851757</v>
      </c>
    </row>
    <row r="497" ht="14.25" customHeight="1" spans="1:7">
      <c r="A497">
        <v>494</v>
      </c>
      <c r="B497">
        <v>0.483436330221593</v>
      </c>
      <c r="C497">
        <v>0.167331869481131</v>
      </c>
      <c r="D497">
        <v>0.566179726272821</v>
      </c>
      <c r="E497">
        <v>0.942876846762374</v>
      </c>
      <c r="F497">
        <v>0.212905766908079</v>
      </c>
      <c r="G497">
        <v>0.686113878851756</v>
      </c>
    </row>
    <row r="498" ht="14.25" customHeight="1" spans="1:7">
      <c r="A498">
        <v>495</v>
      </c>
      <c r="B498">
        <v>0.233436330221593</v>
      </c>
      <c r="C498">
        <v>0.917331869481131</v>
      </c>
      <c r="D498">
        <v>0.316179726272821</v>
      </c>
      <c r="E498">
        <v>0.692876846762374</v>
      </c>
      <c r="F498">
        <v>0.962905766908079</v>
      </c>
      <c r="G498">
        <v>0.936113878851756</v>
      </c>
    </row>
    <row r="499" ht="14.25" customHeight="1" spans="1:7">
      <c r="A499">
        <v>496</v>
      </c>
      <c r="B499">
        <v>0.733436330221593</v>
      </c>
      <c r="C499">
        <v>0.417331869481131</v>
      </c>
      <c r="D499">
        <v>0.816179726272821</v>
      </c>
      <c r="E499">
        <v>0.192876846762374</v>
      </c>
      <c r="F499">
        <v>0.462905766908079</v>
      </c>
      <c r="G499">
        <v>0.436113878851757</v>
      </c>
    </row>
    <row r="500" ht="14.25" customHeight="1" spans="1:7">
      <c r="A500">
        <v>497</v>
      </c>
      <c r="B500">
        <v>0.702186330221593</v>
      </c>
      <c r="C500">
        <v>0.886081869481131</v>
      </c>
      <c r="D500">
        <v>0.222429726272821</v>
      </c>
      <c r="E500">
        <v>0.849126846762374</v>
      </c>
      <c r="F500">
        <v>0.869155766908079</v>
      </c>
      <c r="G500">
        <v>0.654863878851756</v>
      </c>
    </row>
    <row r="501" ht="14.25" customHeight="1" spans="1:7">
      <c r="A501">
        <v>498</v>
      </c>
      <c r="B501">
        <v>0.202186330221593</v>
      </c>
      <c r="C501">
        <v>0.386081869481131</v>
      </c>
      <c r="D501">
        <v>0.722429726272821</v>
      </c>
      <c r="E501">
        <v>0.349126846762374</v>
      </c>
      <c r="F501">
        <v>0.369155766908079</v>
      </c>
      <c r="G501">
        <v>0.154863878851757</v>
      </c>
    </row>
    <row r="502" ht="14.25" customHeight="1" spans="1:7">
      <c r="A502">
        <v>499</v>
      </c>
      <c r="B502">
        <v>0.452186330221593</v>
      </c>
      <c r="C502">
        <v>0.636081869481131</v>
      </c>
      <c r="D502">
        <v>0.472429726272821</v>
      </c>
      <c r="E502">
        <v>0.099126846762374</v>
      </c>
      <c r="F502">
        <v>0.619155766908079</v>
      </c>
      <c r="G502">
        <v>0.404863878851757</v>
      </c>
    </row>
    <row r="503" ht="14.25" customHeight="1" spans="1:7">
      <c r="A503">
        <v>500</v>
      </c>
      <c r="B503">
        <v>0.952186330221593</v>
      </c>
      <c r="C503">
        <v>0.136081869481131</v>
      </c>
      <c r="D503">
        <v>0.972429726272821</v>
      </c>
      <c r="E503">
        <v>0.599126846762374</v>
      </c>
      <c r="F503">
        <v>0.119155766908079</v>
      </c>
      <c r="G503">
        <v>0.904863878851756</v>
      </c>
    </row>
    <row r="504" ht="14.25" customHeight="1" spans="1:7">
      <c r="A504">
        <v>501</v>
      </c>
      <c r="B504">
        <v>0.827186330221593</v>
      </c>
      <c r="C504">
        <v>0.511081869481131</v>
      </c>
      <c r="D504">
        <v>0.597429726272821</v>
      </c>
      <c r="E504">
        <v>0.224126846762374</v>
      </c>
      <c r="F504">
        <v>0.994155766908079</v>
      </c>
      <c r="G504">
        <v>0.779863878851756</v>
      </c>
    </row>
    <row r="505" ht="14.25" customHeight="1" spans="1:7">
      <c r="A505">
        <v>502</v>
      </c>
      <c r="B505">
        <v>0.327186330221593</v>
      </c>
      <c r="C505">
        <v>0.0110818694811314</v>
      </c>
      <c r="D505">
        <v>0.0974297262728214</v>
      </c>
      <c r="E505">
        <v>0.724126846762374</v>
      </c>
      <c r="F505">
        <v>0.494155766908079</v>
      </c>
      <c r="G505">
        <v>0.279863878851757</v>
      </c>
    </row>
    <row r="506" ht="14.25" customHeight="1" spans="1:7">
      <c r="A506">
        <v>503</v>
      </c>
      <c r="B506">
        <v>0.0771863302215934</v>
      </c>
      <c r="C506">
        <v>0.761081869481131</v>
      </c>
      <c r="D506">
        <v>0.847429726272821</v>
      </c>
      <c r="E506">
        <v>0.974126846762374</v>
      </c>
      <c r="F506">
        <v>0.744155766908079</v>
      </c>
      <c r="G506">
        <v>0.0298638788517565</v>
      </c>
    </row>
    <row r="507" ht="14.25" customHeight="1" spans="1:7">
      <c r="A507">
        <v>504</v>
      </c>
      <c r="B507">
        <v>0.577186330221593</v>
      </c>
      <c r="C507">
        <v>0.261081869481131</v>
      </c>
      <c r="D507">
        <v>0.347429726272821</v>
      </c>
      <c r="E507">
        <v>0.474126846762374</v>
      </c>
      <c r="F507">
        <v>0.244155766908079</v>
      </c>
      <c r="G507">
        <v>0.529863878851756</v>
      </c>
    </row>
    <row r="508" ht="14.25" customHeight="1" spans="1:7">
      <c r="A508">
        <v>505</v>
      </c>
      <c r="B508">
        <v>0.514686330221593</v>
      </c>
      <c r="C508">
        <v>0.698581869481131</v>
      </c>
      <c r="D508">
        <v>0.784929726272821</v>
      </c>
      <c r="E508">
        <v>0.661626846762374</v>
      </c>
      <c r="F508">
        <v>0.306655766908079</v>
      </c>
      <c r="G508">
        <v>0.0923638788517565</v>
      </c>
    </row>
    <row r="509" ht="14.25" customHeight="1" spans="1:7">
      <c r="A509">
        <v>506</v>
      </c>
      <c r="B509">
        <v>0.0146863302215934</v>
      </c>
      <c r="C509">
        <v>0.198581869481131</v>
      </c>
      <c r="D509">
        <v>0.284929726272821</v>
      </c>
      <c r="E509">
        <v>0.161626846762374</v>
      </c>
      <c r="F509">
        <v>0.806655766908079</v>
      </c>
      <c r="G509">
        <v>0.592363878851756</v>
      </c>
    </row>
    <row r="510" ht="14.25" customHeight="1" spans="1:7">
      <c r="A510">
        <v>507</v>
      </c>
      <c r="B510">
        <v>0.264686330221593</v>
      </c>
      <c r="C510">
        <v>0.948581869481131</v>
      </c>
      <c r="D510">
        <v>0.534929726272821</v>
      </c>
      <c r="E510">
        <v>0.411626846762374</v>
      </c>
      <c r="F510">
        <v>0.0566557669080794</v>
      </c>
      <c r="G510">
        <v>0.842363878851756</v>
      </c>
    </row>
    <row r="511" ht="14.25" customHeight="1" spans="1:7">
      <c r="A511">
        <v>508</v>
      </c>
      <c r="B511">
        <v>0.764686330221593</v>
      </c>
      <c r="C511">
        <v>0.448581869481131</v>
      </c>
      <c r="D511">
        <v>0.0349297262728214</v>
      </c>
      <c r="E511">
        <v>0.911626846762374</v>
      </c>
      <c r="F511">
        <v>0.556655766908079</v>
      </c>
      <c r="G511">
        <v>0.342363878851757</v>
      </c>
    </row>
    <row r="512" ht="14.25" customHeight="1" spans="1:7">
      <c r="A512">
        <v>509</v>
      </c>
      <c r="B512">
        <v>0.889686330221593</v>
      </c>
      <c r="C512">
        <v>0.823581869481131</v>
      </c>
      <c r="D512">
        <v>0.409929726272821</v>
      </c>
      <c r="E512">
        <v>0.286626846762374</v>
      </c>
      <c r="F512">
        <v>0.431655766908079</v>
      </c>
      <c r="G512">
        <v>0.467363878851757</v>
      </c>
    </row>
    <row r="513" ht="14.25" customHeight="1" spans="1:7">
      <c r="A513">
        <v>510</v>
      </c>
      <c r="B513">
        <v>0.389686330221593</v>
      </c>
      <c r="C513">
        <v>0.323581869481131</v>
      </c>
      <c r="D513">
        <v>0.909929726272821</v>
      </c>
      <c r="E513">
        <v>0.786626846762374</v>
      </c>
      <c r="F513">
        <v>0.931655766908079</v>
      </c>
      <c r="G513">
        <v>0.967363878851756</v>
      </c>
    </row>
    <row r="514" ht="14.25" customHeight="1" spans="1:7">
      <c r="A514">
        <v>511</v>
      </c>
      <c r="B514">
        <v>0.139686330221593</v>
      </c>
      <c r="C514">
        <v>0.573581869481131</v>
      </c>
      <c r="D514">
        <v>0.159929726272821</v>
      </c>
      <c r="E514">
        <v>0.536626846762374</v>
      </c>
      <c r="F514">
        <v>0.181655766908079</v>
      </c>
      <c r="G514">
        <v>0.717363878851756</v>
      </c>
    </row>
    <row r="515" ht="14.25" customHeight="1" spans="1:7">
      <c r="A515">
        <v>512</v>
      </c>
      <c r="B515">
        <v>0.639686330221593</v>
      </c>
      <c r="C515">
        <v>0.0735818694811314</v>
      </c>
      <c r="D515">
        <v>0.659929726272821</v>
      </c>
      <c r="E515">
        <v>0.036626846762374</v>
      </c>
      <c r="F515">
        <v>0.681655766908079</v>
      </c>
      <c r="G515">
        <v>0.217363878851757</v>
      </c>
    </row>
    <row r="516" ht="14.25" customHeight="1" spans="1:7">
      <c r="A516">
        <v>513</v>
      </c>
      <c r="B516">
        <v>0.638709767721593</v>
      </c>
      <c r="C516">
        <v>0.820652181981131</v>
      </c>
      <c r="D516">
        <v>0.203875038772821</v>
      </c>
      <c r="E516">
        <v>0.742681534262374</v>
      </c>
      <c r="F516">
        <v>0.282241704408079</v>
      </c>
      <c r="G516">
        <v>0.905840441351756</v>
      </c>
    </row>
    <row r="517" ht="14.25" customHeight="1" spans="1:7">
      <c r="A517">
        <v>514</v>
      </c>
      <c r="B517">
        <v>0.138709767721593</v>
      </c>
      <c r="C517">
        <v>0.320652181981131</v>
      </c>
      <c r="D517">
        <v>0.703875038772821</v>
      </c>
      <c r="E517">
        <v>0.242681534262374</v>
      </c>
      <c r="F517">
        <v>0.782241704408079</v>
      </c>
      <c r="G517">
        <v>0.405840441351757</v>
      </c>
    </row>
    <row r="518" ht="14.25" customHeight="1" spans="1:7">
      <c r="A518">
        <v>515</v>
      </c>
      <c r="B518">
        <v>0.388709767721593</v>
      </c>
      <c r="C518">
        <v>0.570652181981131</v>
      </c>
      <c r="D518">
        <v>0.453875038772821</v>
      </c>
      <c r="E518">
        <v>0.492681534262374</v>
      </c>
      <c r="F518">
        <v>0.0322417044080794</v>
      </c>
      <c r="G518">
        <v>0.155840441351757</v>
      </c>
    </row>
    <row r="519" ht="14.25" customHeight="1" spans="1:7">
      <c r="A519">
        <v>516</v>
      </c>
      <c r="B519">
        <v>0.888709767721593</v>
      </c>
      <c r="C519">
        <v>0.0706521819811314</v>
      </c>
      <c r="D519">
        <v>0.953875038772821</v>
      </c>
      <c r="E519">
        <v>0.992681534262374</v>
      </c>
      <c r="F519">
        <v>0.532241704408079</v>
      </c>
      <c r="G519">
        <v>0.655840441351756</v>
      </c>
    </row>
    <row r="520" ht="14.25" customHeight="1" spans="1:7">
      <c r="A520">
        <v>517</v>
      </c>
      <c r="B520">
        <v>0.763709767721593</v>
      </c>
      <c r="C520">
        <v>0.695652181981131</v>
      </c>
      <c r="D520">
        <v>0.578875038772821</v>
      </c>
      <c r="E520">
        <v>0.367681534262374</v>
      </c>
      <c r="F520">
        <v>0.407241704408079</v>
      </c>
      <c r="G520">
        <v>0.530840441351756</v>
      </c>
    </row>
    <row r="521" ht="14.25" customHeight="1" spans="1:7">
      <c r="A521">
        <v>518</v>
      </c>
      <c r="B521">
        <v>0.263709767721593</v>
      </c>
      <c r="C521">
        <v>0.195652181981131</v>
      </c>
      <c r="D521">
        <v>0.0788750387728214</v>
      </c>
      <c r="E521">
        <v>0.867681534262374</v>
      </c>
      <c r="F521">
        <v>0.907241704408079</v>
      </c>
      <c r="G521">
        <v>0.0308404413517565</v>
      </c>
    </row>
    <row r="522" ht="14.25" customHeight="1" spans="1:7">
      <c r="A522">
        <v>519</v>
      </c>
      <c r="B522">
        <v>0.0137097677215934</v>
      </c>
      <c r="C522">
        <v>0.945652181981131</v>
      </c>
      <c r="D522">
        <v>0.828875038772821</v>
      </c>
      <c r="E522">
        <v>0.617681534262374</v>
      </c>
      <c r="F522">
        <v>0.157241704408079</v>
      </c>
      <c r="G522">
        <v>0.280840441351757</v>
      </c>
    </row>
    <row r="523" ht="14.25" customHeight="1" spans="1:7">
      <c r="A523">
        <v>520</v>
      </c>
      <c r="B523">
        <v>0.513709767721593</v>
      </c>
      <c r="C523">
        <v>0.445652181981131</v>
      </c>
      <c r="D523">
        <v>0.328875038772821</v>
      </c>
      <c r="E523">
        <v>0.117681534262374</v>
      </c>
      <c r="F523">
        <v>0.657241704408079</v>
      </c>
      <c r="G523">
        <v>0.780840441351756</v>
      </c>
    </row>
    <row r="524" ht="14.25" customHeight="1" spans="1:7">
      <c r="A524">
        <v>521</v>
      </c>
      <c r="B524">
        <v>0.576209767721593</v>
      </c>
      <c r="C524">
        <v>0.508152181981131</v>
      </c>
      <c r="D524">
        <v>0.766375038772821</v>
      </c>
      <c r="E524">
        <v>0.805181534262374</v>
      </c>
      <c r="F524">
        <v>0.844741704408079</v>
      </c>
      <c r="G524">
        <v>0.343340441351757</v>
      </c>
    </row>
    <row r="525" ht="14.25" customHeight="1" spans="1:7">
      <c r="A525">
        <v>522</v>
      </c>
      <c r="B525">
        <v>0.0762097677215934</v>
      </c>
      <c r="C525">
        <v>0.00815218198113143</v>
      </c>
      <c r="D525">
        <v>0.266375038772821</v>
      </c>
      <c r="E525">
        <v>0.305181534262374</v>
      </c>
      <c r="F525">
        <v>0.344741704408079</v>
      </c>
      <c r="G525">
        <v>0.843340441351756</v>
      </c>
    </row>
    <row r="526" ht="14.25" customHeight="1" spans="1:7">
      <c r="A526">
        <v>523</v>
      </c>
      <c r="B526">
        <v>0.326209767721593</v>
      </c>
      <c r="C526">
        <v>0.758152181981131</v>
      </c>
      <c r="D526">
        <v>0.516375038772821</v>
      </c>
      <c r="E526">
        <v>0.055181534262374</v>
      </c>
      <c r="F526">
        <v>0.594741704408079</v>
      </c>
      <c r="G526">
        <v>0.593340441351756</v>
      </c>
    </row>
    <row r="527" ht="14.25" customHeight="1" spans="1:7">
      <c r="A527">
        <v>524</v>
      </c>
      <c r="B527">
        <v>0.826209767721593</v>
      </c>
      <c r="C527">
        <v>0.258152181981131</v>
      </c>
      <c r="D527">
        <v>0.0163750387728214</v>
      </c>
      <c r="E527">
        <v>0.555181534262374</v>
      </c>
      <c r="F527">
        <v>0.0947417044080794</v>
      </c>
      <c r="G527">
        <v>0.0933404413517565</v>
      </c>
    </row>
    <row r="528" ht="14.25" customHeight="1" spans="1:7">
      <c r="A528">
        <v>525</v>
      </c>
      <c r="B528">
        <v>0.951209767721593</v>
      </c>
      <c r="C528">
        <v>0.883152181981131</v>
      </c>
      <c r="D528">
        <v>0.391375038772821</v>
      </c>
      <c r="E528">
        <v>0.180181534262374</v>
      </c>
      <c r="F528">
        <v>0.969741704408079</v>
      </c>
      <c r="G528">
        <v>0.218340441351757</v>
      </c>
    </row>
    <row r="529" ht="14.25" customHeight="1" spans="1:7">
      <c r="A529">
        <v>526</v>
      </c>
      <c r="B529">
        <v>0.451209767721593</v>
      </c>
      <c r="C529">
        <v>0.383152181981131</v>
      </c>
      <c r="D529">
        <v>0.891375038772821</v>
      </c>
      <c r="E529">
        <v>0.680181534262374</v>
      </c>
      <c r="F529">
        <v>0.469741704408079</v>
      </c>
      <c r="G529">
        <v>0.718340441351756</v>
      </c>
    </row>
    <row r="530" ht="14.25" customHeight="1" spans="1:7">
      <c r="A530">
        <v>527</v>
      </c>
      <c r="B530">
        <v>0.201209767721593</v>
      </c>
      <c r="C530">
        <v>0.633152181981131</v>
      </c>
      <c r="D530">
        <v>0.141375038772821</v>
      </c>
      <c r="E530">
        <v>0.930181534262374</v>
      </c>
      <c r="F530">
        <v>0.719741704408079</v>
      </c>
      <c r="G530">
        <v>0.968340441351756</v>
      </c>
    </row>
    <row r="531" ht="14.25" customHeight="1" spans="1:7">
      <c r="A531">
        <v>528</v>
      </c>
      <c r="B531">
        <v>0.701209767721593</v>
      </c>
      <c r="C531">
        <v>0.133152181981131</v>
      </c>
      <c r="D531">
        <v>0.641375038772821</v>
      </c>
      <c r="E531">
        <v>0.430181534262374</v>
      </c>
      <c r="F531">
        <v>0.219741704408079</v>
      </c>
      <c r="G531">
        <v>0.468340441351757</v>
      </c>
    </row>
    <row r="532" ht="14.25" customHeight="1" spans="1:7">
      <c r="A532">
        <v>529</v>
      </c>
      <c r="B532">
        <v>0.732459767721593</v>
      </c>
      <c r="C532">
        <v>0.664402181981131</v>
      </c>
      <c r="D532">
        <v>0.297625038772821</v>
      </c>
      <c r="E532">
        <v>0.523931534262374</v>
      </c>
      <c r="F532">
        <v>0.563491704408079</v>
      </c>
      <c r="G532">
        <v>0.749590441351756</v>
      </c>
    </row>
    <row r="533" ht="14.25" customHeight="1" spans="1:7">
      <c r="A533">
        <v>530</v>
      </c>
      <c r="B533">
        <v>0.232459767721593</v>
      </c>
      <c r="C533">
        <v>0.164402181981131</v>
      </c>
      <c r="D533">
        <v>0.797625038772821</v>
      </c>
      <c r="E533">
        <v>0.023931534262374</v>
      </c>
      <c r="F533">
        <v>0.0634917044080794</v>
      </c>
      <c r="G533">
        <v>0.249590441351757</v>
      </c>
    </row>
    <row r="534" ht="14.25" customHeight="1" spans="1:7">
      <c r="A534">
        <v>531</v>
      </c>
      <c r="B534">
        <v>0.482459767721593</v>
      </c>
      <c r="C534">
        <v>0.914402181981131</v>
      </c>
      <c r="D534">
        <v>0.0476250387728214</v>
      </c>
      <c r="E534">
        <v>0.273931534262374</v>
      </c>
      <c r="F534">
        <v>0.813491704408079</v>
      </c>
      <c r="G534">
        <v>0.499590441351757</v>
      </c>
    </row>
    <row r="535" ht="14.25" customHeight="1" spans="1:7">
      <c r="A535">
        <v>532</v>
      </c>
      <c r="B535">
        <v>0.982459767721593</v>
      </c>
      <c r="C535">
        <v>0.414402181981131</v>
      </c>
      <c r="D535">
        <v>0.547625038772821</v>
      </c>
      <c r="E535">
        <v>0.773931534262374</v>
      </c>
      <c r="F535">
        <v>0.313491704408079</v>
      </c>
      <c r="G535">
        <v>0.999590441351756</v>
      </c>
    </row>
    <row r="536" ht="14.25" customHeight="1" spans="1:7">
      <c r="A536">
        <v>533</v>
      </c>
      <c r="B536">
        <v>0.857459767721593</v>
      </c>
      <c r="C536">
        <v>0.789402181981131</v>
      </c>
      <c r="D536">
        <v>0.922625038772821</v>
      </c>
      <c r="E536">
        <v>0.398931534262374</v>
      </c>
      <c r="F536">
        <v>0.688491704408079</v>
      </c>
      <c r="G536">
        <v>0.874590441351756</v>
      </c>
    </row>
    <row r="537" ht="14.25" customHeight="1" spans="1:7">
      <c r="A537">
        <v>534</v>
      </c>
      <c r="B537">
        <v>0.357459767721593</v>
      </c>
      <c r="C537">
        <v>0.289402181981131</v>
      </c>
      <c r="D537">
        <v>0.422625038772821</v>
      </c>
      <c r="E537">
        <v>0.898931534262374</v>
      </c>
      <c r="F537">
        <v>0.188491704408079</v>
      </c>
      <c r="G537">
        <v>0.374590441351757</v>
      </c>
    </row>
    <row r="538" ht="14.25" customHeight="1" spans="1:7">
      <c r="A538">
        <v>535</v>
      </c>
      <c r="B538">
        <v>0.107459767721593</v>
      </c>
      <c r="C538">
        <v>0.539402181981131</v>
      </c>
      <c r="D538">
        <v>0.672625038772821</v>
      </c>
      <c r="E538">
        <v>0.648931534262374</v>
      </c>
      <c r="F538">
        <v>0.938491704408079</v>
      </c>
      <c r="G538">
        <v>0.124590441351756</v>
      </c>
    </row>
    <row r="539" ht="14.25" customHeight="1" spans="1:7">
      <c r="A539">
        <v>536</v>
      </c>
      <c r="B539">
        <v>0.607459767721593</v>
      </c>
      <c r="C539">
        <v>0.0394021819811314</v>
      </c>
      <c r="D539">
        <v>0.172625038772821</v>
      </c>
      <c r="E539">
        <v>0.148931534262374</v>
      </c>
      <c r="F539">
        <v>0.438491704408079</v>
      </c>
      <c r="G539">
        <v>0.624590441351756</v>
      </c>
    </row>
    <row r="540" ht="14.25" customHeight="1" spans="1:7">
      <c r="A540">
        <v>537</v>
      </c>
      <c r="B540">
        <v>0.544959767721593</v>
      </c>
      <c r="C540">
        <v>0.976902181981131</v>
      </c>
      <c r="D540">
        <v>0.735125038772821</v>
      </c>
      <c r="E540">
        <v>0.961431534262374</v>
      </c>
      <c r="F540">
        <v>0.000991704408079386</v>
      </c>
      <c r="G540">
        <v>0.0620904413517564</v>
      </c>
    </row>
    <row r="541" ht="14.25" customHeight="1" spans="1:7">
      <c r="A541">
        <v>538</v>
      </c>
      <c r="B541">
        <v>0.0449597677215934</v>
      </c>
      <c r="C541">
        <v>0.476902181981131</v>
      </c>
      <c r="D541">
        <v>0.235125038772821</v>
      </c>
      <c r="E541">
        <v>0.461431534262374</v>
      </c>
      <c r="F541">
        <v>0.500991704408079</v>
      </c>
      <c r="G541">
        <v>0.562090441351756</v>
      </c>
    </row>
    <row r="542" ht="14.25" customHeight="1" spans="1:7">
      <c r="A542">
        <v>539</v>
      </c>
      <c r="B542">
        <v>0.294959767721593</v>
      </c>
      <c r="C542">
        <v>0.726902181981131</v>
      </c>
      <c r="D542">
        <v>0.985125038772821</v>
      </c>
      <c r="E542">
        <v>0.211431534262374</v>
      </c>
      <c r="F542">
        <v>0.250991704408079</v>
      </c>
      <c r="G542">
        <v>0.812090441351756</v>
      </c>
    </row>
    <row r="543" ht="14.25" customHeight="1" spans="1:7">
      <c r="A543">
        <v>540</v>
      </c>
      <c r="B543">
        <v>0.794959767721593</v>
      </c>
      <c r="C543">
        <v>0.226902181981131</v>
      </c>
      <c r="D543">
        <v>0.485125038772821</v>
      </c>
      <c r="E543">
        <v>0.711431534262374</v>
      </c>
      <c r="F543">
        <v>0.750991704408079</v>
      </c>
      <c r="G543">
        <v>0.312090441351757</v>
      </c>
    </row>
    <row r="544" ht="14.25" customHeight="1" spans="1:7">
      <c r="A544">
        <v>541</v>
      </c>
      <c r="B544">
        <v>0.919959767721593</v>
      </c>
      <c r="C544">
        <v>0.601902181981131</v>
      </c>
      <c r="D544">
        <v>0.110125038772821</v>
      </c>
      <c r="E544">
        <v>0.086431534262374</v>
      </c>
      <c r="F544">
        <v>0.125991704408079</v>
      </c>
      <c r="G544">
        <v>0.437090441351757</v>
      </c>
    </row>
    <row r="545" ht="14.25" customHeight="1" spans="1:7">
      <c r="A545">
        <v>542</v>
      </c>
      <c r="B545">
        <v>0.419959767721593</v>
      </c>
      <c r="C545">
        <v>0.101902181981131</v>
      </c>
      <c r="D545">
        <v>0.610125038772821</v>
      </c>
      <c r="E545">
        <v>0.586431534262374</v>
      </c>
      <c r="F545">
        <v>0.625991704408079</v>
      </c>
      <c r="G545">
        <v>0.937090441351756</v>
      </c>
    </row>
    <row r="546" ht="14.25" customHeight="1" spans="1:7">
      <c r="A546">
        <v>543</v>
      </c>
      <c r="B546">
        <v>0.169959767721593</v>
      </c>
      <c r="C546">
        <v>0.851902181981131</v>
      </c>
      <c r="D546">
        <v>0.360125038772821</v>
      </c>
      <c r="E546">
        <v>0.836431534262374</v>
      </c>
      <c r="F546">
        <v>0.375991704408079</v>
      </c>
      <c r="G546">
        <v>0.687090441351756</v>
      </c>
    </row>
    <row r="547" ht="14.25" customHeight="1" spans="1:7">
      <c r="A547">
        <v>544</v>
      </c>
      <c r="B547">
        <v>0.669959767721593</v>
      </c>
      <c r="C547">
        <v>0.351902181981131</v>
      </c>
      <c r="D547">
        <v>0.860125038772821</v>
      </c>
      <c r="E547">
        <v>0.336431534262374</v>
      </c>
      <c r="F547">
        <v>0.875991704408079</v>
      </c>
      <c r="G547">
        <v>0.187090441351757</v>
      </c>
    </row>
    <row r="548" ht="14.25" customHeight="1" spans="1:7">
      <c r="A548">
        <v>545</v>
      </c>
      <c r="B548">
        <v>0.685584767721593</v>
      </c>
      <c r="C548">
        <v>0.586277181981131</v>
      </c>
      <c r="D548">
        <v>0.500750038772821</v>
      </c>
      <c r="E548">
        <v>0.195806534262374</v>
      </c>
      <c r="F548">
        <v>0.704116704408079</v>
      </c>
      <c r="G548">
        <v>0.296465441351757</v>
      </c>
    </row>
    <row r="549" ht="14.25" customHeight="1" spans="1:7">
      <c r="A549">
        <v>546</v>
      </c>
      <c r="B549">
        <v>0.185584767721593</v>
      </c>
      <c r="C549">
        <v>0.0862771819811314</v>
      </c>
      <c r="D549">
        <v>0.000750038772821426</v>
      </c>
      <c r="E549">
        <v>0.695806534262374</v>
      </c>
      <c r="F549">
        <v>0.204116704408079</v>
      </c>
      <c r="G549">
        <v>0.796465441351756</v>
      </c>
    </row>
    <row r="550" ht="14.25" customHeight="1" spans="1:7">
      <c r="A550">
        <v>547</v>
      </c>
      <c r="B550">
        <v>0.435584767721593</v>
      </c>
      <c r="C550">
        <v>0.836277181981131</v>
      </c>
      <c r="D550">
        <v>0.750750038772821</v>
      </c>
      <c r="E550">
        <v>0.945806534262374</v>
      </c>
      <c r="F550">
        <v>0.954116704408079</v>
      </c>
      <c r="G550">
        <v>0.546465441351756</v>
      </c>
    </row>
    <row r="551" ht="14.25" customHeight="1" spans="1:7">
      <c r="A551">
        <v>548</v>
      </c>
      <c r="B551">
        <v>0.935584767721593</v>
      </c>
      <c r="C551">
        <v>0.336277181981131</v>
      </c>
      <c r="D551">
        <v>0.250750038772821</v>
      </c>
      <c r="E551">
        <v>0.445806534262374</v>
      </c>
      <c r="F551">
        <v>0.454116704408079</v>
      </c>
      <c r="G551">
        <v>0.0464654413517564</v>
      </c>
    </row>
    <row r="552" ht="14.25" customHeight="1" spans="1:7">
      <c r="A552">
        <v>549</v>
      </c>
      <c r="B552">
        <v>0.810584767721593</v>
      </c>
      <c r="C552">
        <v>0.961277181981131</v>
      </c>
      <c r="D552">
        <v>0.125750038772821</v>
      </c>
      <c r="E552">
        <v>0.820806534262374</v>
      </c>
      <c r="F552">
        <v>0.579116704408079</v>
      </c>
      <c r="G552">
        <v>0.171465441351757</v>
      </c>
    </row>
    <row r="553" ht="14.25" customHeight="1" spans="1:7">
      <c r="A553">
        <v>550</v>
      </c>
      <c r="B553">
        <v>0.310584767721593</v>
      </c>
      <c r="C553">
        <v>0.461277181981131</v>
      </c>
      <c r="D553">
        <v>0.625750038772821</v>
      </c>
      <c r="E553">
        <v>0.320806534262374</v>
      </c>
      <c r="F553">
        <v>0.0791167044080794</v>
      </c>
      <c r="G553">
        <v>0.671465441351756</v>
      </c>
    </row>
    <row r="554" ht="14.25" customHeight="1" spans="1:7">
      <c r="A554">
        <v>551</v>
      </c>
      <c r="B554">
        <v>0.0605847677215934</v>
      </c>
      <c r="C554">
        <v>0.711277181981131</v>
      </c>
      <c r="D554">
        <v>0.375750038772821</v>
      </c>
      <c r="E554">
        <v>0.070806534262374</v>
      </c>
      <c r="F554">
        <v>0.829116704408079</v>
      </c>
      <c r="G554">
        <v>0.921465441351756</v>
      </c>
    </row>
    <row r="555" ht="14.25" customHeight="1" spans="1:7">
      <c r="A555">
        <v>552</v>
      </c>
      <c r="B555">
        <v>0.560584767721593</v>
      </c>
      <c r="C555">
        <v>0.211277181981131</v>
      </c>
      <c r="D555">
        <v>0.875750038772821</v>
      </c>
      <c r="E555">
        <v>0.570806534262374</v>
      </c>
      <c r="F555">
        <v>0.329116704408079</v>
      </c>
      <c r="G555">
        <v>0.421465441351757</v>
      </c>
    </row>
    <row r="556" ht="14.25" customHeight="1" spans="1:7">
      <c r="A556">
        <v>553</v>
      </c>
      <c r="B556">
        <v>0.623084767721593</v>
      </c>
      <c r="C556">
        <v>0.773777181981131</v>
      </c>
      <c r="D556">
        <v>0.438250038772821</v>
      </c>
      <c r="E556">
        <v>0.258306534262374</v>
      </c>
      <c r="F556">
        <v>0.141616704408079</v>
      </c>
      <c r="G556">
        <v>0.983965441351756</v>
      </c>
    </row>
    <row r="557" ht="14.25" customHeight="1" spans="1:7">
      <c r="A557">
        <v>554</v>
      </c>
      <c r="B557">
        <v>0.123084767721593</v>
      </c>
      <c r="C557">
        <v>0.273777181981131</v>
      </c>
      <c r="D557">
        <v>0.938250038772821</v>
      </c>
      <c r="E557">
        <v>0.758306534262374</v>
      </c>
      <c r="F557">
        <v>0.641616704408079</v>
      </c>
      <c r="G557">
        <v>0.483965441351757</v>
      </c>
    </row>
    <row r="558" ht="14.25" customHeight="1" spans="1:7">
      <c r="A558">
        <v>555</v>
      </c>
      <c r="B558">
        <v>0.373084767721593</v>
      </c>
      <c r="C558">
        <v>0.523777181981131</v>
      </c>
      <c r="D558">
        <v>0.188250038772821</v>
      </c>
      <c r="E558">
        <v>0.508306534262374</v>
      </c>
      <c r="F558">
        <v>0.391616704408079</v>
      </c>
      <c r="G558">
        <v>0.233965441351757</v>
      </c>
    </row>
    <row r="559" ht="14.25" customHeight="1" spans="1:7">
      <c r="A559">
        <v>556</v>
      </c>
      <c r="B559">
        <v>0.873084767721593</v>
      </c>
      <c r="C559">
        <v>0.0237771819811314</v>
      </c>
      <c r="D559">
        <v>0.688250038772821</v>
      </c>
      <c r="E559">
        <v>0.00830653426237404</v>
      </c>
      <c r="F559">
        <v>0.891616704408079</v>
      </c>
      <c r="G559">
        <v>0.733965441351756</v>
      </c>
    </row>
    <row r="560" ht="14.25" customHeight="1" spans="1:7">
      <c r="A560">
        <v>557</v>
      </c>
      <c r="B560">
        <v>0.998084767721593</v>
      </c>
      <c r="C560">
        <v>0.648777181981131</v>
      </c>
      <c r="D560">
        <v>0.813250038772821</v>
      </c>
      <c r="E560">
        <v>0.633306534262374</v>
      </c>
      <c r="F560">
        <v>0.0166167044080794</v>
      </c>
      <c r="G560">
        <v>0.608965441351756</v>
      </c>
    </row>
    <row r="561" ht="14.25" customHeight="1" spans="1:7">
      <c r="A561">
        <v>558</v>
      </c>
      <c r="B561">
        <v>0.498084767721593</v>
      </c>
      <c r="C561">
        <v>0.148777181981131</v>
      </c>
      <c r="D561">
        <v>0.313250038772821</v>
      </c>
      <c r="E561">
        <v>0.133306534262374</v>
      </c>
      <c r="F561">
        <v>0.516616704408079</v>
      </c>
      <c r="G561">
        <v>0.108965441351756</v>
      </c>
    </row>
    <row r="562" ht="14.25" customHeight="1" spans="1:7">
      <c r="A562">
        <v>559</v>
      </c>
      <c r="B562">
        <v>0.248084767721593</v>
      </c>
      <c r="C562">
        <v>0.898777181981131</v>
      </c>
      <c r="D562">
        <v>0.563250038772821</v>
      </c>
      <c r="E562">
        <v>0.383306534262374</v>
      </c>
      <c r="F562">
        <v>0.266616704408079</v>
      </c>
      <c r="G562">
        <v>0.358965441351757</v>
      </c>
    </row>
    <row r="563" ht="14.25" customHeight="1" spans="1:7">
      <c r="A563">
        <v>560</v>
      </c>
      <c r="B563">
        <v>0.748084767721593</v>
      </c>
      <c r="C563">
        <v>0.398777181981131</v>
      </c>
      <c r="D563">
        <v>0.0632500387728214</v>
      </c>
      <c r="E563">
        <v>0.883306534262374</v>
      </c>
      <c r="F563">
        <v>0.766616704408079</v>
      </c>
      <c r="G563">
        <v>0.858965441351756</v>
      </c>
    </row>
    <row r="564" ht="14.25" customHeight="1" spans="1:7">
      <c r="A564">
        <v>561</v>
      </c>
      <c r="B564">
        <v>0.716834767721593</v>
      </c>
      <c r="C564">
        <v>0.930027181981131</v>
      </c>
      <c r="D564">
        <v>0.969500038772821</v>
      </c>
      <c r="E564">
        <v>0.039556534262374</v>
      </c>
      <c r="F564">
        <v>0.422866704408079</v>
      </c>
      <c r="G564">
        <v>0.0777154413517565</v>
      </c>
    </row>
    <row r="565" ht="14.25" customHeight="1" spans="1:7">
      <c r="A565">
        <v>562</v>
      </c>
      <c r="B565">
        <v>0.216834767721593</v>
      </c>
      <c r="C565">
        <v>0.430027181981131</v>
      </c>
      <c r="D565">
        <v>0.469500038772821</v>
      </c>
      <c r="E565">
        <v>0.539556534262374</v>
      </c>
      <c r="F565">
        <v>0.922866704408079</v>
      </c>
      <c r="G565">
        <v>0.577715441351756</v>
      </c>
    </row>
    <row r="566" ht="14.25" customHeight="1" spans="1:7">
      <c r="A566">
        <v>563</v>
      </c>
      <c r="B566">
        <v>0.466834767721593</v>
      </c>
      <c r="C566">
        <v>0.680027181981131</v>
      </c>
      <c r="D566">
        <v>0.719500038772821</v>
      </c>
      <c r="E566">
        <v>0.789556534262374</v>
      </c>
      <c r="F566">
        <v>0.172866704408079</v>
      </c>
      <c r="G566">
        <v>0.827715441351756</v>
      </c>
    </row>
    <row r="567" ht="14.25" customHeight="1" spans="1:7">
      <c r="A567">
        <v>564</v>
      </c>
      <c r="B567">
        <v>0.966834767721593</v>
      </c>
      <c r="C567">
        <v>0.180027181981131</v>
      </c>
      <c r="D567">
        <v>0.219500038772821</v>
      </c>
      <c r="E567">
        <v>0.289556534262374</v>
      </c>
      <c r="F567">
        <v>0.672866704408079</v>
      </c>
      <c r="G567">
        <v>0.327715441351757</v>
      </c>
    </row>
    <row r="568" ht="14.25" customHeight="1" spans="1:7">
      <c r="A568">
        <v>565</v>
      </c>
      <c r="B568">
        <v>0.841834767721593</v>
      </c>
      <c r="C568">
        <v>0.555027181981131</v>
      </c>
      <c r="D568">
        <v>0.344500038772821</v>
      </c>
      <c r="E568">
        <v>0.914556534262374</v>
      </c>
      <c r="F568">
        <v>0.297866704408079</v>
      </c>
      <c r="G568">
        <v>0.452715441351757</v>
      </c>
    </row>
    <row r="569" ht="14.25" customHeight="1" spans="1:7">
      <c r="A569">
        <v>566</v>
      </c>
      <c r="B569">
        <v>0.341834767721593</v>
      </c>
      <c r="C569">
        <v>0.0550271819811314</v>
      </c>
      <c r="D569">
        <v>0.844500038772821</v>
      </c>
      <c r="E569">
        <v>0.414556534262374</v>
      </c>
      <c r="F569">
        <v>0.797866704408079</v>
      </c>
      <c r="G569">
        <v>0.952715441351756</v>
      </c>
    </row>
    <row r="570" ht="14.25" customHeight="1" spans="1:7">
      <c r="A570">
        <v>567</v>
      </c>
      <c r="B570">
        <v>0.0918347677215934</v>
      </c>
      <c r="C570">
        <v>0.805027181981131</v>
      </c>
      <c r="D570">
        <v>0.0945000387728214</v>
      </c>
      <c r="E570">
        <v>0.164556534262374</v>
      </c>
      <c r="F570">
        <v>0.0478667044080794</v>
      </c>
      <c r="G570">
        <v>0.702715441351756</v>
      </c>
    </row>
    <row r="571" ht="14.25" customHeight="1" spans="1:7">
      <c r="A571">
        <v>568</v>
      </c>
      <c r="B571">
        <v>0.591834767721593</v>
      </c>
      <c r="C571">
        <v>0.305027181981131</v>
      </c>
      <c r="D571">
        <v>0.594500038772821</v>
      </c>
      <c r="E571">
        <v>0.664556534262374</v>
      </c>
      <c r="F571">
        <v>0.547866704408079</v>
      </c>
      <c r="G571">
        <v>0.202715441351757</v>
      </c>
    </row>
    <row r="572" ht="14.25" customHeight="1" spans="1:7">
      <c r="A572">
        <v>569</v>
      </c>
      <c r="B572">
        <v>0.529334767721593</v>
      </c>
      <c r="C572">
        <v>0.742527181981131</v>
      </c>
      <c r="D572">
        <v>0.0320000387728214</v>
      </c>
      <c r="E572">
        <v>0.477056534262374</v>
      </c>
      <c r="F572">
        <v>0.985366704408079</v>
      </c>
      <c r="G572">
        <v>0.640215441351756</v>
      </c>
    </row>
    <row r="573" ht="14.25" customHeight="1" spans="1:7">
      <c r="A573">
        <v>570</v>
      </c>
      <c r="B573">
        <v>0.0293347677215934</v>
      </c>
      <c r="C573">
        <v>0.242527181981131</v>
      </c>
      <c r="D573">
        <v>0.532000038772821</v>
      </c>
      <c r="E573">
        <v>0.977056534262374</v>
      </c>
      <c r="F573">
        <v>0.485366704408079</v>
      </c>
      <c r="G573">
        <v>0.140215441351757</v>
      </c>
    </row>
    <row r="574" ht="14.25" customHeight="1" spans="1:7">
      <c r="A574">
        <v>571</v>
      </c>
      <c r="B574">
        <v>0.279334767721593</v>
      </c>
      <c r="C574">
        <v>0.992527181981131</v>
      </c>
      <c r="D574">
        <v>0.282000038772821</v>
      </c>
      <c r="E574">
        <v>0.727056534262374</v>
      </c>
      <c r="F574">
        <v>0.735366704408079</v>
      </c>
      <c r="G574">
        <v>0.390215441351757</v>
      </c>
    </row>
    <row r="575" ht="14.25" customHeight="1" spans="1:7">
      <c r="A575">
        <v>572</v>
      </c>
      <c r="B575">
        <v>0.779334767721593</v>
      </c>
      <c r="C575">
        <v>0.492527181981131</v>
      </c>
      <c r="D575">
        <v>0.782000038772821</v>
      </c>
      <c r="E575">
        <v>0.227056534262374</v>
      </c>
      <c r="F575">
        <v>0.235366704408079</v>
      </c>
      <c r="G575">
        <v>0.890215441351756</v>
      </c>
    </row>
    <row r="576" ht="14.25" customHeight="1" spans="1:7">
      <c r="A576">
        <v>573</v>
      </c>
      <c r="B576">
        <v>0.904334767721593</v>
      </c>
      <c r="C576">
        <v>0.867527181981131</v>
      </c>
      <c r="D576">
        <v>0.657000038772821</v>
      </c>
      <c r="E576">
        <v>0.602056534262374</v>
      </c>
      <c r="F576">
        <v>0.860366704408079</v>
      </c>
      <c r="G576">
        <v>0.765215441351756</v>
      </c>
    </row>
    <row r="577" ht="14.25" customHeight="1" spans="1:7">
      <c r="A577">
        <v>574</v>
      </c>
      <c r="B577">
        <v>0.404334767721593</v>
      </c>
      <c r="C577">
        <v>0.367527181981131</v>
      </c>
      <c r="D577">
        <v>0.157000038772821</v>
      </c>
      <c r="E577">
        <v>0.102056534262374</v>
      </c>
      <c r="F577">
        <v>0.360366704408079</v>
      </c>
      <c r="G577">
        <v>0.265215441351757</v>
      </c>
    </row>
    <row r="578" ht="14.25" customHeight="1" spans="1:7">
      <c r="A578">
        <v>575</v>
      </c>
      <c r="B578">
        <v>0.154334767721593</v>
      </c>
      <c r="C578">
        <v>0.617527181981131</v>
      </c>
      <c r="D578">
        <v>0.907000038772821</v>
      </c>
      <c r="E578">
        <v>0.352056534262374</v>
      </c>
      <c r="F578">
        <v>0.610366704408079</v>
      </c>
      <c r="G578">
        <v>0.0152154413517565</v>
      </c>
    </row>
    <row r="579" ht="14.25" customHeight="1" spans="1:7">
      <c r="A579">
        <v>576</v>
      </c>
      <c r="B579">
        <v>0.654334767721593</v>
      </c>
      <c r="C579">
        <v>0.117527181981131</v>
      </c>
      <c r="D579">
        <v>0.407000038772821</v>
      </c>
      <c r="E579">
        <v>0.852056534262374</v>
      </c>
      <c r="F579">
        <v>0.110366704408079</v>
      </c>
      <c r="G579">
        <v>0.515215441351756</v>
      </c>
    </row>
    <row r="580" ht="14.25" customHeight="1" spans="1:7">
      <c r="A580">
        <v>577</v>
      </c>
      <c r="B580">
        <v>0.646522267721593</v>
      </c>
      <c r="C580">
        <v>0.703464681981131</v>
      </c>
      <c r="D580">
        <v>0.899187538772821</v>
      </c>
      <c r="E580">
        <v>0.969244034262374</v>
      </c>
      <c r="F580">
        <v>0.211929204408079</v>
      </c>
      <c r="G580">
        <v>0.194902941351757</v>
      </c>
    </row>
    <row r="581" ht="14.25" customHeight="1" spans="1:7">
      <c r="A581">
        <v>578</v>
      </c>
      <c r="B581">
        <v>0.146522267721593</v>
      </c>
      <c r="C581">
        <v>0.203464681981131</v>
      </c>
      <c r="D581">
        <v>0.399187538772821</v>
      </c>
      <c r="E581">
        <v>0.469244034262374</v>
      </c>
      <c r="F581">
        <v>0.711929204408079</v>
      </c>
      <c r="G581">
        <v>0.694902941351756</v>
      </c>
    </row>
    <row r="582" ht="14.25" customHeight="1" spans="1:7">
      <c r="A582">
        <v>579</v>
      </c>
      <c r="B582">
        <v>0.396522267721593</v>
      </c>
      <c r="C582">
        <v>0.953464681981131</v>
      </c>
      <c r="D582">
        <v>0.649187538772821</v>
      </c>
      <c r="E582">
        <v>0.219244034262374</v>
      </c>
      <c r="F582">
        <v>0.461929204408079</v>
      </c>
      <c r="G582">
        <v>0.944902941351756</v>
      </c>
    </row>
    <row r="583" ht="14.25" customHeight="1" spans="1:7">
      <c r="A583">
        <v>580</v>
      </c>
      <c r="B583">
        <v>0.896522267721593</v>
      </c>
      <c r="C583">
        <v>0.453464681981131</v>
      </c>
      <c r="D583">
        <v>0.149187538772821</v>
      </c>
      <c r="E583">
        <v>0.719244034262374</v>
      </c>
      <c r="F583">
        <v>0.961929204408079</v>
      </c>
      <c r="G583">
        <v>0.444902941351757</v>
      </c>
    </row>
    <row r="584" ht="14.25" customHeight="1" spans="1:7">
      <c r="A584">
        <v>581</v>
      </c>
      <c r="B584">
        <v>0.771522267721593</v>
      </c>
      <c r="C584">
        <v>0.828464681981131</v>
      </c>
      <c r="D584">
        <v>0.274187538772821</v>
      </c>
      <c r="E584">
        <v>0.094244034262374</v>
      </c>
      <c r="F584">
        <v>0.0869292044080794</v>
      </c>
      <c r="G584">
        <v>0.319902941351757</v>
      </c>
    </row>
    <row r="585" ht="14.25" customHeight="1" spans="1:7">
      <c r="A585">
        <v>582</v>
      </c>
      <c r="B585">
        <v>0.271522267721593</v>
      </c>
      <c r="C585">
        <v>0.328464681981131</v>
      </c>
      <c r="D585">
        <v>0.774187538772821</v>
      </c>
      <c r="E585">
        <v>0.594244034262374</v>
      </c>
      <c r="F585">
        <v>0.586929204408079</v>
      </c>
      <c r="G585">
        <v>0.819902941351756</v>
      </c>
    </row>
    <row r="586" ht="14.25" customHeight="1" spans="1:7">
      <c r="A586">
        <v>583</v>
      </c>
      <c r="B586">
        <v>0.0215222677215934</v>
      </c>
      <c r="C586">
        <v>0.578464681981131</v>
      </c>
      <c r="D586">
        <v>0.0241875387728214</v>
      </c>
      <c r="E586">
        <v>0.844244034262374</v>
      </c>
      <c r="F586">
        <v>0.336929204408079</v>
      </c>
      <c r="G586">
        <v>0.569902941351756</v>
      </c>
    </row>
    <row r="587" ht="14.25" customHeight="1" spans="1:7">
      <c r="A587">
        <v>584</v>
      </c>
      <c r="B587">
        <v>0.521522267721593</v>
      </c>
      <c r="C587">
        <v>0.0784646819811314</v>
      </c>
      <c r="D587">
        <v>0.524187538772821</v>
      </c>
      <c r="E587">
        <v>0.344244034262374</v>
      </c>
      <c r="F587">
        <v>0.836929204408079</v>
      </c>
      <c r="G587">
        <v>0.0699029413517565</v>
      </c>
    </row>
    <row r="588" ht="14.25" customHeight="1" spans="1:7">
      <c r="A588">
        <v>585</v>
      </c>
      <c r="B588">
        <v>0.584022267721593</v>
      </c>
      <c r="C588">
        <v>0.890964681981131</v>
      </c>
      <c r="D588">
        <v>0.0866875387728214</v>
      </c>
      <c r="E588">
        <v>0.531744034262374</v>
      </c>
      <c r="F588">
        <v>0.649429204408079</v>
      </c>
      <c r="G588">
        <v>0.507402941351756</v>
      </c>
    </row>
    <row r="589" ht="14.25" customHeight="1" spans="1:7">
      <c r="A589">
        <v>586</v>
      </c>
      <c r="B589">
        <v>0.0840222677215934</v>
      </c>
      <c r="C589">
        <v>0.390964681981131</v>
      </c>
      <c r="D589">
        <v>0.586687538772821</v>
      </c>
      <c r="E589">
        <v>0.031744034262374</v>
      </c>
      <c r="F589">
        <v>0.149429204408079</v>
      </c>
      <c r="G589">
        <v>0.00740294135175645</v>
      </c>
    </row>
    <row r="590" ht="14.25" customHeight="1" spans="1:7">
      <c r="A590">
        <v>587</v>
      </c>
      <c r="B590">
        <v>0.334022267721593</v>
      </c>
      <c r="C590">
        <v>0.640964681981131</v>
      </c>
      <c r="D590">
        <v>0.336687538772821</v>
      </c>
      <c r="E590">
        <v>0.281744034262374</v>
      </c>
      <c r="F590">
        <v>0.899429204408079</v>
      </c>
      <c r="G590">
        <v>0.257402941351757</v>
      </c>
    </row>
    <row r="591" ht="14.25" customHeight="1" spans="1:7">
      <c r="A591">
        <v>588</v>
      </c>
      <c r="B591">
        <v>0.834022267721593</v>
      </c>
      <c r="C591">
        <v>0.140964681981131</v>
      </c>
      <c r="D591">
        <v>0.836687538772821</v>
      </c>
      <c r="E591">
        <v>0.781744034262374</v>
      </c>
      <c r="F591">
        <v>0.399429204408079</v>
      </c>
      <c r="G591">
        <v>0.757402941351756</v>
      </c>
    </row>
    <row r="592" ht="14.25" customHeight="1" spans="1:7">
      <c r="A592">
        <v>589</v>
      </c>
      <c r="B592">
        <v>0.959022267721593</v>
      </c>
      <c r="C592">
        <v>0.515964681981131</v>
      </c>
      <c r="D592">
        <v>0.711687538772821</v>
      </c>
      <c r="E592">
        <v>0.406744034262374</v>
      </c>
      <c r="F592">
        <v>0.524429204408079</v>
      </c>
      <c r="G592">
        <v>0.882402941351756</v>
      </c>
    </row>
    <row r="593" ht="14.25" customHeight="1" spans="1:7">
      <c r="A593">
        <v>590</v>
      </c>
      <c r="B593">
        <v>0.459022267721593</v>
      </c>
      <c r="C593">
        <v>0.0159646819811314</v>
      </c>
      <c r="D593">
        <v>0.211687538772821</v>
      </c>
      <c r="E593">
        <v>0.906744034262374</v>
      </c>
      <c r="F593">
        <v>0.0244292044080794</v>
      </c>
      <c r="G593">
        <v>0.382402941351757</v>
      </c>
    </row>
    <row r="594" ht="14.25" customHeight="1" spans="1:7">
      <c r="A594">
        <v>591</v>
      </c>
      <c r="B594">
        <v>0.209022267721593</v>
      </c>
      <c r="C594">
        <v>0.765964681981131</v>
      </c>
      <c r="D594">
        <v>0.961687538772821</v>
      </c>
      <c r="E594">
        <v>0.656744034262374</v>
      </c>
      <c r="F594">
        <v>0.774429204408079</v>
      </c>
      <c r="G594">
        <v>0.132402941351757</v>
      </c>
    </row>
    <row r="595" ht="14.25" customHeight="1" spans="1:7">
      <c r="A595">
        <v>592</v>
      </c>
      <c r="B595">
        <v>0.709022267721593</v>
      </c>
      <c r="C595">
        <v>0.265964681981131</v>
      </c>
      <c r="D595">
        <v>0.461687538772821</v>
      </c>
      <c r="E595">
        <v>0.156744034262374</v>
      </c>
      <c r="F595">
        <v>0.274429204408079</v>
      </c>
      <c r="G595">
        <v>0.632402941351756</v>
      </c>
    </row>
    <row r="596" ht="14.25" customHeight="1" spans="1:7">
      <c r="A596">
        <v>593</v>
      </c>
      <c r="B596">
        <v>0.740272267721593</v>
      </c>
      <c r="C596">
        <v>0.797214681981131</v>
      </c>
      <c r="D596">
        <v>0.617937538772821</v>
      </c>
      <c r="E596">
        <v>0.750494034262374</v>
      </c>
      <c r="F596">
        <v>0.930679204408079</v>
      </c>
      <c r="G596">
        <v>0.413652941351757</v>
      </c>
    </row>
    <row r="597" ht="14.25" customHeight="1" spans="1:7">
      <c r="A597">
        <v>594</v>
      </c>
      <c r="B597">
        <v>0.240272267721593</v>
      </c>
      <c r="C597">
        <v>0.297214681981131</v>
      </c>
      <c r="D597">
        <v>0.117937538772821</v>
      </c>
      <c r="E597">
        <v>0.250494034262374</v>
      </c>
      <c r="F597">
        <v>0.430679204408079</v>
      </c>
      <c r="G597">
        <v>0.913652941351756</v>
      </c>
    </row>
    <row r="598" ht="14.25" customHeight="1" spans="1:7">
      <c r="A598">
        <v>595</v>
      </c>
      <c r="B598">
        <v>0.490272267721593</v>
      </c>
      <c r="C598">
        <v>0.547214681981131</v>
      </c>
      <c r="D598">
        <v>0.867937538772821</v>
      </c>
      <c r="E598">
        <v>0.000494034262374043</v>
      </c>
      <c r="F598">
        <v>0.680679204408079</v>
      </c>
      <c r="G598">
        <v>0.663652941351756</v>
      </c>
    </row>
    <row r="599" ht="14.25" customHeight="1" spans="1:7">
      <c r="A599">
        <v>596</v>
      </c>
      <c r="B599">
        <v>0.990272267721593</v>
      </c>
      <c r="C599">
        <v>0.0472146819811314</v>
      </c>
      <c r="D599">
        <v>0.367937538772821</v>
      </c>
      <c r="E599">
        <v>0.500494034262374</v>
      </c>
      <c r="F599">
        <v>0.180679204408079</v>
      </c>
      <c r="G599">
        <v>0.163652941351757</v>
      </c>
    </row>
    <row r="600" ht="14.25" customHeight="1" spans="1:7">
      <c r="A600">
        <v>597</v>
      </c>
      <c r="B600">
        <v>0.865272267721593</v>
      </c>
      <c r="C600">
        <v>0.672214681981131</v>
      </c>
      <c r="D600">
        <v>0.242937538772821</v>
      </c>
      <c r="E600">
        <v>0.125494034262374</v>
      </c>
      <c r="F600">
        <v>0.805679204408079</v>
      </c>
      <c r="G600">
        <v>0.0386529413517564</v>
      </c>
    </row>
    <row r="601" ht="14.25" customHeight="1" spans="1:7">
      <c r="A601">
        <v>598</v>
      </c>
      <c r="B601">
        <v>0.365272267721593</v>
      </c>
      <c r="C601">
        <v>0.172214681981131</v>
      </c>
      <c r="D601">
        <v>0.742937538772821</v>
      </c>
      <c r="E601">
        <v>0.625494034262374</v>
      </c>
      <c r="F601">
        <v>0.305679204408079</v>
      </c>
      <c r="G601">
        <v>0.538652941351756</v>
      </c>
    </row>
    <row r="602" ht="14.25" customHeight="1" spans="1:7">
      <c r="A602">
        <v>599</v>
      </c>
      <c r="B602">
        <v>0.115272267721593</v>
      </c>
      <c r="C602">
        <v>0.922214681981131</v>
      </c>
      <c r="D602">
        <v>0.492937538772821</v>
      </c>
      <c r="E602">
        <v>0.875494034262374</v>
      </c>
      <c r="F602">
        <v>0.555679204408079</v>
      </c>
      <c r="G602">
        <v>0.788652941351756</v>
      </c>
    </row>
    <row r="603" ht="14.25" customHeight="1" spans="1:7">
      <c r="A603">
        <v>600</v>
      </c>
      <c r="B603">
        <v>0.615272267721593</v>
      </c>
      <c r="C603">
        <v>0.422214681981131</v>
      </c>
      <c r="D603">
        <v>0.992937538772821</v>
      </c>
      <c r="E603">
        <v>0.375494034262374</v>
      </c>
      <c r="F603">
        <v>0.0556792044080794</v>
      </c>
      <c r="G603">
        <v>0.288652941351757</v>
      </c>
    </row>
    <row r="604" ht="14.25" customHeight="1" spans="1:7">
      <c r="A604">
        <v>601</v>
      </c>
      <c r="B604">
        <v>0.552772267721593</v>
      </c>
      <c r="C604">
        <v>0.609714681981131</v>
      </c>
      <c r="D604">
        <v>0.430437538772821</v>
      </c>
      <c r="E604">
        <v>0.687994034262374</v>
      </c>
      <c r="F604">
        <v>0.493179204408079</v>
      </c>
      <c r="G604">
        <v>0.851152941351756</v>
      </c>
    </row>
    <row r="605" ht="14.25" customHeight="1" spans="1:7">
      <c r="A605">
        <v>602</v>
      </c>
      <c r="B605">
        <v>0.0527722677215934</v>
      </c>
      <c r="C605">
        <v>0.109714681981131</v>
      </c>
      <c r="D605">
        <v>0.930437538772821</v>
      </c>
      <c r="E605">
        <v>0.187994034262374</v>
      </c>
      <c r="F605">
        <v>0.993179204408079</v>
      </c>
      <c r="G605">
        <v>0.351152941351757</v>
      </c>
    </row>
    <row r="606" ht="14.25" customHeight="1" spans="1:7">
      <c r="A606">
        <v>603</v>
      </c>
      <c r="B606">
        <v>0.302772267721593</v>
      </c>
      <c r="C606">
        <v>0.859714681981131</v>
      </c>
      <c r="D606">
        <v>0.180437538772821</v>
      </c>
      <c r="E606">
        <v>0.437994034262374</v>
      </c>
      <c r="F606">
        <v>0.243179204408079</v>
      </c>
      <c r="G606">
        <v>0.101152941351756</v>
      </c>
    </row>
    <row r="607" ht="14.25" customHeight="1" spans="1:7">
      <c r="A607">
        <v>604</v>
      </c>
      <c r="B607">
        <v>0.802772267721593</v>
      </c>
      <c r="C607">
        <v>0.359714681981131</v>
      </c>
      <c r="D607">
        <v>0.680437538772821</v>
      </c>
      <c r="E607">
        <v>0.937994034262374</v>
      </c>
      <c r="F607">
        <v>0.743179204408079</v>
      </c>
      <c r="G607">
        <v>0.601152941351756</v>
      </c>
    </row>
    <row r="608" ht="14.25" customHeight="1" spans="1:7">
      <c r="A608">
        <v>605</v>
      </c>
      <c r="B608">
        <v>0.927772267721593</v>
      </c>
      <c r="C608">
        <v>0.984714681981131</v>
      </c>
      <c r="D608">
        <v>0.805437538772821</v>
      </c>
      <c r="E608">
        <v>0.312994034262374</v>
      </c>
      <c r="F608">
        <v>0.368179204408079</v>
      </c>
      <c r="G608">
        <v>0.726152941351756</v>
      </c>
    </row>
    <row r="609" ht="14.25" customHeight="1" spans="1:7">
      <c r="A609">
        <v>606</v>
      </c>
      <c r="B609">
        <v>0.427772267721593</v>
      </c>
      <c r="C609">
        <v>0.484714681981131</v>
      </c>
      <c r="D609">
        <v>0.305437538772821</v>
      </c>
      <c r="E609">
        <v>0.812994034262374</v>
      </c>
      <c r="F609">
        <v>0.868179204408079</v>
      </c>
      <c r="G609">
        <v>0.226152941351757</v>
      </c>
    </row>
    <row r="610" ht="14.25" customHeight="1" spans="1:7">
      <c r="A610">
        <v>607</v>
      </c>
      <c r="B610">
        <v>0.177772267721593</v>
      </c>
      <c r="C610">
        <v>0.734714681981131</v>
      </c>
      <c r="D610">
        <v>0.555437538772821</v>
      </c>
      <c r="E610">
        <v>0.562994034262374</v>
      </c>
      <c r="F610">
        <v>0.118179204408079</v>
      </c>
      <c r="G610">
        <v>0.476152941351757</v>
      </c>
    </row>
    <row r="611" ht="14.25" customHeight="1" spans="1:7">
      <c r="A611">
        <v>608</v>
      </c>
      <c r="B611">
        <v>0.677772267721593</v>
      </c>
      <c r="C611">
        <v>0.234714681981131</v>
      </c>
      <c r="D611">
        <v>0.0554375387728214</v>
      </c>
      <c r="E611">
        <v>0.062994034262374</v>
      </c>
      <c r="F611">
        <v>0.618179204408079</v>
      </c>
      <c r="G611">
        <v>0.976152941351756</v>
      </c>
    </row>
    <row r="612" ht="14.25" customHeight="1" spans="1:7">
      <c r="A612">
        <v>609</v>
      </c>
      <c r="B612">
        <v>0.662147267721593</v>
      </c>
      <c r="C612">
        <v>0.937839681981131</v>
      </c>
      <c r="D612">
        <v>0.321062538772821</v>
      </c>
      <c r="E612">
        <v>0.453619034262374</v>
      </c>
      <c r="F612">
        <v>0.790054204408079</v>
      </c>
      <c r="G612">
        <v>0.616777941351756</v>
      </c>
    </row>
    <row r="613" ht="14.25" customHeight="1" spans="1:7">
      <c r="A613">
        <v>610</v>
      </c>
      <c r="B613">
        <v>0.162147267721593</v>
      </c>
      <c r="C613">
        <v>0.437839681981131</v>
      </c>
      <c r="D613">
        <v>0.821062538772821</v>
      </c>
      <c r="E613">
        <v>0.953619034262374</v>
      </c>
      <c r="F613">
        <v>0.290054204408079</v>
      </c>
      <c r="G613">
        <v>0.116777941351756</v>
      </c>
    </row>
    <row r="614" ht="14.25" customHeight="1" spans="1:7">
      <c r="A614">
        <v>611</v>
      </c>
      <c r="B614">
        <v>0.412147267721593</v>
      </c>
      <c r="C614">
        <v>0.687839681981131</v>
      </c>
      <c r="D614">
        <v>0.0710625387728214</v>
      </c>
      <c r="E614">
        <v>0.703619034262374</v>
      </c>
      <c r="F614">
        <v>0.540054204408079</v>
      </c>
      <c r="G614">
        <v>0.366777941351757</v>
      </c>
    </row>
    <row r="615" ht="14.25" customHeight="1" spans="1:7">
      <c r="A615">
        <v>612</v>
      </c>
      <c r="B615">
        <v>0.912147267721593</v>
      </c>
      <c r="C615">
        <v>0.187839681981131</v>
      </c>
      <c r="D615">
        <v>0.571062538772821</v>
      </c>
      <c r="E615">
        <v>0.203619034262374</v>
      </c>
      <c r="F615">
        <v>0.0400542044080794</v>
      </c>
      <c r="G615">
        <v>0.866777941351756</v>
      </c>
    </row>
    <row r="616" ht="14.25" customHeight="1" spans="1:7">
      <c r="A616">
        <v>613</v>
      </c>
      <c r="B616">
        <v>0.787147267721593</v>
      </c>
      <c r="C616">
        <v>0.562839681981131</v>
      </c>
      <c r="D616">
        <v>0.946062538772821</v>
      </c>
      <c r="E616">
        <v>0.578619034262374</v>
      </c>
      <c r="F616">
        <v>0.915054204408079</v>
      </c>
      <c r="G616">
        <v>0.991777941351756</v>
      </c>
    </row>
    <row r="617" ht="14.25" customHeight="1" spans="1:7">
      <c r="A617">
        <v>614</v>
      </c>
      <c r="B617">
        <v>0.287147267721593</v>
      </c>
      <c r="C617">
        <v>0.0628396819811314</v>
      </c>
      <c r="D617">
        <v>0.446062538772821</v>
      </c>
      <c r="E617">
        <v>0.078619034262374</v>
      </c>
      <c r="F617">
        <v>0.415054204408079</v>
      </c>
      <c r="G617">
        <v>0.491777941351757</v>
      </c>
    </row>
    <row r="618" ht="14.25" customHeight="1" spans="1:7">
      <c r="A618">
        <v>615</v>
      </c>
      <c r="B618">
        <v>0.0371472677215934</v>
      </c>
      <c r="C618">
        <v>0.812839681981131</v>
      </c>
      <c r="D618">
        <v>0.696062538772821</v>
      </c>
      <c r="E618">
        <v>0.328619034262374</v>
      </c>
      <c r="F618">
        <v>0.665054204408079</v>
      </c>
      <c r="G618">
        <v>0.241777941351757</v>
      </c>
    </row>
    <row r="619" ht="14.25" customHeight="1" spans="1:7">
      <c r="A619">
        <v>616</v>
      </c>
      <c r="B619">
        <v>0.537147267721593</v>
      </c>
      <c r="C619">
        <v>0.312839681981131</v>
      </c>
      <c r="D619">
        <v>0.196062538772821</v>
      </c>
      <c r="E619">
        <v>0.828619034262374</v>
      </c>
      <c r="F619">
        <v>0.165054204408079</v>
      </c>
      <c r="G619">
        <v>0.741777941351756</v>
      </c>
    </row>
    <row r="620" ht="14.25" customHeight="1" spans="1:7">
      <c r="A620">
        <v>617</v>
      </c>
      <c r="B620">
        <v>0.599647267721593</v>
      </c>
      <c r="C620">
        <v>0.625339681981131</v>
      </c>
      <c r="D620">
        <v>0.633562538772821</v>
      </c>
      <c r="E620">
        <v>0.016119034262374</v>
      </c>
      <c r="F620">
        <v>0.352554204408079</v>
      </c>
      <c r="G620">
        <v>0.179277941351757</v>
      </c>
    </row>
    <row r="621" ht="14.25" customHeight="1" spans="1:7">
      <c r="A621">
        <v>618</v>
      </c>
      <c r="B621">
        <v>0.0996472677215934</v>
      </c>
      <c r="C621">
        <v>0.125339681981131</v>
      </c>
      <c r="D621">
        <v>0.133562538772821</v>
      </c>
      <c r="E621">
        <v>0.516119034262374</v>
      </c>
      <c r="F621">
        <v>0.852554204408079</v>
      </c>
      <c r="G621">
        <v>0.679277941351756</v>
      </c>
    </row>
    <row r="622" ht="14.25" customHeight="1" spans="1:7">
      <c r="A622">
        <v>619</v>
      </c>
      <c r="B622">
        <v>0.349647267721593</v>
      </c>
      <c r="C622">
        <v>0.875339681981131</v>
      </c>
      <c r="D622">
        <v>0.883562538772821</v>
      </c>
      <c r="E622">
        <v>0.766119034262374</v>
      </c>
      <c r="F622">
        <v>0.102554204408079</v>
      </c>
      <c r="G622">
        <v>0.929277941351756</v>
      </c>
    </row>
    <row r="623" ht="14.25" customHeight="1" spans="1:7">
      <c r="A623">
        <v>620</v>
      </c>
      <c r="B623">
        <v>0.849647267721593</v>
      </c>
      <c r="C623">
        <v>0.375339681981131</v>
      </c>
      <c r="D623">
        <v>0.383562538772821</v>
      </c>
      <c r="E623">
        <v>0.266119034262374</v>
      </c>
      <c r="F623">
        <v>0.602554204408079</v>
      </c>
      <c r="G623">
        <v>0.429277941351757</v>
      </c>
    </row>
    <row r="624" ht="14.25" customHeight="1" spans="1:7">
      <c r="A624">
        <v>621</v>
      </c>
      <c r="B624">
        <v>0.974647267721593</v>
      </c>
      <c r="C624">
        <v>0.750339681981131</v>
      </c>
      <c r="D624">
        <v>0.00856253877282143</v>
      </c>
      <c r="E624">
        <v>0.891119034262374</v>
      </c>
      <c r="F624">
        <v>0.477554204408079</v>
      </c>
      <c r="G624">
        <v>0.304277941351757</v>
      </c>
    </row>
    <row r="625" ht="14.25" customHeight="1" spans="1:7">
      <c r="A625">
        <v>622</v>
      </c>
      <c r="B625">
        <v>0.474647267721593</v>
      </c>
      <c r="C625">
        <v>0.250339681981131</v>
      </c>
      <c r="D625">
        <v>0.508562538772821</v>
      </c>
      <c r="E625">
        <v>0.391119034262374</v>
      </c>
      <c r="F625">
        <v>0.977554204408079</v>
      </c>
      <c r="G625">
        <v>0.804277941351756</v>
      </c>
    </row>
    <row r="626" ht="14.25" customHeight="1" spans="1:7">
      <c r="A626">
        <v>623</v>
      </c>
      <c r="B626">
        <v>0.224647267721593</v>
      </c>
      <c r="C626">
        <v>0.500339681981131</v>
      </c>
      <c r="D626">
        <v>0.258562538772821</v>
      </c>
      <c r="E626">
        <v>0.141119034262374</v>
      </c>
      <c r="F626">
        <v>0.227554204408079</v>
      </c>
      <c r="G626">
        <v>0.554277941351756</v>
      </c>
    </row>
    <row r="627" ht="14.25" customHeight="1" spans="1:7">
      <c r="A627">
        <v>624</v>
      </c>
      <c r="B627">
        <v>0.724647267721593</v>
      </c>
      <c r="C627">
        <v>0.000339681981131434</v>
      </c>
      <c r="D627">
        <v>0.758562538772821</v>
      </c>
      <c r="E627">
        <v>0.641119034262374</v>
      </c>
      <c r="F627">
        <v>0.727554204408079</v>
      </c>
      <c r="G627">
        <v>0.0542779413517564</v>
      </c>
    </row>
    <row r="628" ht="14.25" customHeight="1" spans="1:7">
      <c r="A628">
        <v>625</v>
      </c>
      <c r="B628">
        <v>0.693397267721593</v>
      </c>
      <c r="C628">
        <v>0.531589681981131</v>
      </c>
      <c r="D628">
        <v>0.164812538772821</v>
      </c>
      <c r="E628">
        <v>0.297369034262374</v>
      </c>
      <c r="F628">
        <v>0.0713042044080794</v>
      </c>
      <c r="G628">
        <v>0.773027941351756</v>
      </c>
    </row>
    <row r="629" ht="14.25" customHeight="1" spans="1:7">
      <c r="A629">
        <v>626</v>
      </c>
      <c r="B629">
        <v>0.193397267721593</v>
      </c>
      <c r="C629">
        <v>0.0315896819811314</v>
      </c>
      <c r="D629">
        <v>0.664812538772821</v>
      </c>
      <c r="E629">
        <v>0.797369034262374</v>
      </c>
      <c r="F629">
        <v>0.571304204408079</v>
      </c>
      <c r="G629">
        <v>0.273027941351757</v>
      </c>
    </row>
    <row r="630" ht="14.25" customHeight="1" spans="1:7">
      <c r="A630">
        <v>627</v>
      </c>
      <c r="B630">
        <v>0.443397267721593</v>
      </c>
      <c r="C630">
        <v>0.781589681981131</v>
      </c>
      <c r="D630">
        <v>0.414812538772821</v>
      </c>
      <c r="E630">
        <v>0.547369034262374</v>
      </c>
      <c r="F630">
        <v>0.321304204408079</v>
      </c>
      <c r="G630">
        <v>0.0230279413517565</v>
      </c>
    </row>
    <row r="631" ht="14.25" customHeight="1" spans="1:7">
      <c r="A631">
        <v>628</v>
      </c>
      <c r="B631">
        <v>0.943397267721593</v>
      </c>
      <c r="C631">
        <v>0.281589681981131</v>
      </c>
      <c r="D631">
        <v>0.914812538772821</v>
      </c>
      <c r="E631">
        <v>0.047369034262374</v>
      </c>
      <c r="F631">
        <v>0.821304204408079</v>
      </c>
      <c r="G631">
        <v>0.523027941351756</v>
      </c>
    </row>
    <row r="632" ht="14.25" customHeight="1" spans="1:7">
      <c r="A632">
        <v>629</v>
      </c>
      <c r="B632">
        <v>0.818397267721593</v>
      </c>
      <c r="C632">
        <v>0.906589681981131</v>
      </c>
      <c r="D632">
        <v>0.539812538772821</v>
      </c>
      <c r="E632">
        <v>0.672369034262374</v>
      </c>
      <c r="F632">
        <v>0.196304204408079</v>
      </c>
      <c r="G632">
        <v>0.648027941351756</v>
      </c>
    </row>
    <row r="633" ht="14.25" customHeight="1" spans="1:7">
      <c r="A633">
        <v>630</v>
      </c>
      <c r="B633">
        <v>0.318397267721593</v>
      </c>
      <c r="C633">
        <v>0.406589681981131</v>
      </c>
      <c r="D633">
        <v>0.0398125387728214</v>
      </c>
      <c r="E633">
        <v>0.172369034262374</v>
      </c>
      <c r="F633">
        <v>0.696304204408079</v>
      </c>
      <c r="G633">
        <v>0.148027941351757</v>
      </c>
    </row>
    <row r="634" ht="14.25" customHeight="1" spans="1:7">
      <c r="A634">
        <v>631</v>
      </c>
      <c r="B634">
        <v>0.0683972677215934</v>
      </c>
      <c r="C634">
        <v>0.656589681981131</v>
      </c>
      <c r="D634">
        <v>0.789812538772821</v>
      </c>
      <c r="E634">
        <v>0.422369034262374</v>
      </c>
      <c r="F634">
        <v>0.446304204408079</v>
      </c>
      <c r="G634">
        <v>0.398027941351757</v>
      </c>
    </row>
    <row r="635" ht="14.25" customHeight="1" spans="1:7">
      <c r="A635">
        <v>632</v>
      </c>
      <c r="B635">
        <v>0.568397267721593</v>
      </c>
      <c r="C635">
        <v>0.156589681981131</v>
      </c>
      <c r="D635">
        <v>0.289812538772821</v>
      </c>
      <c r="E635">
        <v>0.922369034262374</v>
      </c>
      <c r="F635">
        <v>0.946304204408079</v>
      </c>
      <c r="G635">
        <v>0.898027941351756</v>
      </c>
    </row>
    <row r="636" ht="14.25" customHeight="1" spans="1:7">
      <c r="A636">
        <v>633</v>
      </c>
      <c r="B636">
        <v>0.505897267721593</v>
      </c>
      <c r="C636">
        <v>0.844089681981131</v>
      </c>
      <c r="D636">
        <v>0.852312538772821</v>
      </c>
      <c r="E636">
        <v>0.234869034262374</v>
      </c>
      <c r="F636">
        <v>0.508804204408079</v>
      </c>
      <c r="G636">
        <v>0.460527941351757</v>
      </c>
    </row>
    <row r="637" ht="14.25" customHeight="1" spans="1:7">
      <c r="A637">
        <v>634</v>
      </c>
      <c r="B637">
        <v>0.00589726772159338</v>
      </c>
      <c r="C637">
        <v>0.344089681981131</v>
      </c>
      <c r="D637">
        <v>0.352312538772821</v>
      </c>
      <c r="E637">
        <v>0.734869034262374</v>
      </c>
      <c r="F637">
        <v>0.00880420440807939</v>
      </c>
      <c r="G637">
        <v>0.960527941351756</v>
      </c>
    </row>
    <row r="638" ht="14.25" customHeight="1" spans="1:7">
      <c r="A638">
        <v>635</v>
      </c>
      <c r="B638">
        <v>0.255897267721593</v>
      </c>
      <c r="C638">
        <v>0.594089681981131</v>
      </c>
      <c r="D638">
        <v>0.602312538772821</v>
      </c>
      <c r="E638">
        <v>0.984869034262374</v>
      </c>
      <c r="F638">
        <v>0.758804204408079</v>
      </c>
      <c r="G638">
        <v>0.710527941351756</v>
      </c>
    </row>
    <row r="639" ht="14.25" customHeight="1" spans="1:7">
      <c r="A639">
        <v>636</v>
      </c>
      <c r="B639">
        <v>0.755897267721593</v>
      </c>
      <c r="C639">
        <v>0.0940896819811314</v>
      </c>
      <c r="D639">
        <v>0.102312538772821</v>
      </c>
      <c r="E639">
        <v>0.484869034262374</v>
      </c>
      <c r="F639">
        <v>0.258804204408079</v>
      </c>
      <c r="G639">
        <v>0.210527941351757</v>
      </c>
    </row>
    <row r="640" ht="14.25" customHeight="1" spans="1:7">
      <c r="A640">
        <v>637</v>
      </c>
      <c r="B640">
        <v>0.880897267721593</v>
      </c>
      <c r="C640">
        <v>0.719089681981131</v>
      </c>
      <c r="D640">
        <v>0.477312538772821</v>
      </c>
      <c r="E640">
        <v>0.859869034262374</v>
      </c>
      <c r="F640">
        <v>0.633804204408079</v>
      </c>
      <c r="G640">
        <v>0.0855279413517565</v>
      </c>
    </row>
    <row r="641" ht="14.25" customHeight="1" spans="1:7">
      <c r="A641">
        <v>638</v>
      </c>
      <c r="B641">
        <v>0.380897267721593</v>
      </c>
      <c r="C641">
        <v>0.219089681981131</v>
      </c>
      <c r="D641">
        <v>0.977312538772821</v>
      </c>
      <c r="E641">
        <v>0.359869034262374</v>
      </c>
      <c r="F641">
        <v>0.133804204408079</v>
      </c>
      <c r="G641">
        <v>0.585527941351756</v>
      </c>
    </row>
    <row r="642" ht="14.25" customHeight="1" spans="1:7">
      <c r="A642">
        <v>639</v>
      </c>
      <c r="B642">
        <v>0.130897267721593</v>
      </c>
      <c r="C642">
        <v>0.969089681981131</v>
      </c>
      <c r="D642">
        <v>0.227312538772821</v>
      </c>
      <c r="E642">
        <v>0.109869034262374</v>
      </c>
      <c r="F642">
        <v>0.883804204408079</v>
      </c>
      <c r="G642">
        <v>0.835527941351756</v>
      </c>
    </row>
    <row r="643" ht="14.25" customHeight="1" spans="1:7">
      <c r="A643">
        <v>640</v>
      </c>
      <c r="B643">
        <v>0.630897267721593</v>
      </c>
      <c r="C643">
        <v>0.469089681981131</v>
      </c>
      <c r="D643">
        <v>0.727312538772821</v>
      </c>
      <c r="E643">
        <v>0.609869034262374</v>
      </c>
      <c r="F643">
        <v>0.383804204408079</v>
      </c>
      <c r="G643">
        <v>0.335527941351757</v>
      </c>
    </row>
    <row r="644" ht="14.25" customHeight="1" spans="1:7">
      <c r="A644">
        <v>641</v>
      </c>
      <c r="B644">
        <v>0.626991017721593</v>
      </c>
      <c r="C644">
        <v>0.527683431981131</v>
      </c>
      <c r="D644">
        <v>0.496843788772821</v>
      </c>
      <c r="E644">
        <v>0.051275284262374</v>
      </c>
      <c r="F644">
        <v>0.958022954408079</v>
      </c>
      <c r="G644">
        <v>0.0191216913517565</v>
      </c>
    </row>
    <row r="645" ht="14.25" customHeight="1" spans="1:7">
      <c r="A645">
        <v>642</v>
      </c>
      <c r="B645">
        <v>0.126991017721593</v>
      </c>
      <c r="C645">
        <v>0.0276834319811314</v>
      </c>
      <c r="D645">
        <v>0.996843788772821</v>
      </c>
      <c r="E645">
        <v>0.551275284262374</v>
      </c>
      <c r="F645">
        <v>0.458022954408079</v>
      </c>
      <c r="G645">
        <v>0.519121691351756</v>
      </c>
    </row>
    <row r="646" ht="14.25" customHeight="1" spans="1:7">
      <c r="A646">
        <v>643</v>
      </c>
      <c r="B646">
        <v>0.376991017721593</v>
      </c>
      <c r="C646">
        <v>0.777683431981131</v>
      </c>
      <c r="D646">
        <v>0.246843788772821</v>
      </c>
      <c r="E646">
        <v>0.801275284262374</v>
      </c>
      <c r="F646">
        <v>0.708022954408079</v>
      </c>
      <c r="G646">
        <v>0.769121691351756</v>
      </c>
    </row>
    <row r="647" ht="14.25" customHeight="1" spans="1:7">
      <c r="A647">
        <v>644</v>
      </c>
      <c r="B647">
        <v>0.876991017721593</v>
      </c>
      <c r="C647">
        <v>0.277683431981131</v>
      </c>
      <c r="D647">
        <v>0.746843788772821</v>
      </c>
      <c r="E647">
        <v>0.301275284262374</v>
      </c>
      <c r="F647">
        <v>0.208022954408079</v>
      </c>
      <c r="G647">
        <v>0.269121691351757</v>
      </c>
    </row>
    <row r="648" ht="14.25" customHeight="1" spans="1:7">
      <c r="A648">
        <v>645</v>
      </c>
      <c r="B648">
        <v>0.751991017721593</v>
      </c>
      <c r="C648">
        <v>0.902683431981131</v>
      </c>
      <c r="D648">
        <v>0.871843788772821</v>
      </c>
      <c r="E648">
        <v>0.926275284262374</v>
      </c>
      <c r="F648">
        <v>0.833022954408079</v>
      </c>
      <c r="G648">
        <v>0.394121691351757</v>
      </c>
    </row>
    <row r="649" ht="14.25" customHeight="1" spans="1:7">
      <c r="A649">
        <v>646</v>
      </c>
      <c r="B649">
        <v>0.251991017721593</v>
      </c>
      <c r="C649">
        <v>0.402683431981131</v>
      </c>
      <c r="D649">
        <v>0.371843788772821</v>
      </c>
      <c r="E649">
        <v>0.426275284262374</v>
      </c>
      <c r="F649">
        <v>0.333022954408079</v>
      </c>
      <c r="G649">
        <v>0.894121691351756</v>
      </c>
    </row>
    <row r="650" ht="14.25" customHeight="1" spans="1:7">
      <c r="A650">
        <v>647</v>
      </c>
      <c r="B650">
        <v>0.00199101772159338</v>
      </c>
      <c r="C650">
        <v>0.652683431981131</v>
      </c>
      <c r="D650">
        <v>0.621843788772821</v>
      </c>
      <c r="E650">
        <v>0.176275284262374</v>
      </c>
      <c r="F650">
        <v>0.583022954408079</v>
      </c>
      <c r="G650">
        <v>0.644121691351756</v>
      </c>
    </row>
    <row r="651" ht="14.25" customHeight="1" spans="1:7">
      <c r="A651">
        <v>648</v>
      </c>
      <c r="B651">
        <v>0.501991017721593</v>
      </c>
      <c r="C651">
        <v>0.152683431981131</v>
      </c>
      <c r="D651">
        <v>0.121843788772821</v>
      </c>
      <c r="E651">
        <v>0.676275284262374</v>
      </c>
      <c r="F651">
        <v>0.0830229544080794</v>
      </c>
      <c r="G651">
        <v>0.144121691351757</v>
      </c>
    </row>
    <row r="652" ht="14.25" customHeight="1" spans="1:7">
      <c r="A652">
        <v>649</v>
      </c>
      <c r="B652">
        <v>0.564491017721593</v>
      </c>
      <c r="C652">
        <v>0.840183431981131</v>
      </c>
      <c r="D652">
        <v>0.559343788772821</v>
      </c>
      <c r="E652">
        <v>0.488775284262374</v>
      </c>
      <c r="F652">
        <v>0.395522954408079</v>
      </c>
      <c r="G652">
        <v>0.706621691351756</v>
      </c>
    </row>
    <row r="653" ht="14.25" customHeight="1" spans="1:7">
      <c r="A653">
        <v>650</v>
      </c>
      <c r="B653">
        <v>0.0644910177215934</v>
      </c>
      <c r="C653">
        <v>0.340183431981131</v>
      </c>
      <c r="D653">
        <v>0.0593437887728214</v>
      </c>
      <c r="E653">
        <v>0.988775284262374</v>
      </c>
      <c r="F653">
        <v>0.895522954408079</v>
      </c>
      <c r="G653">
        <v>0.206621691351757</v>
      </c>
    </row>
    <row r="654" ht="14.25" customHeight="1" spans="1:7">
      <c r="A654">
        <v>651</v>
      </c>
      <c r="B654">
        <v>0.314491017721593</v>
      </c>
      <c r="C654">
        <v>0.590183431981131</v>
      </c>
      <c r="D654">
        <v>0.809343788772821</v>
      </c>
      <c r="E654">
        <v>0.738775284262374</v>
      </c>
      <c r="F654">
        <v>0.145522954408079</v>
      </c>
      <c r="G654">
        <v>0.456621691351757</v>
      </c>
    </row>
    <row r="655" ht="14.25" customHeight="1" spans="1:7">
      <c r="A655">
        <v>652</v>
      </c>
      <c r="B655">
        <v>0.814491017721593</v>
      </c>
      <c r="C655">
        <v>0.0901834319811314</v>
      </c>
      <c r="D655">
        <v>0.309343788772821</v>
      </c>
      <c r="E655">
        <v>0.238775284262374</v>
      </c>
      <c r="F655">
        <v>0.645522954408079</v>
      </c>
      <c r="G655">
        <v>0.956621691351756</v>
      </c>
    </row>
    <row r="656" ht="14.25" customHeight="1" spans="1:7">
      <c r="A656">
        <v>653</v>
      </c>
      <c r="B656">
        <v>0.939491017721593</v>
      </c>
      <c r="C656">
        <v>0.715183431981131</v>
      </c>
      <c r="D656">
        <v>0.184343788772821</v>
      </c>
      <c r="E656">
        <v>0.613775284262374</v>
      </c>
      <c r="F656">
        <v>0.270522954408079</v>
      </c>
      <c r="G656">
        <v>0.831621691351756</v>
      </c>
    </row>
    <row r="657" ht="14.25" customHeight="1" spans="1:7">
      <c r="A657">
        <v>654</v>
      </c>
      <c r="B657">
        <v>0.439491017721593</v>
      </c>
      <c r="C657">
        <v>0.215183431981131</v>
      </c>
      <c r="D657">
        <v>0.684343788772821</v>
      </c>
      <c r="E657">
        <v>0.113775284262374</v>
      </c>
      <c r="F657">
        <v>0.770522954408079</v>
      </c>
      <c r="G657">
        <v>0.331621691351757</v>
      </c>
    </row>
    <row r="658" ht="14.25" customHeight="1" spans="1:7">
      <c r="A658">
        <v>655</v>
      </c>
      <c r="B658">
        <v>0.189491017721593</v>
      </c>
      <c r="C658">
        <v>0.965183431981131</v>
      </c>
      <c r="D658">
        <v>0.434343788772821</v>
      </c>
      <c r="E658">
        <v>0.363775284262374</v>
      </c>
      <c r="F658">
        <v>0.0205229544080794</v>
      </c>
      <c r="G658">
        <v>0.0816216913517565</v>
      </c>
    </row>
    <row r="659" ht="14.25" customHeight="1" spans="1:7">
      <c r="A659">
        <v>656</v>
      </c>
      <c r="B659">
        <v>0.689491017721593</v>
      </c>
      <c r="C659">
        <v>0.465183431981131</v>
      </c>
      <c r="D659">
        <v>0.934343788772821</v>
      </c>
      <c r="E659">
        <v>0.863775284262374</v>
      </c>
      <c r="F659">
        <v>0.520522954408079</v>
      </c>
      <c r="G659">
        <v>0.581621691351756</v>
      </c>
    </row>
    <row r="660" ht="14.25" customHeight="1" spans="1:7">
      <c r="A660">
        <v>657</v>
      </c>
      <c r="B660">
        <v>0.720741017721593</v>
      </c>
      <c r="C660">
        <v>0.996433431981131</v>
      </c>
      <c r="D660">
        <v>0.0280937887728214</v>
      </c>
      <c r="E660">
        <v>0.207525284262374</v>
      </c>
      <c r="F660">
        <v>0.176772954408079</v>
      </c>
      <c r="G660">
        <v>0.362871691351757</v>
      </c>
    </row>
    <row r="661" ht="14.25" customHeight="1" spans="1:7">
      <c r="A661">
        <v>658</v>
      </c>
      <c r="B661">
        <v>0.220741017721593</v>
      </c>
      <c r="C661">
        <v>0.496433431981131</v>
      </c>
      <c r="D661">
        <v>0.528093788772821</v>
      </c>
      <c r="E661">
        <v>0.707525284262374</v>
      </c>
      <c r="F661">
        <v>0.676772954408079</v>
      </c>
      <c r="G661">
        <v>0.862871691351756</v>
      </c>
    </row>
    <row r="662" ht="14.25" customHeight="1" spans="1:7">
      <c r="A662">
        <v>659</v>
      </c>
      <c r="B662">
        <v>0.470741017721593</v>
      </c>
      <c r="C662">
        <v>0.746433431981131</v>
      </c>
      <c r="D662">
        <v>0.278093788772821</v>
      </c>
      <c r="E662">
        <v>0.957525284262374</v>
      </c>
      <c r="F662">
        <v>0.426772954408079</v>
      </c>
      <c r="G662">
        <v>0.612871691351756</v>
      </c>
    </row>
    <row r="663" ht="14.25" customHeight="1" spans="1:7">
      <c r="A663">
        <v>660</v>
      </c>
      <c r="B663">
        <v>0.970741017721593</v>
      </c>
      <c r="C663">
        <v>0.246433431981131</v>
      </c>
      <c r="D663">
        <v>0.778093788772821</v>
      </c>
      <c r="E663">
        <v>0.457525284262374</v>
      </c>
      <c r="F663">
        <v>0.926772954408079</v>
      </c>
      <c r="G663">
        <v>0.112871691351756</v>
      </c>
    </row>
    <row r="664" ht="14.25" customHeight="1" spans="1:7">
      <c r="A664">
        <v>661</v>
      </c>
      <c r="B664">
        <v>0.845741017721593</v>
      </c>
      <c r="C664">
        <v>0.621433431981131</v>
      </c>
      <c r="D664">
        <v>0.653093788772821</v>
      </c>
      <c r="E664">
        <v>0.832525284262374</v>
      </c>
      <c r="F664">
        <v>0.0517729544080794</v>
      </c>
      <c r="G664">
        <v>0.237871691351757</v>
      </c>
    </row>
    <row r="665" ht="14.25" customHeight="1" spans="1:7">
      <c r="A665">
        <v>662</v>
      </c>
      <c r="B665">
        <v>0.345741017721593</v>
      </c>
      <c r="C665">
        <v>0.121433431981131</v>
      </c>
      <c r="D665">
        <v>0.153093788772821</v>
      </c>
      <c r="E665">
        <v>0.332525284262374</v>
      </c>
      <c r="F665">
        <v>0.551772954408079</v>
      </c>
      <c r="G665">
        <v>0.737871691351756</v>
      </c>
    </row>
    <row r="666" ht="14.25" customHeight="1" spans="1:7">
      <c r="A666">
        <v>663</v>
      </c>
      <c r="B666">
        <v>0.0957410177215934</v>
      </c>
      <c r="C666">
        <v>0.871433431981131</v>
      </c>
      <c r="D666">
        <v>0.903093788772821</v>
      </c>
      <c r="E666">
        <v>0.082525284262374</v>
      </c>
      <c r="F666">
        <v>0.301772954408079</v>
      </c>
      <c r="G666">
        <v>0.987871691351756</v>
      </c>
    </row>
    <row r="667" ht="14.25" customHeight="1" spans="1:7">
      <c r="A667">
        <v>664</v>
      </c>
      <c r="B667">
        <v>0.595741017721593</v>
      </c>
      <c r="C667">
        <v>0.371433431981131</v>
      </c>
      <c r="D667">
        <v>0.403093788772821</v>
      </c>
      <c r="E667">
        <v>0.582525284262374</v>
      </c>
      <c r="F667">
        <v>0.801772954408079</v>
      </c>
      <c r="G667">
        <v>0.487871691351757</v>
      </c>
    </row>
    <row r="668" ht="14.25" customHeight="1" spans="1:7">
      <c r="A668">
        <v>665</v>
      </c>
      <c r="B668">
        <v>0.533241017721593</v>
      </c>
      <c r="C668">
        <v>0.683933431981131</v>
      </c>
      <c r="D668">
        <v>0.965593788772821</v>
      </c>
      <c r="E668">
        <v>0.270025284262374</v>
      </c>
      <c r="F668">
        <v>0.739272954408079</v>
      </c>
      <c r="G668">
        <v>0.925371691351756</v>
      </c>
    </row>
    <row r="669" ht="14.25" customHeight="1" spans="1:7">
      <c r="A669">
        <v>666</v>
      </c>
      <c r="B669">
        <v>0.0332410177215934</v>
      </c>
      <c r="C669">
        <v>0.183933431981131</v>
      </c>
      <c r="D669">
        <v>0.465593788772821</v>
      </c>
      <c r="E669">
        <v>0.770025284262374</v>
      </c>
      <c r="F669">
        <v>0.239272954408079</v>
      </c>
      <c r="G669">
        <v>0.425371691351757</v>
      </c>
    </row>
    <row r="670" ht="14.25" customHeight="1" spans="1:7">
      <c r="A670">
        <v>667</v>
      </c>
      <c r="B670">
        <v>0.283241017721593</v>
      </c>
      <c r="C670">
        <v>0.933933431981131</v>
      </c>
      <c r="D670">
        <v>0.715593788772821</v>
      </c>
      <c r="E670">
        <v>0.520025284262374</v>
      </c>
      <c r="F670">
        <v>0.989272954408079</v>
      </c>
      <c r="G670">
        <v>0.175371691351757</v>
      </c>
    </row>
    <row r="671" ht="14.25" customHeight="1" spans="1:7">
      <c r="A671">
        <v>668</v>
      </c>
      <c r="B671">
        <v>0.783241017721593</v>
      </c>
      <c r="C671">
        <v>0.433933431981131</v>
      </c>
      <c r="D671">
        <v>0.215593788772821</v>
      </c>
      <c r="E671">
        <v>0.020025284262374</v>
      </c>
      <c r="F671">
        <v>0.489272954408079</v>
      </c>
      <c r="G671">
        <v>0.675371691351756</v>
      </c>
    </row>
    <row r="672" ht="14.25" customHeight="1" spans="1:7">
      <c r="A672">
        <v>669</v>
      </c>
      <c r="B672">
        <v>0.908241017721593</v>
      </c>
      <c r="C672">
        <v>0.808933431981131</v>
      </c>
      <c r="D672">
        <v>0.340593788772821</v>
      </c>
      <c r="E672">
        <v>0.645025284262374</v>
      </c>
      <c r="F672">
        <v>0.614272954408079</v>
      </c>
      <c r="G672">
        <v>0.550371691351756</v>
      </c>
    </row>
    <row r="673" ht="14.25" customHeight="1" spans="1:7">
      <c r="A673">
        <v>670</v>
      </c>
      <c r="B673">
        <v>0.408241017721593</v>
      </c>
      <c r="C673">
        <v>0.308933431981131</v>
      </c>
      <c r="D673">
        <v>0.840593788772821</v>
      </c>
      <c r="E673">
        <v>0.145025284262374</v>
      </c>
      <c r="F673">
        <v>0.114272954408079</v>
      </c>
      <c r="G673">
        <v>0.0503716913517564</v>
      </c>
    </row>
    <row r="674" ht="14.25" customHeight="1" spans="1:7">
      <c r="A674">
        <v>671</v>
      </c>
      <c r="B674">
        <v>0.158241017721593</v>
      </c>
      <c r="C674">
        <v>0.558933431981131</v>
      </c>
      <c r="D674">
        <v>0.0905937887728214</v>
      </c>
      <c r="E674">
        <v>0.395025284262374</v>
      </c>
      <c r="F674">
        <v>0.864272954408079</v>
      </c>
      <c r="G674">
        <v>0.300371691351757</v>
      </c>
    </row>
    <row r="675" ht="14.25" customHeight="1" spans="1:7">
      <c r="A675">
        <v>672</v>
      </c>
      <c r="B675">
        <v>0.658241017721593</v>
      </c>
      <c r="C675">
        <v>0.0589334319811314</v>
      </c>
      <c r="D675">
        <v>0.590593788772821</v>
      </c>
      <c r="E675">
        <v>0.895025284262374</v>
      </c>
      <c r="F675">
        <v>0.364272954408079</v>
      </c>
      <c r="G675">
        <v>0.800371691351756</v>
      </c>
    </row>
    <row r="676" ht="14.25" customHeight="1" spans="1:7">
      <c r="A676">
        <v>673</v>
      </c>
      <c r="B676">
        <v>0.673866017721593</v>
      </c>
      <c r="C676">
        <v>0.762058431981131</v>
      </c>
      <c r="D676">
        <v>0.793718788772821</v>
      </c>
      <c r="E676">
        <v>0.504400284262374</v>
      </c>
      <c r="F676">
        <v>0.0361479544080794</v>
      </c>
      <c r="G676">
        <v>0.659746691351756</v>
      </c>
    </row>
    <row r="677" ht="14.25" customHeight="1" spans="1:7">
      <c r="A677">
        <v>674</v>
      </c>
      <c r="B677">
        <v>0.173866017721593</v>
      </c>
      <c r="C677">
        <v>0.262058431981131</v>
      </c>
      <c r="D677">
        <v>0.293718788772821</v>
      </c>
      <c r="E677">
        <v>0.00440028426237404</v>
      </c>
      <c r="F677">
        <v>0.536147954408079</v>
      </c>
      <c r="G677">
        <v>0.159746691351757</v>
      </c>
    </row>
    <row r="678" ht="14.25" customHeight="1" spans="1:7">
      <c r="A678">
        <v>675</v>
      </c>
      <c r="B678">
        <v>0.423866017721593</v>
      </c>
      <c r="C678">
        <v>0.512058431981131</v>
      </c>
      <c r="D678">
        <v>0.543718788772821</v>
      </c>
      <c r="E678">
        <v>0.254400284262374</v>
      </c>
      <c r="F678">
        <v>0.286147954408079</v>
      </c>
      <c r="G678">
        <v>0.409746691351757</v>
      </c>
    </row>
    <row r="679" ht="14.25" customHeight="1" spans="1:7">
      <c r="A679">
        <v>676</v>
      </c>
      <c r="B679">
        <v>0.923866017721593</v>
      </c>
      <c r="C679">
        <v>0.0120584319811314</v>
      </c>
      <c r="D679">
        <v>0.0437187887728214</v>
      </c>
      <c r="E679">
        <v>0.754400284262374</v>
      </c>
      <c r="F679">
        <v>0.786147954408079</v>
      </c>
      <c r="G679">
        <v>0.909746691351756</v>
      </c>
    </row>
    <row r="680" ht="14.25" customHeight="1" spans="1:7">
      <c r="A680">
        <v>677</v>
      </c>
      <c r="B680">
        <v>0.798866017721593</v>
      </c>
      <c r="C680">
        <v>0.637058431981131</v>
      </c>
      <c r="D680">
        <v>0.418718788772821</v>
      </c>
      <c r="E680">
        <v>0.379400284262374</v>
      </c>
      <c r="F680">
        <v>0.161147954408079</v>
      </c>
      <c r="G680">
        <v>0.784746691351756</v>
      </c>
    </row>
    <row r="681" ht="14.25" customHeight="1" spans="1:7">
      <c r="A681">
        <v>678</v>
      </c>
      <c r="B681">
        <v>0.298866017721593</v>
      </c>
      <c r="C681">
        <v>0.137058431981131</v>
      </c>
      <c r="D681">
        <v>0.918718788772821</v>
      </c>
      <c r="E681">
        <v>0.879400284262374</v>
      </c>
      <c r="F681">
        <v>0.661147954408079</v>
      </c>
      <c r="G681">
        <v>0.284746691351757</v>
      </c>
    </row>
    <row r="682" ht="14.25" customHeight="1" spans="1:7">
      <c r="A682">
        <v>679</v>
      </c>
      <c r="B682">
        <v>0.0488660177215934</v>
      </c>
      <c r="C682">
        <v>0.887058431981131</v>
      </c>
      <c r="D682">
        <v>0.168718788772821</v>
      </c>
      <c r="E682">
        <v>0.629400284262374</v>
      </c>
      <c r="F682">
        <v>0.411147954408079</v>
      </c>
      <c r="G682">
        <v>0.0347466913517564</v>
      </c>
    </row>
    <row r="683" ht="14.25" customHeight="1" spans="1:7">
      <c r="A683">
        <v>680</v>
      </c>
      <c r="B683">
        <v>0.548866017721593</v>
      </c>
      <c r="C683">
        <v>0.387058431981131</v>
      </c>
      <c r="D683">
        <v>0.668718788772821</v>
      </c>
      <c r="E683">
        <v>0.129400284262374</v>
      </c>
      <c r="F683">
        <v>0.911147954408079</v>
      </c>
      <c r="G683">
        <v>0.534746691351756</v>
      </c>
    </row>
    <row r="684" ht="14.25" customHeight="1" spans="1:7">
      <c r="A684">
        <v>681</v>
      </c>
      <c r="B684">
        <v>0.611366017721593</v>
      </c>
      <c r="C684">
        <v>0.574558431981131</v>
      </c>
      <c r="D684">
        <v>0.231218788772821</v>
      </c>
      <c r="E684">
        <v>0.941900284262374</v>
      </c>
      <c r="F684">
        <v>0.598647954408079</v>
      </c>
      <c r="G684">
        <v>0.0972466913517565</v>
      </c>
    </row>
    <row r="685" ht="14.25" customHeight="1" spans="1:7">
      <c r="A685">
        <v>682</v>
      </c>
      <c r="B685">
        <v>0.111366017721593</v>
      </c>
      <c r="C685">
        <v>0.0745584319811314</v>
      </c>
      <c r="D685">
        <v>0.731218788772821</v>
      </c>
      <c r="E685">
        <v>0.441900284262374</v>
      </c>
      <c r="F685">
        <v>0.0986479544080794</v>
      </c>
      <c r="G685">
        <v>0.597246691351756</v>
      </c>
    </row>
    <row r="686" ht="14.25" customHeight="1" spans="1:7">
      <c r="A686">
        <v>683</v>
      </c>
      <c r="B686">
        <v>0.361366017721593</v>
      </c>
      <c r="C686">
        <v>0.824558431981131</v>
      </c>
      <c r="D686">
        <v>0.481218788772821</v>
      </c>
      <c r="E686">
        <v>0.191900284262374</v>
      </c>
      <c r="F686">
        <v>0.848647954408079</v>
      </c>
      <c r="G686">
        <v>0.847246691351756</v>
      </c>
    </row>
    <row r="687" ht="14.25" customHeight="1" spans="1:7">
      <c r="A687">
        <v>684</v>
      </c>
      <c r="B687">
        <v>0.861366017721593</v>
      </c>
      <c r="C687">
        <v>0.324558431981131</v>
      </c>
      <c r="D687">
        <v>0.981218788772821</v>
      </c>
      <c r="E687">
        <v>0.691900284262374</v>
      </c>
      <c r="F687">
        <v>0.348647954408079</v>
      </c>
      <c r="G687">
        <v>0.347246691351757</v>
      </c>
    </row>
    <row r="688" ht="14.25" customHeight="1" spans="1:7">
      <c r="A688">
        <v>685</v>
      </c>
      <c r="B688">
        <v>0.986366017721593</v>
      </c>
      <c r="C688">
        <v>0.949558431981131</v>
      </c>
      <c r="D688">
        <v>0.606218788772821</v>
      </c>
      <c r="E688">
        <v>0.066900284262374</v>
      </c>
      <c r="F688">
        <v>0.723647954408079</v>
      </c>
      <c r="G688">
        <v>0.472246691351757</v>
      </c>
    </row>
    <row r="689" ht="14.25" customHeight="1" spans="1:7">
      <c r="A689">
        <v>686</v>
      </c>
      <c r="B689">
        <v>0.486366017721593</v>
      </c>
      <c r="C689">
        <v>0.449558431981131</v>
      </c>
      <c r="D689">
        <v>0.106218788772821</v>
      </c>
      <c r="E689">
        <v>0.566900284262374</v>
      </c>
      <c r="F689">
        <v>0.223647954408079</v>
      </c>
      <c r="G689">
        <v>0.972246691351756</v>
      </c>
    </row>
    <row r="690" ht="14.25" customHeight="1" spans="1:7">
      <c r="A690">
        <v>687</v>
      </c>
      <c r="B690">
        <v>0.236366017721593</v>
      </c>
      <c r="C690">
        <v>0.699558431981131</v>
      </c>
      <c r="D690">
        <v>0.856218788772821</v>
      </c>
      <c r="E690">
        <v>0.816900284262374</v>
      </c>
      <c r="F690">
        <v>0.973647954408079</v>
      </c>
      <c r="G690">
        <v>0.722246691351756</v>
      </c>
    </row>
    <row r="691" ht="14.25" customHeight="1" spans="1:7">
      <c r="A691">
        <v>688</v>
      </c>
      <c r="B691">
        <v>0.736366017721593</v>
      </c>
      <c r="C691">
        <v>0.199558431981131</v>
      </c>
      <c r="D691">
        <v>0.356218788772821</v>
      </c>
      <c r="E691">
        <v>0.316900284262374</v>
      </c>
      <c r="F691">
        <v>0.473647954408079</v>
      </c>
      <c r="G691">
        <v>0.222246691351757</v>
      </c>
    </row>
    <row r="692" ht="14.25" customHeight="1" spans="1:7">
      <c r="A692">
        <v>689</v>
      </c>
      <c r="B692">
        <v>0.705116017721593</v>
      </c>
      <c r="C692">
        <v>0.730808431981131</v>
      </c>
      <c r="D692">
        <v>0.699968788772821</v>
      </c>
      <c r="E692">
        <v>0.723150284262374</v>
      </c>
      <c r="F692">
        <v>0.817397954408079</v>
      </c>
      <c r="G692">
        <v>0.940996691351756</v>
      </c>
    </row>
    <row r="693" ht="14.25" customHeight="1" spans="1:7">
      <c r="A693">
        <v>690</v>
      </c>
      <c r="B693">
        <v>0.205116017721593</v>
      </c>
      <c r="C693">
        <v>0.230808431981131</v>
      </c>
      <c r="D693">
        <v>0.199968788772821</v>
      </c>
      <c r="E693">
        <v>0.223150284262374</v>
      </c>
      <c r="F693">
        <v>0.317397954408079</v>
      </c>
      <c r="G693">
        <v>0.440996691351757</v>
      </c>
    </row>
    <row r="694" ht="14.25" customHeight="1" spans="1:7">
      <c r="A694">
        <v>691</v>
      </c>
      <c r="B694">
        <v>0.455116017721593</v>
      </c>
      <c r="C694">
        <v>0.980808431981131</v>
      </c>
      <c r="D694">
        <v>0.949968788772821</v>
      </c>
      <c r="E694">
        <v>0.473150284262374</v>
      </c>
      <c r="F694">
        <v>0.567397954408079</v>
      </c>
      <c r="G694">
        <v>0.190996691351757</v>
      </c>
    </row>
    <row r="695" ht="14.25" customHeight="1" spans="1:7">
      <c r="A695">
        <v>692</v>
      </c>
      <c r="B695">
        <v>0.955116017721593</v>
      </c>
      <c r="C695">
        <v>0.480808431981131</v>
      </c>
      <c r="D695">
        <v>0.449968788772821</v>
      </c>
      <c r="E695">
        <v>0.973150284262374</v>
      </c>
      <c r="F695">
        <v>0.0673979544080794</v>
      </c>
      <c r="G695">
        <v>0.690996691351756</v>
      </c>
    </row>
    <row r="696" ht="14.25" customHeight="1" spans="1:7">
      <c r="A696">
        <v>693</v>
      </c>
      <c r="B696">
        <v>0.830116017721593</v>
      </c>
      <c r="C696">
        <v>0.855808431981131</v>
      </c>
      <c r="D696">
        <v>0.0749687887728214</v>
      </c>
      <c r="E696">
        <v>0.348150284262374</v>
      </c>
      <c r="F696">
        <v>0.942397954408079</v>
      </c>
      <c r="G696">
        <v>0.565996691351756</v>
      </c>
    </row>
    <row r="697" ht="14.25" customHeight="1" spans="1:7">
      <c r="A697">
        <v>694</v>
      </c>
      <c r="B697">
        <v>0.330116017721593</v>
      </c>
      <c r="C697">
        <v>0.355808431981131</v>
      </c>
      <c r="D697">
        <v>0.574968788772821</v>
      </c>
      <c r="E697">
        <v>0.848150284262374</v>
      </c>
      <c r="F697">
        <v>0.442397954408079</v>
      </c>
      <c r="G697">
        <v>0.0659966913517565</v>
      </c>
    </row>
    <row r="698" ht="14.25" customHeight="1" spans="1:7">
      <c r="A698">
        <v>695</v>
      </c>
      <c r="B698">
        <v>0.0801160177215934</v>
      </c>
      <c r="C698">
        <v>0.605808431981131</v>
      </c>
      <c r="D698">
        <v>0.324968788772821</v>
      </c>
      <c r="E698">
        <v>0.598150284262374</v>
      </c>
      <c r="F698">
        <v>0.692397954408079</v>
      </c>
      <c r="G698">
        <v>0.315996691351757</v>
      </c>
    </row>
    <row r="699" ht="14.25" customHeight="1" spans="1:7">
      <c r="A699">
        <v>696</v>
      </c>
      <c r="B699">
        <v>0.580116017721593</v>
      </c>
      <c r="C699">
        <v>0.105808431981131</v>
      </c>
      <c r="D699">
        <v>0.824968788772821</v>
      </c>
      <c r="E699">
        <v>0.098150284262374</v>
      </c>
      <c r="F699">
        <v>0.192397954408079</v>
      </c>
      <c r="G699">
        <v>0.815996691351756</v>
      </c>
    </row>
    <row r="700" ht="14.25" customHeight="1" spans="1:7">
      <c r="A700">
        <v>697</v>
      </c>
      <c r="B700">
        <v>0.517616017721593</v>
      </c>
      <c r="C700">
        <v>0.918308431981131</v>
      </c>
      <c r="D700">
        <v>0.262468788772821</v>
      </c>
      <c r="E700">
        <v>0.785650284262374</v>
      </c>
      <c r="F700">
        <v>0.254897954408079</v>
      </c>
      <c r="G700">
        <v>0.253496691351757</v>
      </c>
    </row>
    <row r="701" ht="14.25" customHeight="1" spans="1:7">
      <c r="A701">
        <v>698</v>
      </c>
      <c r="B701">
        <v>0.0176160177215934</v>
      </c>
      <c r="C701">
        <v>0.418308431981131</v>
      </c>
      <c r="D701">
        <v>0.762468788772821</v>
      </c>
      <c r="E701">
        <v>0.285650284262374</v>
      </c>
      <c r="F701">
        <v>0.754897954408079</v>
      </c>
      <c r="G701">
        <v>0.753496691351756</v>
      </c>
    </row>
    <row r="702" ht="14.25" customHeight="1" spans="1:7">
      <c r="A702">
        <v>699</v>
      </c>
      <c r="B702">
        <v>0.267616017721593</v>
      </c>
      <c r="C702">
        <v>0.668308431981131</v>
      </c>
      <c r="D702">
        <v>0.0124687887728214</v>
      </c>
      <c r="E702">
        <v>0.035650284262374</v>
      </c>
      <c r="F702">
        <v>0.00489795440807939</v>
      </c>
      <c r="G702">
        <v>0.503496691351756</v>
      </c>
    </row>
    <row r="703" ht="14.25" customHeight="1" spans="1:7">
      <c r="A703">
        <v>700</v>
      </c>
      <c r="B703">
        <v>0.767616017721593</v>
      </c>
      <c r="C703">
        <v>0.168308431981131</v>
      </c>
      <c r="D703">
        <v>0.512468788772821</v>
      </c>
      <c r="E703">
        <v>0.535650284262374</v>
      </c>
      <c r="F703">
        <v>0.504897954408079</v>
      </c>
      <c r="G703">
        <v>0.00349669135175645</v>
      </c>
    </row>
    <row r="704" ht="14.25" customHeight="1" spans="1:7">
      <c r="A704">
        <v>701</v>
      </c>
      <c r="B704">
        <v>0.892616017721593</v>
      </c>
      <c r="C704">
        <v>0.543308431981131</v>
      </c>
      <c r="D704">
        <v>0.887468788772821</v>
      </c>
      <c r="E704">
        <v>0.160650284262374</v>
      </c>
      <c r="F704">
        <v>0.379897954408079</v>
      </c>
      <c r="G704">
        <v>0.128496691351757</v>
      </c>
    </row>
    <row r="705" ht="14.25" customHeight="1" spans="1:7">
      <c r="A705">
        <v>702</v>
      </c>
      <c r="B705">
        <v>0.392616017721593</v>
      </c>
      <c r="C705">
        <v>0.0433084319811314</v>
      </c>
      <c r="D705">
        <v>0.387468788772821</v>
      </c>
      <c r="E705">
        <v>0.660650284262374</v>
      </c>
      <c r="F705">
        <v>0.879897954408079</v>
      </c>
      <c r="G705">
        <v>0.628496691351756</v>
      </c>
    </row>
    <row r="706" ht="14.25" customHeight="1" spans="1:7">
      <c r="A706">
        <v>703</v>
      </c>
      <c r="B706">
        <v>0.142616017721593</v>
      </c>
      <c r="C706">
        <v>0.793308431981131</v>
      </c>
      <c r="D706">
        <v>0.637468788772821</v>
      </c>
      <c r="E706">
        <v>0.910650284262374</v>
      </c>
      <c r="F706">
        <v>0.129897954408079</v>
      </c>
      <c r="G706">
        <v>0.878496691351756</v>
      </c>
    </row>
    <row r="707" ht="14.25" customHeight="1" spans="1:7">
      <c r="A707">
        <v>704</v>
      </c>
      <c r="B707">
        <v>0.642616017721593</v>
      </c>
      <c r="C707">
        <v>0.293308431981131</v>
      </c>
      <c r="D707">
        <v>0.137468788772821</v>
      </c>
      <c r="E707">
        <v>0.410650284262374</v>
      </c>
      <c r="F707">
        <v>0.629897954408079</v>
      </c>
      <c r="G707">
        <v>0.378496691351757</v>
      </c>
    </row>
    <row r="708" ht="14.25" customHeight="1" spans="1:7">
      <c r="A708">
        <v>705</v>
      </c>
      <c r="B708">
        <v>0.650428517721593</v>
      </c>
      <c r="C708">
        <v>0.879245931981131</v>
      </c>
      <c r="D708">
        <v>0.676531288772821</v>
      </c>
      <c r="E708">
        <v>0.293462784262374</v>
      </c>
      <c r="F708">
        <v>0.543960454408079</v>
      </c>
      <c r="G708">
        <v>0.823809191351756</v>
      </c>
    </row>
    <row r="709" ht="14.25" customHeight="1" spans="1:7">
      <c r="A709">
        <v>706</v>
      </c>
      <c r="B709">
        <v>0.150428517721593</v>
      </c>
      <c r="C709">
        <v>0.379245931981131</v>
      </c>
      <c r="D709">
        <v>0.176531288772821</v>
      </c>
      <c r="E709">
        <v>0.793462784262374</v>
      </c>
      <c r="F709">
        <v>0.0439604544080794</v>
      </c>
      <c r="G709">
        <v>0.323809191351757</v>
      </c>
    </row>
    <row r="710" ht="14.25" customHeight="1" spans="1:7">
      <c r="A710">
        <v>707</v>
      </c>
      <c r="B710">
        <v>0.400428517721593</v>
      </c>
      <c r="C710">
        <v>0.629245931981131</v>
      </c>
      <c r="D710">
        <v>0.926531288772821</v>
      </c>
      <c r="E710">
        <v>0.543462784262374</v>
      </c>
      <c r="F710">
        <v>0.793960454408079</v>
      </c>
      <c r="G710">
        <v>0.0738091913517565</v>
      </c>
    </row>
    <row r="711" ht="14.25" customHeight="1" spans="1:7">
      <c r="A711">
        <v>708</v>
      </c>
      <c r="B711">
        <v>0.900428517721593</v>
      </c>
      <c r="C711">
        <v>0.129245931981131</v>
      </c>
      <c r="D711">
        <v>0.426531288772821</v>
      </c>
      <c r="E711">
        <v>0.043462784262374</v>
      </c>
      <c r="F711">
        <v>0.293960454408079</v>
      </c>
      <c r="G711">
        <v>0.573809191351756</v>
      </c>
    </row>
    <row r="712" ht="14.25" customHeight="1" spans="1:7">
      <c r="A712">
        <v>709</v>
      </c>
      <c r="B712">
        <v>0.775428517721593</v>
      </c>
      <c r="C712">
        <v>0.504245931981131</v>
      </c>
      <c r="D712">
        <v>0.0515312887728214</v>
      </c>
      <c r="E712">
        <v>0.668462784262374</v>
      </c>
      <c r="F712">
        <v>0.668960454408079</v>
      </c>
      <c r="G712">
        <v>0.698809191351756</v>
      </c>
    </row>
    <row r="713" ht="14.25" customHeight="1" spans="1:7">
      <c r="A713">
        <v>710</v>
      </c>
      <c r="B713">
        <v>0.275428517721593</v>
      </c>
      <c r="C713">
        <v>0.00424593198113143</v>
      </c>
      <c r="D713">
        <v>0.551531288772821</v>
      </c>
      <c r="E713">
        <v>0.168462784262374</v>
      </c>
      <c r="F713">
        <v>0.168960454408079</v>
      </c>
      <c r="G713">
        <v>0.198809191351757</v>
      </c>
    </row>
    <row r="714" ht="14.25" customHeight="1" spans="1:7">
      <c r="A714">
        <v>711</v>
      </c>
      <c r="B714">
        <v>0.0254285177215934</v>
      </c>
      <c r="C714">
        <v>0.754245931981131</v>
      </c>
      <c r="D714">
        <v>0.301531288772821</v>
      </c>
      <c r="E714">
        <v>0.418462784262374</v>
      </c>
      <c r="F714">
        <v>0.918960454408079</v>
      </c>
      <c r="G714">
        <v>0.448809191351757</v>
      </c>
    </row>
    <row r="715" ht="14.25" customHeight="1" spans="1:7">
      <c r="A715">
        <v>712</v>
      </c>
      <c r="B715">
        <v>0.525428517721593</v>
      </c>
      <c r="C715">
        <v>0.254245931981131</v>
      </c>
      <c r="D715">
        <v>0.801531288772821</v>
      </c>
      <c r="E715">
        <v>0.918462784262374</v>
      </c>
      <c r="F715">
        <v>0.418960454408079</v>
      </c>
      <c r="G715">
        <v>0.948809191351756</v>
      </c>
    </row>
    <row r="716" ht="14.25" customHeight="1" spans="1:7">
      <c r="A716">
        <v>713</v>
      </c>
      <c r="B716">
        <v>0.587928517721593</v>
      </c>
      <c r="C716">
        <v>0.691745931981131</v>
      </c>
      <c r="D716">
        <v>0.364031288772821</v>
      </c>
      <c r="E716">
        <v>0.230962784262374</v>
      </c>
      <c r="F716">
        <v>0.106460454408079</v>
      </c>
      <c r="G716">
        <v>0.386309191351757</v>
      </c>
    </row>
    <row r="717" ht="14.25" customHeight="1" spans="1:7">
      <c r="A717">
        <v>714</v>
      </c>
      <c r="B717">
        <v>0.0879285177215934</v>
      </c>
      <c r="C717">
        <v>0.191745931981131</v>
      </c>
      <c r="D717">
        <v>0.864031288772821</v>
      </c>
      <c r="E717">
        <v>0.730962784262374</v>
      </c>
      <c r="F717">
        <v>0.606460454408079</v>
      </c>
      <c r="G717">
        <v>0.886309191351756</v>
      </c>
    </row>
    <row r="718" ht="14.25" customHeight="1" spans="1:7">
      <c r="A718">
        <v>715</v>
      </c>
      <c r="B718">
        <v>0.337928517721593</v>
      </c>
      <c r="C718">
        <v>0.941745931981131</v>
      </c>
      <c r="D718">
        <v>0.114031288772821</v>
      </c>
      <c r="E718">
        <v>0.980962784262374</v>
      </c>
      <c r="F718">
        <v>0.356460454408079</v>
      </c>
      <c r="G718">
        <v>0.636309191351756</v>
      </c>
    </row>
    <row r="719" ht="14.25" customHeight="1" spans="1:7">
      <c r="A719">
        <v>716</v>
      </c>
      <c r="B719">
        <v>0.837928517721593</v>
      </c>
      <c r="C719">
        <v>0.441745931981131</v>
      </c>
      <c r="D719">
        <v>0.614031288772821</v>
      </c>
      <c r="E719">
        <v>0.480962784262374</v>
      </c>
      <c r="F719">
        <v>0.856460454408079</v>
      </c>
      <c r="G719">
        <v>0.136309191351757</v>
      </c>
    </row>
    <row r="720" ht="14.25" customHeight="1" spans="1:7">
      <c r="A720">
        <v>717</v>
      </c>
      <c r="B720">
        <v>0.962928517721593</v>
      </c>
      <c r="C720">
        <v>0.816745931981131</v>
      </c>
      <c r="D720">
        <v>0.989031288772821</v>
      </c>
      <c r="E720">
        <v>0.855962784262374</v>
      </c>
      <c r="F720">
        <v>0.231460454408079</v>
      </c>
      <c r="G720">
        <v>0.0113091913517565</v>
      </c>
    </row>
    <row r="721" ht="14.25" customHeight="1" spans="1:7">
      <c r="A721">
        <v>718</v>
      </c>
      <c r="B721">
        <v>0.462928517721593</v>
      </c>
      <c r="C721">
        <v>0.316745931981131</v>
      </c>
      <c r="D721">
        <v>0.489031288772821</v>
      </c>
      <c r="E721">
        <v>0.355962784262374</v>
      </c>
      <c r="F721">
        <v>0.731460454408079</v>
      </c>
      <c r="G721">
        <v>0.511309191351756</v>
      </c>
    </row>
    <row r="722" ht="14.25" customHeight="1" spans="1:7">
      <c r="A722">
        <v>719</v>
      </c>
      <c r="B722">
        <v>0.212928517721593</v>
      </c>
      <c r="C722">
        <v>0.566745931981131</v>
      </c>
      <c r="D722">
        <v>0.739031288772821</v>
      </c>
      <c r="E722">
        <v>0.105962784262374</v>
      </c>
      <c r="F722">
        <v>0.481460454408079</v>
      </c>
      <c r="G722">
        <v>0.761309191351756</v>
      </c>
    </row>
    <row r="723" ht="14.25" customHeight="1" spans="1:7">
      <c r="A723">
        <v>720</v>
      </c>
      <c r="B723">
        <v>0.712928517721593</v>
      </c>
      <c r="C723">
        <v>0.0667459319811314</v>
      </c>
      <c r="D723">
        <v>0.239031288772821</v>
      </c>
      <c r="E723">
        <v>0.605962784262374</v>
      </c>
      <c r="F723">
        <v>0.981460454408079</v>
      </c>
      <c r="G723">
        <v>0.261309191351757</v>
      </c>
    </row>
    <row r="724" ht="14.25" customHeight="1" spans="1:7">
      <c r="A724">
        <v>721</v>
      </c>
      <c r="B724">
        <v>0.744178517721593</v>
      </c>
      <c r="C724">
        <v>0.597995931981131</v>
      </c>
      <c r="D724">
        <v>0.832781288772821</v>
      </c>
      <c r="E724">
        <v>0.449712784262374</v>
      </c>
      <c r="F724">
        <v>0.325210454408079</v>
      </c>
      <c r="G724">
        <v>0.542559191351756</v>
      </c>
    </row>
    <row r="725" ht="14.25" customHeight="1" spans="1:7">
      <c r="A725">
        <v>722</v>
      </c>
      <c r="B725">
        <v>0.244178517721593</v>
      </c>
      <c r="C725">
        <v>0.0979959319811314</v>
      </c>
      <c r="D725">
        <v>0.332781288772821</v>
      </c>
      <c r="E725">
        <v>0.949712784262374</v>
      </c>
      <c r="F725">
        <v>0.825210454408079</v>
      </c>
      <c r="G725">
        <v>0.0425591913517564</v>
      </c>
    </row>
    <row r="726" ht="14.25" customHeight="1" spans="1:7">
      <c r="A726">
        <v>723</v>
      </c>
      <c r="B726">
        <v>0.494178517721593</v>
      </c>
      <c r="C726">
        <v>0.847995931981131</v>
      </c>
      <c r="D726">
        <v>0.582781288772821</v>
      </c>
      <c r="E726">
        <v>0.699712784262374</v>
      </c>
      <c r="F726">
        <v>0.0752104544080794</v>
      </c>
      <c r="G726">
        <v>0.292559191351757</v>
      </c>
    </row>
    <row r="727" ht="14.25" customHeight="1" spans="1:7">
      <c r="A727">
        <v>724</v>
      </c>
      <c r="B727">
        <v>0.994178517721593</v>
      </c>
      <c r="C727">
        <v>0.347995931981131</v>
      </c>
      <c r="D727">
        <v>0.0827812887728214</v>
      </c>
      <c r="E727">
        <v>0.199712784262374</v>
      </c>
      <c r="F727">
        <v>0.575210454408079</v>
      </c>
      <c r="G727">
        <v>0.792559191351756</v>
      </c>
    </row>
    <row r="728" ht="14.25" customHeight="1" spans="1:7">
      <c r="A728">
        <v>725</v>
      </c>
      <c r="B728">
        <v>0.869178517721593</v>
      </c>
      <c r="C728">
        <v>0.972995931981131</v>
      </c>
      <c r="D728">
        <v>0.457781288772821</v>
      </c>
      <c r="E728">
        <v>0.574712784262374</v>
      </c>
      <c r="F728">
        <v>0.450210454408079</v>
      </c>
      <c r="G728">
        <v>0.917559191351756</v>
      </c>
    </row>
    <row r="729" ht="14.25" customHeight="1" spans="1:7">
      <c r="A729">
        <v>726</v>
      </c>
      <c r="B729">
        <v>0.369178517721593</v>
      </c>
      <c r="C729">
        <v>0.472995931981131</v>
      </c>
      <c r="D729">
        <v>0.957781288772821</v>
      </c>
      <c r="E729">
        <v>0.074712784262374</v>
      </c>
      <c r="F729">
        <v>0.950210454408079</v>
      </c>
      <c r="G729">
        <v>0.417559191351757</v>
      </c>
    </row>
    <row r="730" ht="14.25" customHeight="1" spans="1:7">
      <c r="A730">
        <v>727</v>
      </c>
      <c r="B730">
        <v>0.119178517721593</v>
      </c>
      <c r="C730">
        <v>0.722995931981131</v>
      </c>
      <c r="D730">
        <v>0.207781288772821</v>
      </c>
      <c r="E730">
        <v>0.324712784262374</v>
      </c>
      <c r="F730">
        <v>0.200210454408079</v>
      </c>
      <c r="G730">
        <v>0.167559191351757</v>
      </c>
    </row>
    <row r="731" ht="14.25" customHeight="1" spans="1:7">
      <c r="A731">
        <v>728</v>
      </c>
      <c r="B731">
        <v>0.619178517721593</v>
      </c>
      <c r="C731">
        <v>0.222995931981131</v>
      </c>
      <c r="D731">
        <v>0.707781288772821</v>
      </c>
      <c r="E731">
        <v>0.824712784262374</v>
      </c>
      <c r="F731">
        <v>0.700210454408079</v>
      </c>
      <c r="G731">
        <v>0.667559191351756</v>
      </c>
    </row>
    <row r="732" ht="14.25" customHeight="1" spans="1:7">
      <c r="A732">
        <v>729</v>
      </c>
      <c r="B732">
        <v>0.556678517721593</v>
      </c>
      <c r="C732">
        <v>0.785495931981131</v>
      </c>
      <c r="D732">
        <v>0.145281288772821</v>
      </c>
      <c r="E732">
        <v>0.012212784262374</v>
      </c>
      <c r="F732">
        <v>0.762710454408079</v>
      </c>
      <c r="G732">
        <v>0.230059191351757</v>
      </c>
    </row>
    <row r="733" ht="14.25" customHeight="1" spans="1:7">
      <c r="A733">
        <v>730</v>
      </c>
      <c r="B733">
        <v>0.0566785177215934</v>
      </c>
      <c r="C733">
        <v>0.285495931981131</v>
      </c>
      <c r="D733">
        <v>0.645281288772821</v>
      </c>
      <c r="E733">
        <v>0.512212784262374</v>
      </c>
      <c r="F733">
        <v>0.262710454408079</v>
      </c>
      <c r="G733">
        <v>0.730059191351756</v>
      </c>
    </row>
    <row r="734" ht="14.25" customHeight="1" spans="1:7">
      <c r="A734">
        <v>731</v>
      </c>
      <c r="B734">
        <v>0.306678517721593</v>
      </c>
      <c r="C734">
        <v>0.535495931981131</v>
      </c>
      <c r="D734">
        <v>0.395281288772821</v>
      </c>
      <c r="E734">
        <v>0.762212784262374</v>
      </c>
      <c r="F734">
        <v>0.512710454408079</v>
      </c>
      <c r="G734">
        <v>0.980059191351756</v>
      </c>
    </row>
    <row r="735" ht="14.25" customHeight="1" spans="1:7">
      <c r="A735">
        <v>732</v>
      </c>
      <c r="B735">
        <v>0.806678517721593</v>
      </c>
      <c r="C735">
        <v>0.0354959319811314</v>
      </c>
      <c r="D735">
        <v>0.895281288772821</v>
      </c>
      <c r="E735">
        <v>0.262212784262374</v>
      </c>
      <c r="F735">
        <v>0.0127104544080794</v>
      </c>
      <c r="G735">
        <v>0.480059191351757</v>
      </c>
    </row>
    <row r="736" ht="14.25" customHeight="1" spans="1:7">
      <c r="A736">
        <v>733</v>
      </c>
      <c r="B736">
        <v>0.931678517721593</v>
      </c>
      <c r="C736">
        <v>0.660495931981131</v>
      </c>
      <c r="D736">
        <v>0.520281288772821</v>
      </c>
      <c r="E736">
        <v>0.887212784262374</v>
      </c>
      <c r="F736">
        <v>0.887710454408079</v>
      </c>
      <c r="G736">
        <v>0.355059191351757</v>
      </c>
    </row>
    <row r="737" ht="14.25" customHeight="1" spans="1:7">
      <c r="A737">
        <v>734</v>
      </c>
      <c r="B737">
        <v>0.431678517721593</v>
      </c>
      <c r="C737">
        <v>0.160495931981131</v>
      </c>
      <c r="D737">
        <v>0.0202812887728214</v>
      </c>
      <c r="E737">
        <v>0.387212784262374</v>
      </c>
      <c r="F737">
        <v>0.387710454408079</v>
      </c>
      <c r="G737">
        <v>0.855059191351756</v>
      </c>
    </row>
    <row r="738" ht="14.25" customHeight="1" spans="1:7">
      <c r="A738">
        <v>735</v>
      </c>
      <c r="B738">
        <v>0.181678517721593</v>
      </c>
      <c r="C738">
        <v>0.910495931981131</v>
      </c>
      <c r="D738">
        <v>0.770281288772821</v>
      </c>
      <c r="E738">
        <v>0.137212784262374</v>
      </c>
      <c r="F738">
        <v>0.637710454408079</v>
      </c>
      <c r="G738">
        <v>0.605059191351756</v>
      </c>
    </row>
    <row r="739" ht="14.25" customHeight="1" spans="1:7">
      <c r="A739">
        <v>736</v>
      </c>
      <c r="B739">
        <v>0.681678517721593</v>
      </c>
      <c r="C739">
        <v>0.410495931981131</v>
      </c>
      <c r="D739">
        <v>0.270281288772821</v>
      </c>
      <c r="E739">
        <v>0.637212784262374</v>
      </c>
      <c r="F739">
        <v>0.137710454408079</v>
      </c>
      <c r="G739">
        <v>0.105059191351756</v>
      </c>
    </row>
    <row r="740" ht="14.25" customHeight="1" spans="1:7">
      <c r="A740">
        <v>737</v>
      </c>
      <c r="B740">
        <v>0.666053517721593</v>
      </c>
      <c r="C740">
        <v>0.644870931981131</v>
      </c>
      <c r="D740">
        <v>0.0984062887728214</v>
      </c>
      <c r="E740">
        <v>0.777837784262374</v>
      </c>
      <c r="F740">
        <v>0.465835454408079</v>
      </c>
      <c r="G740">
        <v>0.495684191351757</v>
      </c>
    </row>
    <row r="741" ht="14.25" customHeight="1" spans="1:7">
      <c r="A741">
        <v>738</v>
      </c>
      <c r="B741">
        <v>0.166053517721593</v>
      </c>
      <c r="C741">
        <v>0.144870931981131</v>
      </c>
      <c r="D741">
        <v>0.598406288772821</v>
      </c>
      <c r="E741">
        <v>0.277837784262374</v>
      </c>
      <c r="F741">
        <v>0.965835454408079</v>
      </c>
      <c r="G741">
        <v>0.995684191351756</v>
      </c>
    </row>
    <row r="742" ht="14.25" customHeight="1" spans="1:7">
      <c r="A742">
        <v>739</v>
      </c>
      <c r="B742">
        <v>0.416053517721593</v>
      </c>
      <c r="C742">
        <v>0.894870931981131</v>
      </c>
      <c r="D742">
        <v>0.348406288772821</v>
      </c>
      <c r="E742">
        <v>0.027837784262374</v>
      </c>
      <c r="F742">
        <v>0.215835454408079</v>
      </c>
      <c r="G742">
        <v>0.745684191351756</v>
      </c>
    </row>
    <row r="743" ht="14.25" customHeight="1" spans="1:7">
      <c r="A743">
        <v>740</v>
      </c>
      <c r="B743">
        <v>0.916053517721593</v>
      </c>
      <c r="C743">
        <v>0.394870931981131</v>
      </c>
      <c r="D743">
        <v>0.848406288772821</v>
      </c>
      <c r="E743">
        <v>0.527837784262374</v>
      </c>
      <c r="F743">
        <v>0.715835454408079</v>
      </c>
      <c r="G743">
        <v>0.245684191351757</v>
      </c>
    </row>
    <row r="744" ht="14.25" customHeight="1" spans="1:7">
      <c r="A744">
        <v>741</v>
      </c>
      <c r="B744">
        <v>0.791053517721593</v>
      </c>
      <c r="C744">
        <v>0.769870931981131</v>
      </c>
      <c r="D744">
        <v>0.723406288772821</v>
      </c>
      <c r="E744">
        <v>0.152837784262374</v>
      </c>
      <c r="F744">
        <v>0.340835454408079</v>
      </c>
      <c r="G744">
        <v>0.120684191351756</v>
      </c>
    </row>
    <row r="745" ht="14.25" customHeight="1" spans="1:7">
      <c r="A745">
        <v>742</v>
      </c>
      <c r="B745">
        <v>0.291053517721593</v>
      </c>
      <c r="C745">
        <v>0.269870931981131</v>
      </c>
      <c r="D745">
        <v>0.223406288772821</v>
      </c>
      <c r="E745">
        <v>0.652837784262374</v>
      </c>
      <c r="F745">
        <v>0.840835454408079</v>
      </c>
      <c r="G745">
        <v>0.620684191351756</v>
      </c>
    </row>
    <row r="746" ht="14.25" customHeight="1" spans="1:7">
      <c r="A746">
        <v>743</v>
      </c>
      <c r="B746">
        <v>0.0410535177215934</v>
      </c>
      <c r="C746">
        <v>0.519870931981131</v>
      </c>
      <c r="D746">
        <v>0.973406288772821</v>
      </c>
      <c r="E746">
        <v>0.902837784262374</v>
      </c>
      <c r="F746">
        <v>0.0908354544080794</v>
      </c>
      <c r="G746">
        <v>0.870684191351756</v>
      </c>
    </row>
    <row r="747" ht="14.25" customHeight="1" spans="1:7">
      <c r="A747">
        <v>744</v>
      </c>
      <c r="B747">
        <v>0.541053517721593</v>
      </c>
      <c r="C747">
        <v>0.0198709319811314</v>
      </c>
      <c r="D747">
        <v>0.473406288772821</v>
      </c>
      <c r="E747">
        <v>0.402837784262374</v>
      </c>
      <c r="F747">
        <v>0.590835454408079</v>
      </c>
      <c r="G747">
        <v>0.370684191351757</v>
      </c>
    </row>
    <row r="748" ht="14.25" customHeight="1" spans="1:7">
      <c r="A748">
        <v>745</v>
      </c>
      <c r="B748">
        <v>0.603553517721593</v>
      </c>
      <c r="C748">
        <v>0.957370931981131</v>
      </c>
      <c r="D748">
        <v>0.910906288772821</v>
      </c>
      <c r="E748">
        <v>0.715337784262374</v>
      </c>
      <c r="F748">
        <v>0.903335454408079</v>
      </c>
      <c r="G748">
        <v>0.808184191351756</v>
      </c>
    </row>
    <row r="749" ht="14.25" customHeight="1" spans="1:7">
      <c r="A749">
        <v>746</v>
      </c>
      <c r="B749">
        <v>0.103553517721593</v>
      </c>
      <c r="C749">
        <v>0.457370931981131</v>
      </c>
      <c r="D749">
        <v>0.410906288772821</v>
      </c>
      <c r="E749">
        <v>0.215337784262374</v>
      </c>
      <c r="F749">
        <v>0.403335454408079</v>
      </c>
      <c r="G749">
        <v>0.308184191351757</v>
      </c>
    </row>
    <row r="750" ht="14.25" customHeight="1" spans="1:7">
      <c r="A750">
        <v>747</v>
      </c>
      <c r="B750">
        <v>0.353553517721593</v>
      </c>
      <c r="C750">
        <v>0.707370931981131</v>
      </c>
      <c r="D750">
        <v>0.660906288772821</v>
      </c>
      <c r="E750">
        <v>0.465337784262374</v>
      </c>
      <c r="F750">
        <v>0.653335454408079</v>
      </c>
      <c r="G750">
        <v>0.0581841913517564</v>
      </c>
    </row>
    <row r="751" ht="14.25" customHeight="1" spans="1:7">
      <c r="A751">
        <v>748</v>
      </c>
      <c r="B751">
        <v>0.853553517721593</v>
      </c>
      <c r="C751">
        <v>0.207370931981131</v>
      </c>
      <c r="D751">
        <v>0.160906288772821</v>
      </c>
      <c r="E751">
        <v>0.965337784262374</v>
      </c>
      <c r="F751">
        <v>0.153335454408079</v>
      </c>
      <c r="G751">
        <v>0.558184191351756</v>
      </c>
    </row>
    <row r="752" ht="14.25" customHeight="1" spans="1:7">
      <c r="A752">
        <v>749</v>
      </c>
      <c r="B752">
        <v>0.978553517721593</v>
      </c>
      <c r="C752">
        <v>0.582370931981131</v>
      </c>
      <c r="D752">
        <v>0.285906288772821</v>
      </c>
      <c r="E752">
        <v>0.340337784262374</v>
      </c>
      <c r="F752">
        <v>0.778335454408079</v>
      </c>
      <c r="G752">
        <v>0.683184191351756</v>
      </c>
    </row>
    <row r="753" ht="14.25" customHeight="1" spans="1:7">
      <c r="A753">
        <v>750</v>
      </c>
      <c r="B753">
        <v>0.478553517721593</v>
      </c>
      <c r="C753">
        <v>0.0823709319811314</v>
      </c>
      <c r="D753">
        <v>0.785906288772821</v>
      </c>
      <c r="E753">
        <v>0.840337784262374</v>
      </c>
      <c r="F753">
        <v>0.278335454408079</v>
      </c>
      <c r="G753">
        <v>0.183184191351757</v>
      </c>
    </row>
    <row r="754" ht="14.25" customHeight="1" spans="1:7">
      <c r="A754">
        <v>751</v>
      </c>
      <c r="B754">
        <v>0.228553517721593</v>
      </c>
      <c r="C754">
        <v>0.832370931981131</v>
      </c>
      <c r="D754">
        <v>0.0359062887728214</v>
      </c>
      <c r="E754">
        <v>0.590337784262374</v>
      </c>
      <c r="F754">
        <v>0.528335454408079</v>
      </c>
      <c r="G754">
        <v>0.433184191351757</v>
      </c>
    </row>
    <row r="755" ht="14.25" customHeight="1" spans="1:7">
      <c r="A755">
        <v>752</v>
      </c>
      <c r="B755">
        <v>0.728553517721593</v>
      </c>
      <c r="C755">
        <v>0.332370931981131</v>
      </c>
      <c r="D755">
        <v>0.535906288772821</v>
      </c>
      <c r="E755">
        <v>0.090337784262374</v>
      </c>
      <c r="F755">
        <v>0.0283354544080794</v>
      </c>
      <c r="G755">
        <v>0.933184191351756</v>
      </c>
    </row>
    <row r="756" ht="14.25" customHeight="1" spans="1:7">
      <c r="A756">
        <v>753</v>
      </c>
      <c r="B756">
        <v>0.697303517721593</v>
      </c>
      <c r="C756">
        <v>0.863620931981131</v>
      </c>
      <c r="D756">
        <v>0.379656288772821</v>
      </c>
      <c r="E756">
        <v>0.996587784262374</v>
      </c>
      <c r="F756">
        <v>0.684585454408079</v>
      </c>
      <c r="G756">
        <v>0.151934191351757</v>
      </c>
    </row>
    <row r="757" ht="14.25" customHeight="1" spans="1:7">
      <c r="A757">
        <v>754</v>
      </c>
      <c r="B757">
        <v>0.197303517721593</v>
      </c>
      <c r="C757">
        <v>0.363620931981131</v>
      </c>
      <c r="D757">
        <v>0.879656288772821</v>
      </c>
      <c r="E757">
        <v>0.496587784262374</v>
      </c>
      <c r="F757">
        <v>0.184585454408079</v>
      </c>
      <c r="G757">
        <v>0.651934191351756</v>
      </c>
    </row>
    <row r="758" ht="14.25" customHeight="1" spans="1:7">
      <c r="A758">
        <v>755</v>
      </c>
      <c r="B758">
        <v>0.447303517721593</v>
      </c>
      <c r="C758">
        <v>0.613620931981131</v>
      </c>
      <c r="D758">
        <v>0.129656288772821</v>
      </c>
      <c r="E758">
        <v>0.246587784262374</v>
      </c>
      <c r="F758">
        <v>0.934585454408079</v>
      </c>
      <c r="G758">
        <v>0.901934191351756</v>
      </c>
    </row>
    <row r="759" ht="14.25" customHeight="1" spans="1:7">
      <c r="A759">
        <v>756</v>
      </c>
      <c r="B759">
        <v>0.947303517721593</v>
      </c>
      <c r="C759">
        <v>0.113620931981131</v>
      </c>
      <c r="D759">
        <v>0.629656288772821</v>
      </c>
      <c r="E759">
        <v>0.746587784262374</v>
      </c>
      <c r="F759">
        <v>0.434585454408079</v>
      </c>
      <c r="G759">
        <v>0.401934191351757</v>
      </c>
    </row>
    <row r="760" ht="14.25" customHeight="1" spans="1:7">
      <c r="A760">
        <v>757</v>
      </c>
      <c r="B760">
        <v>0.822303517721593</v>
      </c>
      <c r="C760">
        <v>0.738620931981131</v>
      </c>
      <c r="D760">
        <v>0.754656288772821</v>
      </c>
      <c r="E760">
        <v>0.121587784262374</v>
      </c>
      <c r="F760">
        <v>0.559585454408079</v>
      </c>
      <c r="G760">
        <v>0.276934191351757</v>
      </c>
    </row>
    <row r="761" ht="14.25" customHeight="1" spans="1:7">
      <c r="A761">
        <v>758</v>
      </c>
      <c r="B761">
        <v>0.322303517721593</v>
      </c>
      <c r="C761">
        <v>0.238620931981131</v>
      </c>
      <c r="D761">
        <v>0.254656288772821</v>
      </c>
      <c r="E761">
        <v>0.621587784262374</v>
      </c>
      <c r="F761">
        <v>0.0595854544080794</v>
      </c>
      <c r="G761">
        <v>0.776934191351756</v>
      </c>
    </row>
    <row r="762" ht="14.25" customHeight="1" spans="1:7">
      <c r="A762">
        <v>759</v>
      </c>
      <c r="B762">
        <v>0.0723035177215934</v>
      </c>
      <c r="C762">
        <v>0.988620931981131</v>
      </c>
      <c r="D762">
        <v>0.504656288772821</v>
      </c>
      <c r="E762">
        <v>0.871587784262374</v>
      </c>
      <c r="F762">
        <v>0.809585454408079</v>
      </c>
      <c r="G762">
        <v>0.526934191351756</v>
      </c>
    </row>
    <row r="763" ht="14.25" customHeight="1" spans="1:7">
      <c r="A763">
        <v>760</v>
      </c>
      <c r="B763">
        <v>0.572303517721593</v>
      </c>
      <c r="C763">
        <v>0.488620931981131</v>
      </c>
      <c r="D763">
        <v>0.00465628877282143</v>
      </c>
      <c r="E763">
        <v>0.371587784262374</v>
      </c>
      <c r="F763">
        <v>0.309585454408079</v>
      </c>
      <c r="G763">
        <v>0.0269341913517565</v>
      </c>
    </row>
    <row r="764" ht="14.25" customHeight="1" spans="1:7">
      <c r="A764">
        <v>761</v>
      </c>
      <c r="B764">
        <v>0.509803517721593</v>
      </c>
      <c r="C764">
        <v>0.551120931981131</v>
      </c>
      <c r="D764">
        <v>0.567156288772821</v>
      </c>
      <c r="E764">
        <v>0.559087784262374</v>
      </c>
      <c r="F764">
        <v>0.247085454408079</v>
      </c>
      <c r="G764">
        <v>0.589434191351756</v>
      </c>
    </row>
    <row r="765" ht="14.25" customHeight="1" spans="1:7">
      <c r="A765">
        <v>762</v>
      </c>
      <c r="B765">
        <v>0.00980351772159338</v>
      </c>
      <c r="C765">
        <v>0.0511209319811314</v>
      </c>
      <c r="D765">
        <v>0.0671562887728214</v>
      </c>
      <c r="E765">
        <v>0.059087784262374</v>
      </c>
      <c r="F765">
        <v>0.747085454408079</v>
      </c>
      <c r="G765">
        <v>0.0894341913517565</v>
      </c>
    </row>
    <row r="766" ht="14.25" customHeight="1" spans="1:7">
      <c r="A766">
        <v>763</v>
      </c>
      <c r="B766">
        <v>0.259803517721593</v>
      </c>
      <c r="C766">
        <v>0.801120931981131</v>
      </c>
      <c r="D766">
        <v>0.817156288772821</v>
      </c>
      <c r="E766">
        <v>0.309087784262374</v>
      </c>
      <c r="F766">
        <v>0.497085454408079</v>
      </c>
      <c r="G766">
        <v>0.339434191351757</v>
      </c>
    </row>
    <row r="767" ht="14.25" customHeight="1" spans="1:7">
      <c r="A767">
        <v>764</v>
      </c>
      <c r="B767">
        <v>0.759803517721593</v>
      </c>
      <c r="C767">
        <v>0.301120931981131</v>
      </c>
      <c r="D767">
        <v>0.317156288772821</v>
      </c>
      <c r="E767">
        <v>0.809087784262374</v>
      </c>
      <c r="F767">
        <v>0.997085454408079</v>
      </c>
      <c r="G767">
        <v>0.839434191351756</v>
      </c>
    </row>
    <row r="768" ht="14.25" customHeight="1" spans="1:7">
      <c r="A768">
        <v>765</v>
      </c>
      <c r="B768">
        <v>0.884803517721593</v>
      </c>
      <c r="C768">
        <v>0.926120931981131</v>
      </c>
      <c r="D768">
        <v>0.192156288772821</v>
      </c>
      <c r="E768">
        <v>0.434087784262374</v>
      </c>
      <c r="F768">
        <v>0.122085454408079</v>
      </c>
      <c r="G768">
        <v>0.964434191351756</v>
      </c>
    </row>
    <row r="769" ht="14.25" customHeight="1" spans="1:7">
      <c r="A769">
        <v>766</v>
      </c>
      <c r="B769">
        <v>0.384803517721593</v>
      </c>
      <c r="C769">
        <v>0.426120931981131</v>
      </c>
      <c r="D769">
        <v>0.692156288772821</v>
      </c>
      <c r="E769">
        <v>0.934087784262374</v>
      </c>
      <c r="F769">
        <v>0.622085454408079</v>
      </c>
      <c r="G769">
        <v>0.464434191351757</v>
      </c>
    </row>
    <row r="770" ht="14.25" customHeight="1" spans="1:7">
      <c r="A770">
        <v>767</v>
      </c>
      <c r="B770">
        <v>0.134803517721593</v>
      </c>
      <c r="C770">
        <v>0.676120931981131</v>
      </c>
      <c r="D770">
        <v>0.442156288772821</v>
      </c>
      <c r="E770">
        <v>0.684087784262374</v>
      </c>
      <c r="F770">
        <v>0.372085454408079</v>
      </c>
      <c r="G770">
        <v>0.214434191351757</v>
      </c>
    </row>
    <row r="771" ht="14.25" customHeight="1" spans="1:7">
      <c r="A771">
        <v>768</v>
      </c>
      <c r="B771">
        <v>0.634803517721593</v>
      </c>
      <c r="C771">
        <v>0.176120931981131</v>
      </c>
      <c r="D771">
        <v>0.942156288772821</v>
      </c>
      <c r="E771">
        <v>0.184087784262374</v>
      </c>
      <c r="F771">
        <v>0.872085454408079</v>
      </c>
      <c r="G771">
        <v>0.714434191351756</v>
      </c>
    </row>
    <row r="772" ht="14.25" customHeight="1" spans="1:7">
      <c r="A772">
        <v>769</v>
      </c>
      <c r="B772">
        <v>0.632850392721593</v>
      </c>
      <c r="C772">
        <v>0.678074056981131</v>
      </c>
      <c r="D772">
        <v>0.600359413772821</v>
      </c>
      <c r="E772">
        <v>0.396978409262374</v>
      </c>
      <c r="F772">
        <v>0.0888823294080794</v>
      </c>
      <c r="G772">
        <v>0.0874810663517565</v>
      </c>
    </row>
    <row r="773" ht="14.25" customHeight="1" spans="1:7">
      <c r="A773">
        <v>770</v>
      </c>
      <c r="B773">
        <v>0.132850392721593</v>
      </c>
      <c r="C773">
        <v>0.178074056981131</v>
      </c>
      <c r="D773">
        <v>0.100359413772821</v>
      </c>
      <c r="E773">
        <v>0.896978409262374</v>
      </c>
      <c r="F773">
        <v>0.588882329408079</v>
      </c>
      <c r="G773">
        <v>0.587481066351756</v>
      </c>
    </row>
    <row r="774" ht="14.25" customHeight="1" spans="1:7">
      <c r="A774">
        <v>771</v>
      </c>
      <c r="B774">
        <v>0.382850392721593</v>
      </c>
      <c r="C774">
        <v>0.928074056981131</v>
      </c>
      <c r="D774">
        <v>0.850359413772821</v>
      </c>
      <c r="E774">
        <v>0.646978409262374</v>
      </c>
      <c r="F774">
        <v>0.338882329408079</v>
      </c>
      <c r="G774">
        <v>0.837481066351756</v>
      </c>
    </row>
    <row r="775" ht="14.25" customHeight="1" spans="1:7">
      <c r="A775">
        <v>772</v>
      </c>
      <c r="B775">
        <v>0.882850392721593</v>
      </c>
      <c r="C775">
        <v>0.428074056981131</v>
      </c>
      <c r="D775">
        <v>0.350359413772821</v>
      </c>
      <c r="E775">
        <v>0.146978409262374</v>
      </c>
      <c r="F775">
        <v>0.838882329408079</v>
      </c>
      <c r="G775">
        <v>0.337481066351757</v>
      </c>
    </row>
    <row r="776" ht="14.25" customHeight="1" spans="1:7">
      <c r="A776">
        <v>773</v>
      </c>
      <c r="B776">
        <v>0.757850392721593</v>
      </c>
      <c r="C776">
        <v>0.803074056981131</v>
      </c>
      <c r="D776">
        <v>0.225359413772821</v>
      </c>
      <c r="E776">
        <v>0.521978409262374</v>
      </c>
      <c r="F776">
        <v>0.213882329408079</v>
      </c>
      <c r="G776">
        <v>0.462481066351757</v>
      </c>
    </row>
    <row r="777" ht="14.25" customHeight="1" spans="1:7">
      <c r="A777">
        <v>774</v>
      </c>
      <c r="B777">
        <v>0.257850392721593</v>
      </c>
      <c r="C777">
        <v>0.303074056981131</v>
      </c>
      <c r="D777">
        <v>0.725359413772821</v>
      </c>
      <c r="E777">
        <v>0.021978409262374</v>
      </c>
      <c r="F777">
        <v>0.713882329408079</v>
      </c>
      <c r="G777">
        <v>0.962481066351756</v>
      </c>
    </row>
    <row r="778" ht="14.25" customHeight="1" spans="1:7">
      <c r="A778">
        <v>775</v>
      </c>
      <c r="B778">
        <v>0.00785039272159338</v>
      </c>
      <c r="C778">
        <v>0.553074056981131</v>
      </c>
      <c r="D778">
        <v>0.475359413772821</v>
      </c>
      <c r="E778">
        <v>0.271978409262374</v>
      </c>
      <c r="F778">
        <v>0.463882329408079</v>
      </c>
      <c r="G778">
        <v>0.712481066351756</v>
      </c>
    </row>
    <row r="779" ht="14.25" customHeight="1" spans="1:7">
      <c r="A779">
        <v>776</v>
      </c>
      <c r="B779">
        <v>0.507850392721593</v>
      </c>
      <c r="C779">
        <v>0.0530740569811314</v>
      </c>
      <c r="D779">
        <v>0.975359413772821</v>
      </c>
      <c r="E779">
        <v>0.771978409262374</v>
      </c>
      <c r="F779">
        <v>0.963882329408079</v>
      </c>
      <c r="G779">
        <v>0.212481066351757</v>
      </c>
    </row>
    <row r="780" ht="14.25" customHeight="1" spans="1:7">
      <c r="A780">
        <v>777</v>
      </c>
      <c r="B780">
        <v>0.570350392721593</v>
      </c>
      <c r="C780">
        <v>0.990574056981131</v>
      </c>
      <c r="D780">
        <v>0.412859413772821</v>
      </c>
      <c r="E780">
        <v>0.084478409262374</v>
      </c>
      <c r="F780">
        <v>0.526382329408079</v>
      </c>
      <c r="G780">
        <v>0.649981066351756</v>
      </c>
    </row>
    <row r="781" ht="14.25" customHeight="1" spans="1:7">
      <c r="A781">
        <v>778</v>
      </c>
      <c r="B781">
        <v>0.0703503927215934</v>
      </c>
      <c r="C781">
        <v>0.490574056981131</v>
      </c>
      <c r="D781">
        <v>0.912859413772821</v>
      </c>
      <c r="E781">
        <v>0.584478409262374</v>
      </c>
      <c r="F781">
        <v>0.0263823294080794</v>
      </c>
      <c r="G781">
        <v>0.149981066351757</v>
      </c>
    </row>
    <row r="782" ht="14.25" customHeight="1" spans="1:7">
      <c r="A782">
        <v>779</v>
      </c>
      <c r="B782">
        <v>0.320350392721593</v>
      </c>
      <c r="C782">
        <v>0.740574056981131</v>
      </c>
      <c r="D782">
        <v>0.162859413772821</v>
      </c>
      <c r="E782">
        <v>0.834478409262374</v>
      </c>
      <c r="F782">
        <v>0.776382329408079</v>
      </c>
      <c r="G782">
        <v>0.399981066351757</v>
      </c>
    </row>
    <row r="783" ht="14.25" customHeight="1" spans="1:7">
      <c r="A783">
        <v>780</v>
      </c>
      <c r="B783">
        <v>0.820350392721593</v>
      </c>
      <c r="C783">
        <v>0.240574056981131</v>
      </c>
      <c r="D783">
        <v>0.662859413772821</v>
      </c>
      <c r="E783">
        <v>0.334478409262374</v>
      </c>
      <c r="F783">
        <v>0.276382329408079</v>
      </c>
      <c r="G783">
        <v>0.899981066351756</v>
      </c>
    </row>
    <row r="784" ht="14.25" customHeight="1" spans="1:7">
      <c r="A784">
        <v>781</v>
      </c>
      <c r="B784">
        <v>0.945350392721593</v>
      </c>
      <c r="C784">
        <v>0.615574056981131</v>
      </c>
      <c r="D784">
        <v>0.787859413772821</v>
      </c>
      <c r="E784">
        <v>0.959478409262374</v>
      </c>
      <c r="F784">
        <v>0.651382329408079</v>
      </c>
      <c r="G784">
        <v>0.774981066351756</v>
      </c>
    </row>
    <row r="785" ht="14.25" customHeight="1" spans="1:7">
      <c r="A785">
        <v>782</v>
      </c>
      <c r="B785">
        <v>0.445350392721593</v>
      </c>
      <c r="C785">
        <v>0.115574056981131</v>
      </c>
      <c r="D785">
        <v>0.287859413772821</v>
      </c>
      <c r="E785">
        <v>0.459478409262374</v>
      </c>
      <c r="F785">
        <v>0.151382329408079</v>
      </c>
      <c r="G785">
        <v>0.274981066351757</v>
      </c>
    </row>
    <row r="786" ht="14.25" customHeight="1" spans="1:7">
      <c r="A786">
        <v>783</v>
      </c>
      <c r="B786">
        <v>0.195350392721593</v>
      </c>
      <c r="C786">
        <v>0.865574056981131</v>
      </c>
      <c r="D786">
        <v>0.537859413772821</v>
      </c>
      <c r="E786">
        <v>0.209478409262374</v>
      </c>
      <c r="F786">
        <v>0.901382329408079</v>
      </c>
      <c r="G786">
        <v>0.0249810663517565</v>
      </c>
    </row>
    <row r="787" ht="14.25" customHeight="1" spans="1:7">
      <c r="A787">
        <v>784</v>
      </c>
      <c r="B787">
        <v>0.695350392721593</v>
      </c>
      <c r="C787">
        <v>0.365574056981131</v>
      </c>
      <c r="D787">
        <v>0.0378594137728214</v>
      </c>
      <c r="E787">
        <v>0.709478409262374</v>
      </c>
      <c r="F787">
        <v>0.401382329408079</v>
      </c>
      <c r="G787">
        <v>0.524981066351756</v>
      </c>
    </row>
    <row r="788" ht="14.25" customHeight="1" spans="1:7">
      <c r="A788">
        <v>785</v>
      </c>
      <c r="B788">
        <v>0.726600392721593</v>
      </c>
      <c r="C788">
        <v>0.834324056981131</v>
      </c>
      <c r="D788">
        <v>0.881609413772821</v>
      </c>
      <c r="E788">
        <v>0.365728409262374</v>
      </c>
      <c r="F788">
        <v>0.807632329408079</v>
      </c>
      <c r="G788">
        <v>0.306231066351757</v>
      </c>
    </row>
    <row r="789" ht="14.25" customHeight="1" spans="1:7">
      <c r="A789">
        <v>786</v>
      </c>
      <c r="B789">
        <v>0.226600392721593</v>
      </c>
      <c r="C789">
        <v>0.334324056981131</v>
      </c>
      <c r="D789">
        <v>0.381609413772821</v>
      </c>
      <c r="E789">
        <v>0.865728409262374</v>
      </c>
      <c r="F789">
        <v>0.307632329408079</v>
      </c>
      <c r="G789">
        <v>0.806231066351756</v>
      </c>
    </row>
    <row r="790" ht="14.25" customHeight="1" spans="1:7">
      <c r="A790">
        <v>787</v>
      </c>
      <c r="B790">
        <v>0.476600392721593</v>
      </c>
      <c r="C790">
        <v>0.584324056981131</v>
      </c>
      <c r="D790">
        <v>0.631609413772821</v>
      </c>
      <c r="E790">
        <v>0.615728409262374</v>
      </c>
      <c r="F790">
        <v>0.557632329408079</v>
      </c>
      <c r="G790">
        <v>0.556231066351756</v>
      </c>
    </row>
    <row r="791" ht="14.25" customHeight="1" spans="1:7">
      <c r="A791">
        <v>788</v>
      </c>
      <c r="B791">
        <v>0.976600392721593</v>
      </c>
      <c r="C791">
        <v>0.0843240569811314</v>
      </c>
      <c r="D791">
        <v>0.131609413772821</v>
      </c>
      <c r="E791">
        <v>0.115728409262374</v>
      </c>
      <c r="F791">
        <v>0.0576323294080794</v>
      </c>
      <c r="G791">
        <v>0.0562310663517564</v>
      </c>
    </row>
    <row r="792" ht="14.25" customHeight="1" spans="1:7">
      <c r="A792">
        <v>789</v>
      </c>
      <c r="B792">
        <v>0.851600392721593</v>
      </c>
      <c r="C792">
        <v>0.709324056981131</v>
      </c>
      <c r="D792">
        <v>0.256609413772821</v>
      </c>
      <c r="E792">
        <v>0.740728409262374</v>
      </c>
      <c r="F792">
        <v>0.932632329408079</v>
      </c>
      <c r="G792">
        <v>0.181231066351757</v>
      </c>
    </row>
    <row r="793" ht="14.25" customHeight="1" spans="1:7">
      <c r="A793">
        <v>790</v>
      </c>
      <c r="B793">
        <v>0.351600392721593</v>
      </c>
      <c r="C793">
        <v>0.209324056981131</v>
      </c>
      <c r="D793">
        <v>0.756609413772821</v>
      </c>
      <c r="E793">
        <v>0.240728409262374</v>
      </c>
      <c r="F793">
        <v>0.432632329408079</v>
      </c>
      <c r="G793">
        <v>0.681231066351756</v>
      </c>
    </row>
    <row r="794" ht="14.25" customHeight="1" spans="1:7">
      <c r="A794">
        <v>791</v>
      </c>
      <c r="B794">
        <v>0.101600392721593</v>
      </c>
      <c r="C794">
        <v>0.959324056981131</v>
      </c>
      <c r="D794">
        <v>0.00660941377282143</v>
      </c>
      <c r="E794">
        <v>0.490728409262374</v>
      </c>
      <c r="F794">
        <v>0.682632329408079</v>
      </c>
      <c r="G794">
        <v>0.931231066351756</v>
      </c>
    </row>
    <row r="795" ht="14.25" customHeight="1" spans="1:7">
      <c r="A795">
        <v>792</v>
      </c>
      <c r="B795">
        <v>0.601600392721593</v>
      </c>
      <c r="C795">
        <v>0.459324056981131</v>
      </c>
      <c r="D795">
        <v>0.506609413772821</v>
      </c>
      <c r="E795">
        <v>0.990728409262374</v>
      </c>
      <c r="F795">
        <v>0.182632329408079</v>
      </c>
      <c r="G795">
        <v>0.431231066351757</v>
      </c>
    </row>
    <row r="796" ht="14.25" customHeight="1" spans="1:7">
      <c r="A796">
        <v>793</v>
      </c>
      <c r="B796">
        <v>0.539100392721593</v>
      </c>
      <c r="C796">
        <v>0.521824056981131</v>
      </c>
      <c r="D796">
        <v>0.0691094137728214</v>
      </c>
      <c r="E796">
        <v>0.178228409262374</v>
      </c>
      <c r="F796">
        <v>0.370132329408079</v>
      </c>
      <c r="G796">
        <v>0.993731066351756</v>
      </c>
    </row>
    <row r="797" ht="14.25" customHeight="1" spans="1:7">
      <c r="A797">
        <v>794</v>
      </c>
      <c r="B797">
        <v>0.0391003927215934</v>
      </c>
      <c r="C797">
        <v>0.0218240569811314</v>
      </c>
      <c r="D797">
        <v>0.569109413772821</v>
      </c>
      <c r="E797">
        <v>0.678228409262374</v>
      </c>
      <c r="F797">
        <v>0.870132329408079</v>
      </c>
      <c r="G797">
        <v>0.493731066351757</v>
      </c>
    </row>
    <row r="798" ht="14.25" customHeight="1" spans="1:7">
      <c r="A798">
        <v>795</v>
      </c>
      <c r="B798">
        <v>0.289100392721593</v>
      </c>
      <c r="C798">
        <v>0.771824056981131</v>
      </c>
      <c r="D798">
        <v>0.319109413772821</v>
      </c>
      <c r="E798">
        <v>0.928228409262374</v>
      </c>
      <c r="F798">
        <v>0.120132329408079</v>
      </c>
      <c r="G798">
        <v>0.243731066351757</v>
      </c>
    </row>
    <row r="799" ht="14.25" customHeight="1" spans="1:7">
      <c r="A799">
        <v>796</v>
      </c>
      <c r="B799">
        <v>0.789100392721593</v>
      </c>
      <c r="C799">
        <v>0.271824056981131</v>
      </c>
      <c r="D799">
        <v>0.819109413772821</v>
      </c>
      <c r="E799">
        <v>0.428228409262374</v>
      </c>
      <c r="F799">
        <v>0.620132329408079</v>
      </c>
      <c r="G799">
        <v>0.743731066351756</v>
      </c>
    </row>
    <row r="800" ht="14.25" customHeight="1" spans="1:7">
      <c r="A800">
        <v>797</v>
      </c>
      <c r="B800">
        <v>0.914100392721593</v>
      </c>
      <c r="C800">
        <v>0.896824056981131</v>
      </c>
      <c r="D800">
        <v>0.694109413772821</v>
      </c>
      <c r="E800">
        <v>0.803228409262374</v>
      </c>
      <c r="F800">
        <v>0.495132329408079</v>
      </c>
      <c r="G800">
        <v>0.618731066351756</v>
      </c>
    </row>
    <row r="801" ht="14.25" customHeight="1" spans="1:7">
      <c r="A801">
        <v>798</v>
      </c>
      <c r="B801">
        <v>0.414100392721593</v>
      </c>
      <c r="C801">
        <v>0.396824056981131</v>
      </c>
      <c r="D801">
        <v>0.194109413772821</v>
      </c>
      <c r="E801">
        <v>0.303228409262374</v>
      </c>
      <c r="F801">
        <v>0.995132329408079</v>
      </c>
      <c r="G801">
        <v>0.118731066351756</v>
      </c>
    </row>
    <row r="802" ht="14.25" customHeight="1" spans="1:7">
      <c r="A802">
        <v>799</v>
      </c>
      <c r="B802">
        <v>0.164100392721593</v>
      </c>
      <c r="C802">
        <v>0.646824056981131</v>
      </c>
      <c r="D802">
        <v>0.944109413772821</v>
      </c>
      <c r="E802">
        <v>0.053228409262374</v>
      </c>
      <c r="F802">
        <v>0.245132329408079</v>
      </c>
      <c r="G802">
        <v>0.368731066351757</v>
      </c>
    </row>
    <row r="803" ht="14.25" customHeight="1" spans="1:7">
      <c r="A803">
        <v>800</v>
      </c>
      <c r="B803">
        <v>0.664100392721593</v>
      </c>
      <c r="C803">
        <v>0.146824056981131</v>
      </c>
      <c r="D803">
        <v>0.444109413772821</v>
      </c>
      <c r="E803">
        <v>0.553228409262374</v>
      </c>
      <c r="F803">
        <v>0.745132329408079</v>
      </c>
      <c r="G803">
        <v>0.868731066351756</v>
      </c>
    </row>
    <row r="804" ht="14.25" customHeight="1" spans="1:7">
      <c r="A804">
        <v>801</v>
      </c>
      <c r="B804">
        <v>0.679725392721593</v>
      </c>
      <c r="C804">
        <v>0.912449056981131</v>
      </c>
      <c r="D804">
        <v>0.178484413772821</v>
      </c>
      <c r="E804">
        <v>0.912603409262374</v>
      </c>
      <c r="F804">
        <v>0.917007329408079</v>
      </c>
      <c r="G804">
        <v>0.728106066351756</v>
      </c>
    </row>
    <row r="805" ht="14.25" customHeight="1" spans="1:7">
      <c r="A805">
        <v>802</v>
      </c>
      <c r="B805">
        <v>0.179725392721593</v>
      </c>
      <c r="C805">
        <v>0.412449056981131</v>
      </c>
      <c r="D805">
        <v>0.678484413772821</v>
      </c>
      <c r="E805">
        <v>0.412603409262374</v>
      </c>
      <c r="F805">
        <v>0.417007329408079</v>
      </c>
      <c r="G805">
        <v>0.228106066351757</v>
      </c>
    </row>
    <row r="806" ht="14.25" customHeight="1" spans="1:7">
      <c r="A806">
        <v>803</v>
      </c>
      <c r="B806">
        <v>0.429725392721593</v>
      </c>
      <c r="C806">
        <v>0.662449056981131</v>
      </c>
      <c r="D806">
        <v>0.428484413772821</v>
      </c>
      <c r="E806">
        <v>0.162603409262374</v>
      </c>
      <c r="F806">
        <v>0.667007329408079</v>
      </c>
      <c r="G806">
        <v>0.478106066351757</v>
      </c>
    </row>
    <row r="807" ht="14.25" customHeight="1" spans="1:7">
      <c r="A807">
        <v>804</v>
      </c>
      <c r="B807">
        <v>0.929725392721593</v>
      </c>
      <c r="C807">
        <v>0.162449056981131</v>
      </c>
      <c r="D807">
        <v>0.928484413772821</v>
      </c>
      <c r="E807">
        <v>0.662603409262374</v>
      </c>
      <c r="F807">
        <v>0.167007329408079</v>
      </c>
      <c r="G807">
        <v>0.978106066351756</v>
      </c>
    </row>
    <row r="808" ht="14.25" customHeight="1" spans="1:7">
      <c r="A808">
        <v>805</v>
      </c>
      <c r="B808">
        <v>0.804725392721593</v>
      </c>
      <c r="C808">
        <v>0.537449056981131</v>
      </c>
      <c r="D808">
        <v>0.553484413772821</v>
      </c>
      <c r="E808">
        <v>0.037603409262374</v>
      </c>
      <c r="F808">
        <v>0.792007329408079</v>
      </c>
      <c r="G808">
        <v>0.853106066351756</v>
      </c>
    </row>
    <row r="809" ht="14.25" customHeight="1" spans="1:7">
      <c r="A809">
        <v>806</v>
      </c>
      <c r="B809">
        <v>0.304725392721593</v>
      </c>
      <c r="C809">
        <v>0.0374490569811314</v>
      </c>
      <c r="D809">
        <v>0.0534844137728214</v>
      </c>
      <c r="E809">
        <v>0.537603409262374</v>
      </c>
      <c r="F809">
        <v>0.292007329408079</v>
      </c>
      <c r="G809">
        <v>0.353106066351757</v>
      </c>
    </row>
    <row r="810" ht="14.25" customHeight="1" spans="1:7">
      <c r="A810">
        <v>807</v>
      </c>
      <c r="B810">
        <v>0.0547253927215934</v>
      </c>
      <c r="C810">
        <v>0.787449056981131</v>
      </c>
      <c r="D810">
        <v>0.803484413772821</v>
      </c>
      <c r="E810">
        <v>0.787603409262374</v>
      </c>
      <c r="F810">
        <v>0.542007329408079</v>
      </c>
      <c r="G810">
        <v>0.103106066351756</v>
      </c>
    </row>
    <row r="811" ht="14.25" customHeight="1" spans="1:7">
      <c r="A811">
        <v>808</v>
      </c>
      <c r="B811">
        <v>0.554725392721593</v>
      </c>
      <c r="C811">
        <v>0.287449056981131</v>
      </c>
      <c r="D811">
        <v>0.303484413772821</v>
      </c>
      <c r="E811">
        <v>0.287603409262374</v>
      </c>
      <c r="F811">
        <v>0.0420073294080794</v>
      </c>
      <c r="G811">
        <v>0.603106066351756</v>
      </c>
    </row>
    <row r="812" ht="14.25" customHeight="1" spans="1:7">
      <c r="A812">
        <v>809</v>
      </c>
      <c r="B812">
        <v>0.617225392721593</v>
      </c>
      <c r="C812">
        <v>0.724949056981131</v>
      </c>
      <c r="D812">
        <v>0.865984413772821</v>
      </c>
      <c r="E812">
        <v>0.600103409262374</v>
      </c>
      <c r="F812">
        <v>0.479507329408079</v>
      </c>
      <c r="G812">
        <v>0.0406060663517564</v>
      </c>
    </row>
    <row r="813" ht="14.25" customHeight="1" spans="1:7">
      <c r="A813">
        <v>810</v>
      </c>
      <c r="B813">
        <v>0.117225392721593</v>
      </c>
      <c r="C813">
        <v>0.224949056981131</v>
      </c>
      <c r="D813">
        <v>0.365984413772821</v>
      </c>
      <c r="E813">
        <v>0.100103409262374</v>
      </c>
      <c r="F813">
        <v>0.979507329408079</v>
      </c>
      <c r="G813">
        <v>0.540606066351756</v>
      </c>
    </row>
    <row r="814" ht="14.25" customHeight="1" spans="1:7">
      <c r="A814">
        <v>811</v>
      </c>
      <c r="B814">
        <v>0.367225392721593</v>
      </c>
      <c r="C814">
        <v>0.974949056981131</v>
      </c>
      <c r="D814">
        <v>0.615984413772821</v>
      </c>
      <c r="E814">
        <v>0.350103409262374</v>
      </c>
      <c r="F814">
        <v>0.229507329408079</v>
      </c>
      <c r="G814">
        <v>0.790606066351756</v>
      </c>
    </row>
    <row r="815" ht="14.25" customHeight="1" spans="1:7">
      <c r="A815">
        <v>812</v>
      </c>
      <c r="B815">
        <v>0.867225392721593</v>
      </c>
      <c r="C815">
        <v>0.474949056981131</v>
      </c>
      <c r="D815">
        <v>0.115984413772821</v>
      </c>
      <c r="E815">
        <v>0.850103409262374</v>
      </c>
      <c r="F815">
        <v>0.729507329408079</v>
      </c>
      <c r="G815">
        <v>0.290606066351757</v>
      </c>
    </row>
    <row r="816" ht="14.25" customHeight="1" spans="1:7">
      <c r="A816">
        <v>813</v>
      </c>
      <c r="B816">
        <v>0.992225392721593</v>
      </c>
      <c r="C816">
        <v>0.849949056981131</v>
      </c>
      <c r="D816">
        <v>0.490984413772821</v>
      </c>
      <c r="E816">
        <v>0.475103409262374</v>
      </c>
      <c r="F816">
        <v>0.354507329408079</v>
      </c>
      <c r="G816">
        <v>0.415606066351757</v>
      </c>
    </row>
    <row r="817" ht="14.25" customHeight="1" spans="1:7">
      <c r="A817">
        <v>814</v>
      </c>
      <c r="B817">
        <v>0.492225392721593</v>
      </c>
      <c r="C817">
        <v>0.349949056981131</v>
      </c>
      <c r="D817">
        <v>0.990984413772821</v>
      </c>
      <c r="E817">
        <v>0.975103409262374</v>
      </c>
      <c r="F817">
        <v>0.854507329408079</v>
      </c>
      <c r="G817">
        <v>0.915606066351756</v>
      </c>
    </row>
    <row r="818" ht="14.25" customHeight="1" spans="1:7">
      <c r="A818">
        <v>815</v>
      </c>
      <c r="B818">
        <v>0.242225392721593</v>
      </c>
      <c r="C818">
        <v>0.599949056981131</v>
      </c>
      <c r="D818">
        <v>0.240984413772821</v>
      </c>
      <c r="E818">
        <v>0.725103409262374</v>
      </c>
      <c r="F818">
        <v>0.104507329408079</v>
      </c>
      <c r="G818">
        <v>0.665606066351756</v>
      </c>
    </row>
    <row r="819" ht="14.25" customHeight="1" spans="1:7">
      <c r="A819">
        <v>816</v>
      </c>
      <c r="B819">
        <v>0.742225392721593</v>
      </c>
      <c r="C819">
        <v>0.0999490569811314</v>
      </c>
      <c r="D819">
        <v>0.740984413772821</v>
      </c>
      <c r="E819">
        <v>0.225103409262374</v>
      </c>
      <c r="F819">
        <v>0.604507329408079</v>
      </c>
      <c r="G819">
        <v>0.165606066351757</v>
      </c>
    </row>
    <row r="820" ht="14.25" customHeight="1" spans="1:7">
      <c r="A820">
        <v>817</v>
      </c>
      <c r="B820">
        <v>0.710975392721593</v>
      </c>
      <c r="C820">
        <v>0.568699056981131</v>
      </c>
      <c r="D820">
        <v>0.334734413772821</v>
      </c>
      <c r="E820">
        <v>0.818853409262374</v>
      </c>
      <c r="F820">
        <v>0.198257329408079</v>
      </c>
      <c r="G820">
        <v>0.884356066351756</v>
      </c>
    </row>
    <row r="821" ht="14.25" customHeight="1" spans="1:7">
      <c r="A821">
        <v>818</v>
      </c>
      <c r="B821">
        <v>0.210975392721593</v>
      </c>
      <c r="C821">
        <v>0.0686990569811314</v>
      </c>
      <c r="D821">
        <v>0.834734413772821</v>
      </c>
      <c r="E821">
        <v>0.318853409262374</v>
      </c>
      <c r="F821">
        <v>0.698257329408079</v>
      </c>
      <c r="G821">
        <v>0.384356066351757</v>
      </c>
    </row>
    <row r="822" ht="14.25" customHeight="1" spans="1:7">
      <c r="A822">
        <v>819</v>
      </c>
      <c r="B822">
        <v>0.460975392721593</v>
      </c>
      <c r="C822">
        <v>0.818699056981131</v>
      </c>
      <c r="D822">
        <v>0.0847344137728214</v>
      </c>
      <c r="E822">
        <v>0.068853409262374</v>
      </c>
      <c r="F822">
        <v>0.448257329408079</v>
      </c>
      <c r="G822">
        <v>0.134356066351757</v>
      </c>
    </row>
    <row r="823" ht="14.25" customHeight="1" spans="1:7">
      <c r="A823">
        <v>820</v>
      </c>
      <c r="B823">
        <v>0.960975392721593</v>
      </c>
      <c r="C823">
        <v>0.318699056981131</v>
      </c>
      <c r="D823">
        <v>0.584734413772821</v>
      </c>
      <c r="E823">
        <v>0.568853409262374</v>
      </c>
      <c r="F823">
        <v>0.948257329408079</v>
      </c>
      <c r="G823">
        <v>0.634356066351756</v>
      </c>
    </row>
    <row r="824" ht="14.25" customHeight="1" spans="1:7">
      <c r="A824">
        <v>821</v>
      </c>
      <c r="B824">
        <v>0.835975392721593</v>
      </c>
      <c r="C824">
        <v>0.943699056981131</v>
      </c>
      <c r="D824">
        <v>0.959734413772821</v>
      </c>
      <c r="E824">
        <v>0.193853409262374</v>
      </c>
      <c r="F824">
        <v>0.0732573294080794</v>
      </c>
      <c r="G824">
        <v>0.509356066351756</v>
      </c>
    </row>
    <row r="825" ht="14.25" customHeight="1" spans="1:7">
      <c r="A825">
        <v>822</v>
      </c>
      <c r="B825">
        <v>0.335975392721593</v>
      </c>
      <c r="C825">
        <v>0.443699056981131</v>
      </c>
      <c r="D825">
        <v>0.459734413772821</v>
      </c>
      <c r="E825">
        <v>0.693853409262374</v>
      </c>
      <c r="F825">
        <v>0.573257329408079</v>
      </c>
      <c r="G825">
        <v>0.00935606635175645</v>
      </c>
    </row>
    <row r="826" ht="14.25" customHeight="1" spans="1:7">
      <c r="A826">
        <v>823</v>
      </c>
      <c r="B826">
        <v>0.0859753927215934</v>
      </c>
      <c r="C826">
        <v>0.693699056981131</v>
      </c>
      <c r="D826">
        <v>0.709734413772821</v>
      </c>
      <c r="E826">
        <v>0.943853409262374</v>
      </c>
      <c r="F826">
        <v>0.323257329408079</v>
      </c>
      <c r="G826">
        <v>0.259356066351757</v>
      </c>
    </row>
    <row r="827" ht="14.25" customHeight="1" spans="1:7">
      <c r="A827">
        <v>824</v>
      </c>
      <c r="B827">
        <v>0.585975392721593</v>
      </c>
      <c r="C827">
        <v>0.193699056981131</v>
      </c>
      <c r="D827">
        <v>0.209734413772821</v>
      </c>
      <c r="E827">
        <v>0.443853409262374</v>
      </c>
      <c r="F827">
        <v>0.823257329408079</v>
      </c>
      <c r="G827">
        <v>0.759356066351756</v>
      </c>
    </row>
    <row r="828" ht="14.25" customHeight="1" spans="1:7">
      <c r="A828">
        <v>825</v>
      </c>
      <c r="B828">
        <v>0.523475392721593</v>
      </c>
      <c r="C828">
        <v>0.756199056981131</v>
      </c>
      <c r="D828">
        <v>0.647234413772821</v>
      </c>
      <c r="E828">
        <v>0.631353409262374</v>
      </c>
      <c r="F828">
        <v>0.635757329408079</v>
      </c>
      <c r="G828">
        <v>0.321856066351757</v>
      </c>
    </row>
    <row r="829" ht="14.25" customHeight="1" spans="1:7">
      <c r="A829">
        <v>826</v>
      </c>
      <c r="B829">
        <v>0.0234753927215934</v>
      </c>
      <c r="C829">
        <v>0.256199056981131</v>
      </c>
      <c r="D829">
        <v>0.147234413772821</v>
      </c>
      <c r="E829">
        <v>0.131353409262374</v>
      </c>
      <c r="F829">
        <v>0.135757329408079</v>
      </c>
      <c r="G829">
        <v>0.821856066351756</v>
      </c>
    </row>
    <row r="830" ht="14.25" customHeight="1" spans="1:7">
      <c r="A830">
        <v>827</v>
      </c>
      <c r="B830">
        <v>0.273475392721593</v>
      </c>
      <c r="C830">
        <v>0.506199056981131</v>
      </c>
      <c r="D830">
        <v>0.897234413772821</v>
      </c>
      <c r="E830">
        <v>0.381353409262374</v>
      </c>
      <c r="F830">
        <v>0.885757329408079</v>
      </c>
      <c r="G830">
        <v>0.571856066351756</v>
      </c>
    </row>
    <row r="831" ht="14.25" customHeight="1" spans="1:7">
      <c r="A831">
        <v>828</v>
      </c>
      <c r="B831">
        <v>0.773475392721593</v>
      </c>
      <c r="C831">
        <v>0.00619905698113143</v>
      </c>
      <c r="D831">
        <v>0.397234413772821</v>
      </c>
      <c r="E831">
        <v>0.881353409262374</v>
      </c>
      <c r="F831">
        <v>0.385757329408079</v>
      </c>
      <c r="G831">
        <v>0.0718560663517565</v>
      </c>
    </row>
    <row r="832" ht="14.25" customHeight="1" spans="1:7">
      <c r="A832">
        <v>829</v>
      </c>
      <c r="B832">
        <v>0.898475392721593</v>
      </c>
      <c r="C832">
        <v>0.631199056981131</v>
      </c>
      <c r="D832">
        <v>0.0222344137728214</v>
      </c>
      <c r="E832">
        <v>0.256353409262374</v>
      </c>
      <c r="F832">
        <v>0.510757329408079</v>
      </c>
      <c r="G832">
        <v>0.196856066351757</v>
      </c>
    </row>
    <row r="833" ht="14.25" customHeight="1" spans="1:7">
      <c r="A833">
        <v>830</v>
      </c>
      <c r="B833">
        <v>0.398475392721593</v>
      </c>
      <c r="C833">
        <v>0.131199056981131</v>
      </c>
      <c r="D833">
        <v>0.522234413772821</v>
      </c>
      <c r="E833">
        <v>0.756353409262374</v>
      </c>
      <c r="F833">
        <v>0.0107573294080794</v>
      </c>
      <c r="G833">
        <v>0.696856066351756</v>
      </c>
    </row>
    <row r="834" ht="14.25" customHeight="1" spans="1:7">
      <c r="A834">
        <v>831</v>
      </c>
      <c r="B834">
        <v>0.148475392721593</v>
      </c>
      <c r="C834">
        <v>0.881199056981131</v>
      </c>
      <c r="D834">
        <v>0.272234413772821</v>
      </c>
      <c r="E834">
        <v>0.506353409262374</v>
      </c>
      <c r="F834">
        <v>0.760757329408079</v>
      </c>
      <c r="G834">
        <v>0.946856066351756</v>
      </c>
    </row>
    <row r="835" ht="14.25" customHeight="1" spans="1:7">
      <c r="A835">
        <v>832</v>
      </c>
      <c r="B835">
        <v>0.648475392721593</v>
      </c>
      <c r="C835">
        <v>0.381199056981131</v>
      </c>
      <c r="D835">
        <v>0.772234413772821</v>
      </c>
      <c r="E835">
        <v>0.00635340926237404</v>
      </c>
      <c r="F835">
        <v>0.260757329408079</v>
      </c>
      <c r="G835">
        <v>0.446856066351757</v>
      </c>
    </row>
    <row r="836" ht="14.25" customHeight="1" spans="1:7">
      <c r="A836">
        <v>833</v>
      </c>
      <c r="B836">
        <v>0.640662892721593</v>
      </c>
      <c r="C836">
        <v>0.795261556981131</v>
      </c>
      <c r="D836">
        <v>0.295671913772821</v>
      </c>
      <c r="E836">
        <v>0.139165909262374</v>
      </c>
      <c r="F836">
        <v>0.409194829408079</v>
      </c>
      <c r="G836">
        <v>0.751543566351756</v>
      </c>
    </row>
    <row r="837" ht="14.25" customHeight="1" spans="1:7">
      <c r="A837">
        <v>834</v>
      </c>
      <c r="B837">
        <v>0.140662892721593</v>
      </c>
      <c r="C837">
        <v>0.295261556981131</v>
      </c>
      <c r="D837">
        <v>0.795671913772821</v>
      </c>
      <c r="E837">
        <v>0.639165909262374</v>
      </c>
      <c r="F837">
        <v>0.909194829408079</v>
      </c>
      <c r="G837">
        <v>0.251543566351757</v>
      </c>
    </row>
    <row r="838" ht="14.25" customHeight="1" spans="1:7">
      <c r="A838">
        <v>835</v>
      </c>
      <c r="B838">
        <v>0.390662892721593</v>
      </c>
      <c r="C838">
        <v>0.545261556981131</v>
      </c>
      <c r="D838">
        <v>0.0456719137728214</v>
      </c>
      <c r="E838">
        <v>0.889165909262374</v>
      </c>
      <c r="F838">
        <v>0.159194829408079</v>
      </c>
      <c r="G838">
        <v>0.00154356635175645</v>
      </c>
    </row>
    <row r="839" ht="14.25" customHeight="1" spans="1:7">
      <c r="A839">
        <v>836</v>
      </c>
      <c r="B839">
        <v>0.890662892721593</v>
      </c>
      <c r="C839">
        <v>0.0452615569811314</v>
      </c>
      <c r="D839">
        <v>0.545671913772821</v>
      </c>
      <c r="E839">
        <v>0.389165909262374</v>
      </c>
      <c r="F839">
        <v>0.659194829408079</v>
      </c>
      <c r="G839">
        <v>0.501543566351756</v>
      </c>
    </row>
    <row r="840" ht="14.25" customHeight="1" spans="1:7">
      <c r="A840">
        <v>837</v>
      </c>
      <c r="B840">
        <v>0.765662892721593</v>
      </c>
      <c r="C840">
        <v>0.670261556981131</v>
      </c>
      <c r="D840">
        <v>0.920671913772821</v>
      </c>
      <c r="E840">
        <v>0.764165909262374</v>
      </c>
      <c r="F840">
        <v>0.284194829408079</v>
      </c>
      <c r="G840">
        <v>0.626543566351756</v>
      </c>
    </row>
    <row r="841" ht="14.25" customHeight="1" spans="1:7">
      <c r="A841">
        <v>838</v>
      </c>
      <c r="B841">
        <v>0.265662892721593</v>
      </c>
      <c r="C841">
        <v>0.170261556981131</v>
      </c>
      <c r="D841">
        <v>0.420671913772821</v>
      </c>
      <c r="E841">
        <v>0.264165909262374</v>
      </c>
      <c r="F841">
        <v>0.784194829408079</v>
      </c>
      <c r="G841">
        <v>0.126543566351757</v>
      </c>
    </row>
    <row r="842" ht="14.25" customHeight="1" spans="1:7">
      <c r="A842">
        <v>839</v>
      </c>
      <c r="B842">
        <v>0.0156628927215934</v>
      </c>
      <c r="C842">
        <v>0.920261556981131</v>
      </c>
      <c r="D842">
        <v>0.670671913772821</v>
      </c>
      <c r="E842">
        <v>0.014165909262374</v>
      </c>
      <c r="F842">
        <v>0.0341948294080794</v>
      </c>
      <c r="G842">
        <v>0.376543566351757</v>
      </c>
    </row>
    <row r="843" ht="14.25" customHeight="1" spans="1:7">
      <c r="A843">
        <v>840</v>
      </c>
      <c r="B843">
        <v>0.515662892721593</v>
      </c>
      <c r="C843">
        <v>0.420261556981131</v>
      </c>
      <c r="D843">
        <v>0.170671913772821</v>
      </c>
      <c r="E843">
        <v>0.514165909262374</v>
      </c>
      <c r="F843">
        <v>0.534194829408079</v>
      </c>
      <c r="G843">
        <v>0.876543566351756</v>
      </c>
    </row>
    <row r="844" ht="14.25" customHeight="1" spans="1:7">
      <c r="A844">
        <v>841</v>
      </c>
      <c r="B844">
        <v>0.578162892721593</v>
      </c>
      <c r="C844">
        <v>0.607761556981131</v>
      </c>
      <c r="D844">
        <v>0.733171913772821</v>
      </c>
      <c r="E844">
        <v>0.326665909262374</v>
      </c>
      <c r="F844">
        <v>0.971694829408079</v>
      </c>
      <c r="G844">
        <v>0.439043566351757</v>
      </c>
    </row>
    <row r="845" ht="14.25" customHeight="1" spans="1:7">
      <c r="A845">
        <v>842</v>
      </c>
      <c r="B845">
        <v>0.0781628927215934</v>
      </c>
      <c r="C845">
        <v>0.107761556981131</v>
      </c>
      <c r="D845">
        <v>0.233171913772821</v>
      </c>
      <c r="E845">
        <v>0.826665909262374</v>
      </c>
      <c r="F845">
        <v>0.471694829408079</v>
      </c>
      <c r="G845">
        <v>0.939043566351756</v>
      </c>
    </row>
    <row r="846" ht="14.25" customHeight="1" spans="1:7">
      <c r="A846">
        <v>843</v>
      </c>
      <c r="B846">
        <v>0.328162892721593</v>
      </c>
      <c r="C846">
        <v>0.857761556981131</v>
      </c>
      <c r="D846">
        <v>0.983171913772821</v>
      </c>
      <c r="E846">
        <v>0.576665909262374</v>
      </c>
      <c r="F846">
        <v>0.721694829408079</v>
      </c>
      <c r="G846">
        <v>0.689043566351756</v>
      </c>
    </row>
    <row r="847" ht="14.25" customHeight="1" spans="1:7">
      <c r="A847">
        <v>844</v>
      </c>
      <c r="B847">
        <v>0.828162892721593</v>
      </c>
      <c r="C847">
        <v>0.357761556981131</v>
      </c>
      <c r="D847">
        <v>0.483171913772821</v>
      </c>
      <c r="E847">
        <v>0.076665909262374</v>
      </c>
      <c r="F847">
        <v>0.221694829408079</v>
      </c>
      <c r="G847">
        <v>0.189043566351757</v>
      </c>
    </row>
    <row r="848" ht="14.25" customHeight="1" spans="1:7">
      <c r="A848">
        <v>845</v>
      </c>
      <c r="B848">
        <v>0.953162892721593</v>
      </c>
      <c r="C848">
        <v>0.982761556981131</v>
      </c>
      <c r="D848">
        <v>0.108171913772821</v>
      </c>
      <c r="E848">
        <v>0.701665909262374</v>
      </c>
      <c r="F848">
        <v>0.846694829408079</v>
      </c>
      <c r="G848">
        <v>0.0640435663517565</v>
      </c>
    </row>
    <row r="849" ht="14.25" customHeight="1" spans="1:7">
      <c r="A849">
        <v>846</v>
      </c>
      <c r="B849">
        <v>0.453162892721593</v>
      </c>
      <c r="C849">
        <v>0.482761556981131</v>
      </c>
      <c r="D849">
        <v>0.608171913772821</v>
      </c>
      <c r="E849">
        <v>0.201665909262374</v>
      </c>
      <c r="F849">
        <v>0.346694829408079</v>
      </c>
      <c r="G849">
        <v>0.564043566351756</v>
      </c>
    </row>
    <row r="850" ht="14.25" customHeight="1" spans="1:7">
      <c r="A850">
        <v>847</v>
      </c>
      <c r="B850">
        <v>0.203162892721593</v>
      </c>
      <c r="C850">
        <v>0.732761556981131</v>
      </c>
      <c r="D850">
        <v>0.358171913772821</v>
      </c>
      <c r="E850">
        <v>0.451665909262374</v>
      </c>
      <c r="F850">
        <v>0.596694829408079</v>
      </c>
      <c r="G850">
        <v>0.814043566351756</v>
      </c>
    </row>
    <row r="851" ht="14.25" customHeight="1" spans="1:7">
      <c r="A851">
        <v>848</v>
      </c>
      <c r="B851">
        <v>0.703162892721593</v>
      </c>
      <c r="C851">
        <v>0.232761556981131</v>
      </c>
      <c r="D851">
        <v>0.858171913772821</v>
      </c>
      <c r="E851">
        <v>0.951665909262374</v>
      </c>
      <c r="F851">
        <v>0.0966948294080794</v>
      </c>
      <c r="G851">
        <v>0.314043566351757</v>
      </c>
    </row>
    <row r="852" ht="14.25" customHeight="1" spans="1:7">
      <c r="A852">
        <v>849</v>
      </c>
      <c r="B852">
        <v>0.734412892721593</v>
      </c>
      <c r="C852">
        <v>0.701511556981131</v>
      </c>
      <c r="D852">
        <v>0.201921913772821</v>
      </c>
      <c r="E852">
        <v>0.107915909262374</v>
      </c>
      <c r="F852">
        <v>0.690444829408079</v>
      </c>
      <c r="G852">
        <v>0.595293566351756</v>
      </c>
    </row>
    <row r="853" ht="14.25" customHeight="1" spans="1:7">
      <c r="A853">
        <v>850</v>
      </c>
      <c r="B853">
        <v>0.234412892721593</v>
      </c>
      <c r="C853">
        <v>0.201511556981131</v>
      </c>
      <c r="D853">
        <v>0.701921913772821</v>
      </c>
      <c r="E853">
        <v>0.607915909262374</v>
      </c>
      <c r="F853">
        <v>0.190444829408079</v>
      </c>
      <c r="G853">
        <v>0.0952935663517565</v>
      </c>
    </row>
    <row r="854" ht="14.25" customHeight="1" spans="1:7">
      <c r="A854">
        <v>851</v>
      </c>
      <c r="B854">
        <v>0.484412892721593</v>
      </c>
      <c r="C854">
        <v>0.951511556981131</v>
      </c>
      <c r="D854">
        <v>0.451921913772821</v>
      </c>
      <c r="E854">
        <v>0.857915909262374</v>
      </c>
      <c r="F854">
        <v>0.940444829408079</v>
      </c>
      <c r="G854">
        <v>0.345293566351757</v>
      </c>
    </row>
    <row r="855" ht="14.25" customHeight="1" spans="1:7">
      <c r="A855">
        <v>852</v>
      </c>
      <c r="B855">
        <v>0.984412892721593</v>
      </c>
      <c r="C855">
        <v>0.451511556981131</v>
      </c>
      <c r="D855">
        <v>0.951921913772821</v>
      </c>
      <c r="E855">
        <v>0.357915909262374</v>
      </c>
      <c r="F855">
        <v>0.440444829408079</v>
      </c>
      <c r="G855">
        <v>0.845293566351756</v>
      </c>
    </row>
    <row r="856" ht="14.25" customHeight="1" spans="1:7">
      <c r="A856">
        <v>853</v>
      </c>
      <c r="B856">
        <v>0.859412892721593</v>
      </c>
      <c r="C856">
        <v>0.826511556981131</v>
      </c>
      <c r="D856">
        <v>0.576921913772821</v>
      </c>
      <c r="E856">
        <v>0.982915909262374</v>
      </c>
      <c r="F856">
        <v>0.565444829408079</v>
      </c>
      <c r="G856">
        <v>0.970293566351756</v>
      </c>
    </row>
    <row r="857" ht="14.25" customHeight="1" spans="1:7">
      <c r="A857">
        <v>854</v>
      </c>
      <c r="B857">
        <v>0.359412892721593</v>
      </c>
      <c r="C857">
        <v>0.326511556981131</v>
      </c>
      <c r="D857">
        <v>0.0769219137728214</v>
      </c>
      <c r="E857">
        <v>0.482915909262374</v>
      </c>
      <c r="F857">
        <v>0.0654448294080794</v>
      </c>
      <c r="G857">
        <v>0.470293566351757</v>
      </c>
    </row>
    <row r="858" ht="14.25" customHeight="1" spans="1:7">
      <c r="A858">
        <v>855</v>
      </c>
      <c r="B858">
        <v>0.109412892721593</v>
      </c>
      <c r="C858">
        <v>0.576511556981131</v>
      </c>
      <c r="D858">
        <v>0.826921913772821</v>
      </c>
      <c r="E858">
        <v>0.232915909262374</v>
      </c>
      <c r="F858">
        <v>0.815444829408079</v>
      </c>
      <c r="G858">
        <v>0.220293566351757</v>
      </c>
    </row>
    <row r="859" ht="14.25" customHeight="1" spans="1:7">
      <c r="A859">
        <v>856</v>
      </c>
      <c r="B859">
        <v>0.609412892721593</v>
      </c>
      <c r="C859">
        <v>0.0765115569811314</v>
      </c>
      <c r="D859">
        <v>0.326921913772821</v>
      </c>
      <c r="E859">
        <v>0.732915909262374</v>
      </c>
      <c r="F859">
        <v>0.315444829408079</v>
      </c>
      <c r="G859">
        <v>0.720293566351756</v>
      </c>
    </row>
    <row r="860" ht="14.25" customHeight="1" spans="1:7">
      <c r="A860">
        <v>857</v>
      </c>
      <c r="B860">
        <v>0.546912892721593</v>
      </c>
      <c r="C860">
        <v>0.889011556981131</v>
      </c>
      <c r="D860">
        <v>0.764421913772821</v>
      </c>
      <c r="E860">
        <v>0.420415909262374</v>
      </c>
      <c r="F860">
        <v>0.127944829408079</v>
      </c>
      <c r="G860">
        <v>0.157793566351757</v>
      </c>
    </row>
    <row r="861" ht="14.25" customHeight="1" spans="1:7">
      <c r="A861">
        <v>858</v>
      </c>
      <c r="B861">
        <v>0.0469128927215934</v>
      </c>
      <c r="C861">
        <v>0.389011556981131</v>
      </c>
      <c r="D861">
        <v>0.264421913772821</v>
      </c>
      <c r="E861">
        <v>0.920415909262374</v>
      </c>
      <c r="F861">
        <v>0.627944829408079</v>
      </c>
      <c r="G861">
        <v>0.657793566351756</v>
      </c>
    </row>
    <row r="862" ht="14.25" customHeight="1" spans="1:7">
      <c r="A862">
        <v>859</v>
      </c>
      <c r="B862">
        <v>0.296912892721593</v>
      </c>
      <c r="C862">
        <v>0.639011556981131</v>
      </c>
      <c r="D862">
        <v>0.514421913772821</v>
      </c>
      <c r="E862">
        <v>0.670415909262374</v>
      </c>
      <c r="F862">
        <v>0.377944829408079</v>
      </c>
      <c r="G862">
        <v>0.907793566351756</v>
      </c>
    </row>
    <row r="863" ht="14.25" customHeight="1" spans="1:7">
      <c r="A863">
        <v>860</v>
      </c>
      <c r="B863">
        <v>0.796912892721593</v>
      </c>
      <c r="C863">
        <v>0.139011556981131</v>
      </c>
      <c r="D863">
        <v>0.0144219137728214</v>
      </c>
      <c r="E863">
        <v>0.170415909262374</v>
      </c>
      <c r="F863">
        <v>0.877944829408079</v>
      </c>
      <c r="G863">
        <v>0.407793566351757</v>
      </c>
    </row>
    <row r="864" ht="14.25" customHeight="1" spans="1:7">
      <c r="A864">
        <v>861</v>
      </c>
      <c r="B864">
        <v>0.921912892721593</v>
      </c>
      <c r="C864">
        <v>0.514011556981131</v>
      </c>
      <c r="D864">
        <v>0.389421913772821</v>
      </c>
      <c r="E864">
        <v>0.545415909262374</v>
      </c>
      <c r="F864">
        <v>0.00294482940807939</v>
      </c>
      <c r="G864">
        <v>0.282793566351757</v>
      </c>
    </row>
    <row r="865" ht="14.25" customHeight="1" spans="1:7">
      <c r="A865">
        <v>862</v>
      </c>
      <c r="B865">
        <v>0.421912892721593</v>
      </c>
      <c r="C865">
        <v>0.0140115569811314</v>
      </c>
      <c r="D865">
        <v>0.889421913772821</v>
      </c>
      <c r="E865">
        <v>0.045415909262374</v>
      </c>
      <c r="F865">
        <v>0.502944829408079</v>
      </c>
      <c r="G865">
        <v>0.782793566351756</v>
      </c>
    </row>
    <row r="866" ht="14.25" customHeight="1" spans="1:7">
      <c r="A866">
        <v>863</v>
      </c>
      <c r="B866">
        <v>0.171912892721593</v>
      </c>
      <c r="C866">
        <v>0.764011556981131</v>
      </c>
      <c r="D866">
        <v>0.139421913772821</v>
      </c>
      <c r="E866">
        <v>0.295415909262374</v>
      </c>
      <c r="F866">
        <v>0.252944829408079</v>
      </c>
      <c r="G866">
        <v>0.532793566351756</v>
      </c>
    </row>
    <row r="867" ht="14.25" customHeight="1" spans="1:7">
      <c r="A867">
        <v>864</v>
      </c>
      <c r="B867">
        <v>0.671912892721593</v>
      </c>
      <c r="C867">
        <v>0.264011556981131</v>
      </c>
      <c r="D867">
        <v>0.639421913772821</v>
      </c>
      <c r="E867">
        <v>0.795415909262374</v>
      </c>
      <c r="F867">
        <v>0.752944829408079</v>
      </c>
      <c r="G867">
        <v>0.0327935663517564</v>
      </c>
    </row>
    <row r="868" ht="14.25" customHeight="1" spans="1:7">
      <c r="A868">
        <v>865</v>
      </c>
      <c r="B868">
        <v>0.656287892721593</v>
      </c>
      <c r="C868">
        <v>0.560886556981131</v>
      </c>
      <c r="D868">
        <v>0.998796913772821</v>
      </c>
      <c r="E868">
        <v>0.686040909262374</v>
      </c>
      <c r="F868">
        <v>0.581069829408079</v>
      </c>
      <c r="G868">
        <v>0.423418566351757</v>
      </c>
    </row>
    <row r="869" ht="14.25" customHeight="1" spans="1:7">
      <c r="A869">
        <v>866</v>
      </c>
      <c r="B869">
        <v>0.156287892721593</v>
      </c>
      <c r="C869">
        <v>0.0608865569811314</v>
      </c>
      <c r="D869">
        <v>0.498796913772821</v>
      </c>
      <c r="E869">
        <v>0.186040909262374</v>
      </c>
      <c r="F869">
        <v>0.0810698294080794</v>
      </c>
      <c r="G869">
        <v>0.923418566351756</v>
      </c>
    </row>
    <row r="870" ht="14.25" customHeight="1" spans="1:7">
      <c r="A870">
        <v>867</v>
      </c>
      <c r="B870">
        <v>0.406287892721593</v>
      </c>
      <c r="C870">
        <v>0.810886556981131</v>
      </c>
      <c r="D870">
        <v>0.748796913772821</v>
      </c>
      <c r="E870">
        <v>0.436040909262374</v>
      </c>
      <c r="F870">
        <v>0.831069829408079</v>
      </c>
      <c r="G870">
        <v>0.673418566351756</v>
      </c>
    </row>
    <row r="871" ht="14.25" customHeight="1" spans="1:7">
      <c r="A871">
        <v>868</v>
      </c>
      <c r="B871">
        <v>0.906287892721593</v>
      </c>
      <c r="C871">
        <v>0.310886556981131</v>
      </c>
      <c r="D871">
        <v>0.248796913772821</v>
      </c>
      <c r="E871">
        <v>0.936040909262374</v>
      </c>
      <c r="F871">
        <v>0.331069829408079</v>
      </c>
      <c r="G871">
        <v>0.173418566351757</v>
      </c>
    </row>
    <row r="872" ht="14.25" customHeight="1" spans="1:7">
      <c r="A872">
        <v>869</v>
      </c>
      <c r="B872">
        <v>0.781287892721593</v>
      </c>
      <c r="C872">
        <v>0.935886556981131</v>
      </c>
      <c r="D872">
        <v>0.373796913772821</v>
      </c>
      <c r="E872">
        <v>0.311040909262374</v>
      </c>
      <c r="F872">
        <v>0.706069829408079</v>
      </c>
      <c r="G872">
        <v>0.0484185663517564</v>
      </c>
    </row>
    <row r="873" ht="14.25" customHeight="1" spans="1:7">
      <c r="A873">
        <v>870</v>
      </c>
      <c r="B873">
        <v>0.281287892721593</v>
      </c>
      <c r="C873">
        <v>0.435886556981131</v>
      </c>
      <c r="D873">
        <v>0.873796913772821</v>
      </c>
      <c r="E873">
        <v>0.811040909262374</v>
      </c>
      <c r="F873">
        <v>0.206069829408079</v>
      </c>
      <c r="G873">
        <v>0.548418566351756</v>
      </c>
    </row>
    <row r="874" ht="14.25" customHeight="1" spans="1:7">
      <c r="A874">
        <v>871</v>
      </c>
      <c r="B874">
        <v>0.0312878927215934</v>
      </c>
      <c r="C874">
        <v>0.685886556981131</v>
      </c>
      <c r="D874">
        <v>0.123796913772821</v>
      </c>
      <c r="E874">
        <v>0.561040909262374</v>
      </c>
      <c r="F874">
        <v>0.956069829408079</v>
      </c>
      <c r="G874">
        <v>0.798418566351756</v>
      </c>
    </row>
    <row r="875" ht="14.25" customHeight="1" spans="1:7">
      <c r="A875">
        <v>872</v>
      </c>
      <c r="B875">
        <v>0.531287892721593</v>
      </c>
      <c r="C875">
        <v>0.185886556981131</v>
      </c>
      <c r="D875">
        <v>0.623796913772821</v>
      </c>
      <c r="E875">
        <v>0.061040909262374</v>
      </c>
      <c r="F875">
        <v>0.456069829408079</v>
      </c>
      <c r="G875">
        <v>0.298418566351757</v>
      </c>
    </row>
    <row r="876" ht="14.25" customHeight="1" spans="1:7">
      <c r="A876">
        <v>873</v>
      </c>
      <c r="B876">
        <v>0.593787892721593</v>
      </c>
      <c r="C876">
        <v>0.873386556981131</v>
      </c>
      <c r="D876">
        <v>0.0612969137728214</v>
      </c>
      <c r="E876">
        <v>0.873540909262374</v>
      </c>
      <c r="F876">
        <v>0.0185698294080794</v>
      </c>
      <c r="G876">
        <v>0.860918566351756</v>
      </c>
    </row>
    <row r="877" ht="14.25" customHeight="1" spans="1:7">
      <c r="A877">
        <v>874</v>
      </c>
      <c r="B877">
        <v>0.0937878927215934</v>
      </c>
      <c r="C877">
        <v>0.373386556981131</v>
      </c>
      <c r="D877">
        <v>0.561296913772821</v>
      </c>
      <c r="E877">
        <v>0.373540909262374</v>
      </c>
      <c r="F877">
        <v>0.518569829408079</v>
      </c>
      <c r="G877">
        <v>0.360918566351757</v>
      </c>
    </row>
    <row r="878" ht="14.25" customHeight="1" spans="1:7">
      <c r="A878">
        <v>875</v>
      </c>
      <c r="B878">
        <v>0.343787892721593</v>
      </c>
      <c r="C878">
        <v>0.623386556981131</v>
      </c>
      <c r="D878">
        <v>0.311296913772821</v>
      </c>
      <c r="E878">
        <v>0.123540909262374</v>
      </c>
      <c r="F878">
        <v>0.268569829408079</v>
      </c>
      <c r="G878">
        <v>0.110918566351756</v>
      </c>
    </row>
    <row r="879" ht="14.25" customHeight="1" spans="1:7">
      <c r="A879">
        <v>876</v>
      </c>
      <c r="B879">
        <v>0.843787892721593</v>
      </c>
      <c r="C879">
        <v>0.123386556981131</v>
      </c>
      <c r="D879">
        <v>0.811296913772821</v>
      </c>
      <c r="E879">
        <v>0.623540909262374</v>
      </c>
      <c r="F879">
        <v>0.768569829408079</v>
      </c>
      <c r="G879">
        <v>0.610918566351756</v>
      </c>
    </row>
    <row r="880" ht="14.25" customHeight="1" spans="1:7">
      <c r="A880">
        <v>877</v>
      </c>
      <c r="B880">
        <v>0.968787892721593</v>
      </c>
      <c r="C880">
        <v>0.748386556981131</v>
      </c>
      <c r="D880">
        <v>0.686296913772821</v>
      </c>
      <c r="E880">
        <v>0.248540909262374</v>
      </c>
      <c r="F880">
        <v>0.143569829408079</v>
      </c>
      <c r="G880">
        <v>0.735918566351756</v>
      </c>
    </row>
    <row r="881" ht="14.25" customHeight="1" spans="1:7">
      <c r="A881">
        <v>878</v>
      </c>
      <c r="B881">
        <v>0.468787892721593</v>
      </c>
      <c r="C881">
        <v>0.248386556981131</v>
      </c>
      <c r="D881">
        <v>0.186296913772821</v>
      </c>
      <c r="E881">
        <v>0.748540909262374</v>
      </c>
      <c r="F881">
        <v>0.643569829408079</v>
      </c>
      <c r="G881">
        <v>0.235918566351757</v>
      </c>
    </row>
    <row r="882" ht="14.25" customHeight="1" spans="1:7">
      <c r="A882">
        <v>879</v>
      </c>
      <c r="B882">
        <v>0.218787892721593</v>
      </c>
      <c r="C882">
        <v>0.998386556981131</v>
      </c>
      <c r="D882">
        <v>0.936296913772821</v>
      </c>
      <c r="E882">
        <v>0.998540909262374</v>
      </c>
      <c r="F882">
        <v>0.393569829408079</v>
      </c>
      <c r="G882">
        <v>0.485918566351757</v>
      </c>
    </row>
    <row r="883" ht="14.25" customHeight="1" spans="1:7">
      <c r="A883">
        <v>880</v>
      </c>
      <c r="B883">
        <v>0.718787892721593</v>
      </c>
      <c r="C883">
        <v>0.498386556981131</v>
      </c>
      <c r="D883">
        <v>0.436296913772821</v>
      </c>
      <c r="E883">
        <v>0.498540909262374</v>
      </c>
      <c r="F883">
        <v>0.893569829408079</v>
      </c>
      <c r="G883">
        <v>0.985918566351756</v>
      </c>
    </row>
    <row r="884" ht="14.25" customHeight="1" spans="1:7">
      <c r="A884">
        <v>881</v>
      </c>
      <c r="B884">
        <v>0.687537892721593</v>
      </c>
      <c r="C884">
        <v>0.967136556981131</v>
      </c>
      <c r="D884">
        <v>0.530046913772821</v>
      </c>
      <c r="E884">
        <v>0.592290909262374</v>
      </c>
      <c r="F884">
        <v>0.299819829408079</v>
      </c>
      <c r="G884">
        <v>0.204668566351757</v>
      </c>
    </row>
    <row r="885" ht="14.25" customHeight="1" spans="1:7">
      <c r="A885">
        <v>882</v>
      </c>
      <c r="B885">
        <v>0.187537892721593</v>
      </c>
      <c r="C885">
        <v>0.467136556981131</v>
      </c>
      <c r="D885">
        <v>0.0300469137728214</v>
      </c>
      <c r="E885">
        <v>0.092290909262374</v>
      </c>
      <c r="F885">
        <v>0.799819829408079</v>
      </c>
      <c r="G885">
        <v>0.704668566351756</v>
      </c>
    </row>
    <row r="886" ht="14.25" customHeight="1" spans="1:7">
      <c r="A886">
        <v>883</v>
      </c>
      <c r="B886">
        <v>0.437537892721593</v>
      </c>
      <c r="C886">
        <v>0.717136556981131</v>
      </c>
      <c r="D886">
        <v>0.780046913772821</v>
      </c>
      <c r="E886">
        <v>0.342290909262374</v>
      </c>
      <c r="F886">
        <v>0.0498198294080794</v>
      </c>
      <c r="G886">
        <v>0.954668566351756</v>
      </c>
    </row>
    <row r="887" ht="14.25" customHeight="1" spans="1:7">
      <c r="A887">
        <v>884</v>
      </c>
      <c r="B887">
        <v>0.937537892721593</v>
      </c>
      <c r="C887">
        <v>0.217136556981131</v>
      </c>
      <c r="D887">
        <v>0.280046913772821</v>
      </c>
      <c r="E887">
        <v>0.842290909262374</v>
      </c>
      <c r="F887">
        <v>0.549819829408079</v>
      </c>
      <c r="G887">
        <v>0.454668566351757</v>
      </c>
    </row>
    <row r="888" ht="14.25" customHeight="1" spans="1:7">
      <c r="A888">
        <v>885</v>
      </c>
      <c r="B888">
        <v>0.812537892721593</v>
      </c>
      <c r="C888">
        <v>0.592136556981131</v>
      </c>
      <c r="D888">
        <v>0.155046913772821</v>
      </c>
      <c r="E888">
        <v>0.467290909262374</v>
      </c>
      <c r="F888">
        <v>0.424819829408079</v>
      </c>
      <c r="G888">
        <v>0.329668566351757</v>
      </c>
    </row>
    <row r="889" ht="14.25" customHeight="1" spans="1:7">
      <c r="A889">
        <v>886</v>
      </c>
      <c r="B889">
        <v>0.312537892721593</v>
      </c>
      <c r="C889">
        <v>0.0921365569811314</v>
      </c>
      <c r="D889">
        <v>0.655046913772821</v>
      </c>
      <c r="E889">
        <v>0.967290909262374</v>
      </c>
      <c r="F889">
        <v>0.924819829408079</v>
      </c>
      <c r="G889">
        <v>0.829668566351756</v>
      </c>
    </row>
    <row r="890" ht="14.25" customHeight="1" spans="1:7">
      <c r="A890">
        <v>887</v>
      </c>
      <c r="B890">
        <v>0.0625378927215934</v>
      </c>
      <c r="C890">
        <v>0.842136556981131</v>
      </c>
      <c r="D890">
        <v>0.405046913772821</v>
      </c>
      <c r="E890">
        <v>0.717290909262374</v>
      </c>
      <c r="F890">
        <v>0.174819829408079</v>
      </c>
      <c r="G890">
        <v>0.579668566351756</v>
      </c>
    </row>
    <row r="891" ht="14.25" customHeight="1" spans="1:7">
      <c r="A891">
        <v>888</v>
      </c>
      <c r="B891">
        <v>0.562537892721593</v>
      </c>
      <c r="C891">
        <v>0.342136556981131</v>
      </c>
      <c r="D891">
        <v>0.905046913772821</v>
      </c>
      <c r="E891">
        <v>0.217290909262374</v>
      </c>
      <c r="F891">
        <v>0.674819829408079</v>
      </c>
      <c r="G891">
        <v>0.0796685663517565</v>
      </c>
    </row>
    <row r="892" ht="14.25" customHeight="1" spans="1:7">
      <c r="A892">
        <v>889</v>
      </c>
      <c r="B892">
        <v>0.500037892721593</v>
      </c>
      <c r="C892">
        <v>0.654636556981131</v>
      </c>
      <c r="D892">
        <v>0.467546913772821</v>
      </c>
      <c r="E892">
        <v>0.904790909262374</v>
      </c>
      <c r="F892">
        <v>0.862319829408079</v>
      </c>
      <c r="G892">
        <v>0.517168566351756</v>
      </c>
    </row>
    <row r="893" ht="14.25" customHeight="1" spans="1:7">
      <c r="A893">
        <v>890</v>
      </c>
      <c r="B893">
        <v>3.789272159338e-5</v>
      </c>
      <c r="C893">
        <v>0.154636556981131</v>
      </c>
      <c r="D893">
        <v>0.967546913772821</v>
      </c>
      <c r="E893">
        <v>0.404790909262374</v>
      </c>
      <c r="F893">
        <v>0.362319829408079</v>
      </c>
      <c r="G893">
        <v>0.0171685663517565</v>
      </c>
    </row>
    <row r="894" ht="14.25" customHeight="1" spans="1:7">
      <c r="A894">
        <v>891</v>
      </c>
      <c r="B894">
        <v>0.250037892721593</v>
      </c>
      <c r="C894">
        <v>0.904636556981131</v>
      </c>
      <c r="D894">
        <v>0.217546913772821</v>
      </c>
      <c r="E894">
        <v>0.154790909262374</v>
      </c>
      <c r="F894">
        <v>0.612319829408079</v>
      </c>
      <c r="G894">
        <v>0.267168566351757</v>
      </c>
    </row>
    <row r="895" ht="14.25" customHeight="1" spans="1:7">
      <c r="A895">
        <v>892</v>
      </c>
      <c r="B895">
        <v>0.750037892721593</v>
      </c>
      <c r="C895">
        <v>0.404636556981131</v>
      </c>
      <c r="D895">
        <v>0.717546913772821</v>
      </c>
      <c r="E895">
        <v>0.654790909262374</v>
      </c>
      <c r="F895">
        <v>0.112319829408079</v>
      </c>
      <c r="G895">
        <v>0.767168566351756</v>
      </c>
    </row>
    <row r="896" ht="14.25" customHeight="1" spans="1:7">
      <c r="A896">
        <v>893</v>
      </c>
      <c r="B896">
        <v>0.875037892721593</v>
      </c>
      <c r="C896">
        <v>0.779636556981131</v>
      </c>
      <c r="D896">
        <v>0.842546913772821</v>
      </c>
      <c r="E896">
        <v>0.029790909262374</v>
      </c>
      <c r="F896">
        <v>0.987319829408079</v>
      </c>
      <c r="G896">
        <v>0.892168566351756</v>
      </c>
    </row>
    <row r="897" ht="14.25" customHeight="1" spans="1:7">
      <c r="A897">
        <v>894</v>
      </c>
      <c r="B897">
        <v>0.375037892721593</v>
      </c>
      <c r="C897">
        <v>0.279636556981131</v>
      </c>
      <c r="D897">
        <v>0.342546913772821</v>
      </c>
      <c r="E897">
        <v>0.529790909262374</v>
      </c>
      <c r="F897">
        <v>0.487319829408079</v>
      </c>
      <c r="G897">
        <v>0.392168566351757</v>
      </c>
    </row>
    <row r="898" ht="14.25" customHeight="1" spans="1:7">
      <c r="A898">
        <v>895</v>
      </c>
      <c r="B898">
        <v>0.125037892721593</v>
      </c>
      <c r="C898">
        <v>0.529636556981131</v>
      </c>
      <c r="D898">
        <v>0.592546913772821</v>
      </c>
      <c r="E898">
        <v>0.779790909262374</v>
      </c>
      <c r="F898">
        <v>0.737319829408079</v>
      </c>
      <c r="G898">
        <v>0.142168566351757</v>
      </c>
    </row>
    <row r="899" ht="14.25" customHeight="1" spans="1:7">
      <c r="A899">
        <v>896</v>
      </c>
      <c r="B899">
        <v>0.625037892721593</v>
      </c>
      <c r="C899">
        <v>0.0296365569811314</v>
      </c>
      <c r="D899">
        <v>0.0925469137728214</v>
      </c>
      <c r="E899">
        <v>0.279790909262374</v>
      </c>
      <c r="F899">
        <v>0.237319829408079</v>
      </c>
      <c r="G899">
        <v>0.642168566351756</v>
      </c>
    </row>
    <row r="900" ht="14.25" customHeight="1" spans="1:7">
      <c r="A900">
        <v>897</v>
      </c>
      <c r="B900">
        <v>0.628944142721593</v>
      </c>
      <c r="C900">
        <v>0.971042806981131</v>
      </c>
      <c r="D900">
        <v>0.823015663772821</v>
      </c>
      <c r="E900">
        <v>0.838384659262374</v>
      </c>
      <c r="F900">
        <v>0.670913579408079</v>
      </c>
      <c r="G900">
        <v>0.958574816351756</v>
      </c>
    </row>
    <row r="901" ht="14.25" customHeight="1" spans="1:7">
      <c r="A901">
        <v>898</v>
      </c>
      <c r="B901">
        <v>0.128944142721593</v>
      </c>
      <c r="C901">
        <v>0.471042806981131</v>
      </c>
      <c r="D901">
        <v>0.323015663772821</v>
      </c>
      <c r="E901">
        <v>0.338384659262374</v>
      </c>
      <c r="F901">
        <v>0.170913579408079</v>
      </c>
      <c r="G901">
        <v>0.458574816351757</v>
      </c>
    </row>
    <row r="902" ht="14.25" customHeight="1" spans="1:7">
      <c r="A902">
        <v>899</v>
      </c>
      <c r="B902">
        <v>0.378944142721593</v>
      </c>
      <c r="C902">
        <v>0.721042806981131</v>
      </c>
      <c r="D902">
        <v>0.573015663772821</v>
      </c>
      <c r="E902">
        <v>0.088384659262374</v>
      </c>
      <c r="F902">
        <v>0.920913579408079</v>
      </c>
      <c r="G902">
        <v>0.208574816351757</v>
      </c>
    </row>
    <row r="903" ht="14.25" customHeight="1" spans="1:7">
      <c r="A903">
        <v>900</v>
      </c>
      <c r="B903">
        <v>0.878944142721593</v>
      </c>
      <c r="C903">
        <v>0.221042806981131</v>
      </c>
      <c r="D903">
        <v>0.0730156637728214</v>
      </c>
      <c r="E903">
        <v>0.588384659262374</v>
      </c>
      <c r="F903">
        <v>0.420913579408079</v>
      </c>
      <c r="G903">
        <v>0.708574816351756</v>
      </c>
    </row>
    <row r="904" ht="14.25" customHeight="1" spans="1:7">
      <c r="A904">
        <v>901</v>
      </c>
      <c r="B904">
        <v>0.753944142721593</v>
      </c>
      <c r="C904">
        <v>0.596042806981131</v>
      </c>
      <c r="D904">
        <v>0.448015663772821</v>
      </c>
      <c r="E904">
        <v>0.213384659262374</v>
      </c>
      <c r="F904">
        <v>0.545913579408079</v>
      </c>
      <c r="G904">
        <v>0.583574816351756</v>
      </c>
    </row>
    <row r="905" ht="14.25" customHeight="1" spans="1:7">
      <c r="A905">
        <v>902</v>
      </c>
      <c r="B905">
        <v>0.253944142721593</v>
      </c>
      <c r="C905">
        <v>0.0960428069811314</v>
      </c>
      <c r="D905">
        <v>0.948015663772821</v>
      </c>
      <c r="E905">
        <v>0.713384659262374</v>
      </c>
      <c r="F905">
        <v>0.0459135794080794</v>
      </c>
      <c r="G905">
        <v>0.0835748163517565</v>
      </c>
    </row>
    <row r="906" ht="14.25" customHeight="1" spans="1:7">
      <c r="A906">
        <v>903</v>
      </c>
      <c r="B906">
        <v>0.00394414272159338</v>
      </c>
      <c r="C906">
        <v>0.846042806981131</v>
      </c>
      <c r="D906">
        <v>0.198015663772821</v>
      </c>
      <c r="E906">
        <v>0.963384659262374</v>
      </c>
      <c r="F906">
        <v>0.795913579408079</v>
      </c>
      <c r="G906">
        <v>0.333574816351757</v>
      </c>
    </row>
    <row r="907" ht="14.25" customHeight="1" spans="1:7">
      <c r="A907">
        <v>904</v>
      </c>
      <c r="B907">
        <v>0.503944142721593</v>
      </c>
      <c r="C907">
        <v>0.346042806981131</v>
      </c>
      <c r="D907">
        <v>0.698015663772821</v>
      </c>
      <c r="E907">
        <v>0.463384659262374</v>
      </c>
      <c r="F907">
        <v>0.295913579408079</v>
      </c>
      <c r="G907">
        <v>0.833574816351756</v>
      </c>
    </row>
    <row r="908" ht="14.25" customHeight="1" spans="1:7">
      <c r="A908">
        <v>905</v>
      </c>
      <c r="B908">
        <v>0.566444142721593</v>
      </c>
      <c r="C908">
        <v>0.658542806981131</v>
      </c>
      <c r="D908">
        <v>0.135515663772821</v>
      </c>
      <c r="E908">
        <v>0.650884659262374</v>
      </c>
      <c r="F908">
        <v>0.233413579408079</v>
      </c>
      <c r="G908">
        <v>0.271074816351757</v>
      </c>
    </row>
    <row r="909" ht="14.25" customHeight="1" spans="1:7">
      <c r="A909">
        <v>906</v>
      </c>
      <c r="B909">
        <v>0.0664441427215934</v>
      </c>
      <c r="C909">
        <v>0.158542806981131</v>
      </c>
      <c r="D909">
        <v>0.635515663772821</v>
      </c>
      <c r="E909">
        <v>0.150884659262374</v>
      </c>
      <c r="F909">
        <v>0.733413579408079</v>
      </c>
      <c r="G909">
        <v>0.771074816351756</v>
      </c>
    </row>
    <row r="910" ht="14.25" customHeight="1" spans="1:7">
      <c r="A910">
        <v>907</v>
      </c>
      <c r="B910">
        <v>0.316444142721593</v>
      </c>
      <c r="C910">
        <v>0.908542806981131</v>
      </c>
      <c r="D910">
        <v>0.385515663772821</v>
      </c>
      <c r="E910">
        <v>0.400884659262374</v>
      </c>
      <c r="F910">
        <v>0.483413579408079</v>
      </c>
      <c r="G910">
        <v>0.521074816351756</v>
      </c>
    </row>
    <row r="911" ht="14.25" customHeight="1" spans="1:7">
      <c r="A911">
        <v>908</v>
      </c>
      <c r="B911">
        <v>0.816444142721593</v>
      </c>
      <c r="C911">
        <v>0.408542806981131</v>
      </c>
      <c r="D911">
        <v>0.885515663772821</v>
      </c>
      <c r="E911">
        <v>0.900884659262374</v>
      </c>
      <c r="F911">
        <v>0.983413579408079</v>
      </c>
      <c r="G911">
        <v>0.0210748163517565</v>
      </c>
    </row>
    <row r="912" ht="14.25" customHeight="1" spans="1:7">
      <c r="A912">
        <v>909</v>
      </c>
      <c r="B912">
        <v>0.941444142721593</v>
      </c>
      <c r="C912">
        <v>0.783542806981131</v>
      </c>
      <c r="D912">
        <v>0.510515663772821</v>
      </c>
      <c r="E912">
        <v>0.275884659262374</v>
      </c>
      <c r="F912">
        <v>0.108413579408079</v>
      </c>
      <c r="G912">
        <v>0.146074816351757</v>
      </c>
    </row>
    <row r="913" ht="14.25" customHeight="1" spans="1:7">
      <c r="A913">
        <v>910</v>
      </c>
      <c r="B913">
        <v>0.441444142721593</v>
      </c>
      <c r="C913">
        <v>0.283542806981131</v>
      </c>
      <c r="D913">
        <v>0.0105156637728214</v>
      </c>
      <c r="E913">
        <v>0.775884659262374</v>
      </c>
      <c r="F913">
        <v>0.608413579408079</v>
      </c>
      <c r="G913">
        <v>0.646074816351756</v>
      </c>
    </row>
    <row r="914" ht="14.25" customHeight="1" spans="1:7">
      <c r="A914">
        <v>911</v>
      </c>
      <c r="B914">
        <v>0.191444142721593</v>
      </c>
      <c r="C914">
        <v>0.533542806981131</v>
      </c>
      <c r="D914">
        <v>0.760515663772821</v>
      </c>
      <c r="E914">
        <v>0.525884659262374</v>
      </c>
      <c r="F914">
        <v>0.358413579408079</v>
      </c>
      <c r="G914">
        <v>0.896074816351756</v>
      </c>
    </row>
    <row r="915" ht="14.25" customHeight="1" spans="1:7">
      <c r="A915">
        <v>912</v>
      </c>
      <c r="B915">
        <v>0.691444142721593</v>
      </c>
      <c r="C915">
        <v>0.0335428069811314</v>
      </c>
      <c r="D915">
        <v>0.260515663772821</v>
      </c>
      <c r="E915">
        <v>0.025884659262374</v>
      </c>
      <c r="F915">
        <v>0.858413579408079</v>
      </c>
      <c r="G915">
        <v>0.396074816351757</v>
      </c>
    </row>
    <row r="916" ht="14.25" customHeight="1" spans="1:7">
      <c r="A916">
        <v>913</v>
      </c>
      <c r="B916">
        <v>0.722694142721593</v>
      </c>
      <c r="C916">
        <v>0.502292806981131</v>
      </c>
      <c r="D916">
        <v>0.666765663772821</v>
      </c>
      <c r="E916">
        <v>0.932134659262374</v>
      </c>
      <c r="F916">
        <v>0.452163579408079</v>
      </c>
      <c r="G916">
        <v>0.677324816351756</v>
      </c>
    </row>
    <row r="917" ht="14.25" customHeight="1" spans="1:7">
      <c r="A917">
        <v>914</v>
      </c>
      <c r="B917">
        <v>0.222694142721593</v>
      </c>
      <c r="C917">
        <v>0.00229280698113143</v>
      </c>
      <c r="D917">
        <v>0.166765663772821</v>
      </c>
      <c r="E917">
        <v>0.432134659262374</v>
      </c>
      <c r="F917">
        <v>0.952163579408079</v>
      </c>
      <c r="G917">
        <v>0.177324816351757</v>
      </c>
    </row>
    <row r="918" ht="14.25" customHeight="1" spans="1:7">
      <c r="A918">
        <v>915</v>
      </c>
      <c r="B918">
        <v>0.472694142721593</v>
      </c>
      <c r="C918">
        <v>0.752292806981131</v>
      </c>
      <c r="D918">
        <v>0.916765663772821</v>
      </c>
      <c r="E918">
        <v>0.182134659262374</v>
      </c>
      <c r="F918">
        <v>0.202163579408079</v>
      </c>
      <c r="G918">
        <v>0.427324816351757</v>
      </c>
    </row>
    <row r="919" ht="14.25" customHeight="1" spans="1:7">
      <c r="A919">
        <v>916</v>
      </c>
      <c r="B919">
        <v>0.972694142721593</v>
      </c>
      <c r="C919">
        <v>0.252292806981131</v>
      </c>
      <c r="D919">
        <v>0.416765663772821</v>
      </c>
      <c r="E919">
        <v>0.682134659262374</v>
      </c>
      <c r="F919">
        <v>0.702163579408079</v>
      </c>
      <c r="G919">
        <v>0.927324816351756</v>
      </c>
    </row>
    <row r="920" ht="14.25" customHeight="1" spans="1:7">
      <c r="A920">
        <v>917</v>
      </c>
      <c r="B920">
        <v>0.847694142721593</v>
      </c>
      <c r="C920">
        <v>0.877292806981131</v>
      </c>
      <c r="D920">
        <v>0.0417656637728214</v>
      </c>
      <c r="E920">
        <v>0.057134659262374</v>
      </c>
      <c r="F920">
        <v>0.327163579408079</v>
      </c>
      <c r="G920">
        <v>0.802324816351756</v>
      </c>
    </row>
    <row r="921" ht="14.25" customHeight="1" spans="1:7">
      <c r="A921">
        <v>918</v>
      </c>
      <c r="B921">
        <v>0.347694142721593</v>
      </c>
      <c r="C921">
        <v>0.377292806981131</v>
      </c>
      <c r="D921">
        <v>0.541765663772821</v>
      </c>
      <c r="E921">
        <v>0.557134659262374</v>
      </c>
      <c r="F921">
        <v>0.827163579408079</v>
      </c>
      <c r="G921">
        <v>0.302324816351757</v>
      </c>
    </row>
    <row r="922" ht="14.25" customHeight="1" spans="1:7">
      <c r="A922">
        <v>919</v>
      </c>
      <c r="B922">
        <v>0.0976941427215934</v>
      </c>
      <c r="C922">
        <v>0.627292806981131</v>
      </c>
      <c r="D922">
        <v>0.291765663772821</v>
      </c>
      <c r="E922">
        <v>0.807134659262374</v>
      </c>
      <c r="F922">
        <v>0.0771635794080794</v>
      </c>
      <c r="G922">
        <v>0.0523248163517564</v>
      </c>
    </row>
    <row r="923" ht="14.25" customHeight="1" spans="1:7">
      <c r="A923">
        <v>920</v>
      </c>
      <c r="B923">
        <v>0.597694142721593</v>
      </c>
      <c r="C923">
        <v>0.127292806981131</v>
      </c>
      <c r="D923">
        <v>0.791765663772821</v>
      </c>
      <c r="E923">
        <v>0.307134659262374</v>
      </c>
      <c r="F923">
        <v>0.577163579408079</v>
      </c>
      <c r="G923">
        <v>0.552324816351756</v>
      </c>
    </row>
    <row r="924" ht="14.25" customHeight="1" spans="1:7">
      <c r="A924">
        <v>921</v>
      </c>
      <c r="B924">
        <v>0.535194142721593</v>
      </c>
      <c r="C924">
        <v>0.814792806981131</v>
      </c>
      <c r="D924">
        <v>0.354265663772821</v>
      </c>
      <c r="E924">
        <v>0.619634659262374</v>
      </c>
      <c r="F924">
        <v>0.889663579408079</v>
      </c>
      <c r="G924">
        <v>0.114824816351756</v>
      </c>
    </row>
    <row r="925" ht="14.25" customHeight="1" spans="1:7">
      <c r="A925">
        <v>922</v>
      </c>
      <c r="B925">
        <v>0.0351941427215934</v>
      </c>
      <c r="C925">
        <v>0.314792806981131</v>
      </c>
      <c r="D925">
        <v>0.854265663772821</v>
      </c>
      <c r="E925">
        <v>0.119634659262374</v>
      </c>
      <c r="F925">
        <v>0.389663579408079</v>
      </c>
      <c r="G925">
        <v>0.614824816351756</v>
      </c>
    </row>
    <row r="926" ht="14.25" customHeight="1" spans="1:7">
      <c r="A926">
        <v>923</v>
      </c>
      <c r="B926">
        <v>0.285194142721593</v>
      </c>
      <c r="C926">
        <v>0.564792806981131</v>
      </c>
      <c r="D926">
        <v>0.104265663772821</v>
      </c>
      <c r="E926">
        <v>0.369634659262374</v>
      </c>
      <c r="F926">
        <v>0.639663579408079</v>
      </c>
      <c r="G926">
        <v>0.864824816351756</v>
      </c>
    </row>
    <row r="927" ht="14.25" customHeight="1" spans="1:7">
      <c r="A927">
        <v>924</v>
      </c>
      <c r="B927">
        <v>0.785194142721593</v>
      </c>
      <c r="C927">
        <v>0.0647928069811314</v>
      </c>
      <c r="D927">
        <v>0.604265663772821</v>
      </c>
      <c r="E927">
        <v>0.869634659262374</v>
      </c>
      <c r="F927">
        <v>0.139663579408079</v>
      </c>
      <c r="G927">
        <v>0.364824816351757</v>
      </c>
    </row>
    <row r="928" ht="14.25" customHeight="1" spans="1:7">
      <c r="A928">
        <v>925</v>
      </c>
      <c r="B928">
        <v>0.910194142721593</v>
      </c>
      <c r="C928">
        <v>0.689792806981131</v>
      </c>
      <c r="D928">
        <v>0.979265663772821</v>
      </c>
      <c r="E928">
        <v>0.494634659262374</v>
      </c>
      <c r="F928">
        <v>0.764663579408079</v>
      </c>
      <c r="G928">
        <v>0.489824816351757</v>
      </c>
    </row>
    <row r="929" ht="14.25" customHeight="1" spans="1:7">
      <c r="A929">
        <v>926</v>
      </c>
      <c r="B929">
        <v>0.410194142721593</v>
      </c>
      <c r="C929">
        <v>0.189792806981131</v>
      </c>
      <c r="D929">
        <v>0.479265663772821</v>
      </c>
      <c r="E929">
        <v>0.994634659262374</v>
      </c>
      <c r="F929">
        <v>0.264663579408079</v>
      </c>
      <c r="G929">
        <v>0.989824816351756</v>
      </c>
    </row>
    <row r="930" ht="14.25" customHeight="1" spans="1:7">
      <c r="A930">
        <v>927</v>
      </c>
      <c r="B930">
        <v>0.160194142721593</v>
      </c>
      <c r="C930">
        <v>0.939792806981131</v>
      </c>
      <c r="D930">
        <v>0.729265663772821</v>
      </c>
      <c r="E930">
        <v>0.744634659262374</v>
      </c>
      <c r="F930">
        <v>0.514663579408079</v>
      </c>
      <c r="G930">
        <v>0.739824816351756</v>
      </c>
    </row>
    <row r="931" ht="14.25" customHeight="1" spans="1:7">
      <c r="A931">
        <v>928</v>
      </c>
      <c r="B931">
        <v>0.660194142721593</v>
      </c>
      <c r="C931">
        <v>0.439792806981131</v>
      </c>
      <c r="D931">
        <v>0.229265663772821</v>
      </c>
      <c r="E931">
        <v>0.244634659262374</v>
      </c>
      <c r="F931">
        <v>0.0146635794080794</v>
      </c>
      <c r="G931">
        <v>0.239824816351757</v>
      </c>
    </row>
    <row r="932" ht="14.25" customHeight="1" spans="1:7">
      <c r="A932">
        <v>929</v>
      </c>
      <c r="B932">
        <v>0.675819142721593</v>
      </c>
      <c r="C932">
        <v>0.736667806981131</v>
      </c>
      <c r="D932">
        <v>0.401140663772821</v>
      </c>
      <c r="E932">
        <v>0.354009659262374</v>
      </c>
      <c r="F932">
        <v>0.342788579408079</v>
      </c>
      <c r="G932">
        <v>0.349199816351757</v>
      </c>
    </row>
    <row r="933" ht="14.25" customHeight="1" spans="1:7">
      <c r="A933">
        <v>930</v>
      </c>
      <c r="B933">
        <v>0.175819142721593</v>
      </c>
      <c r="C933">
        <v>0.236667806981131</v>
      </c>
      <c r="D933">
        <v>0.901140663772821</v>
      </c>
      <c r="E933">
        <v>0.854009659262374</v>
      </c>
      <c r="F933">
        <v>0.842788579408079</v>
      </c>
      <c r="G933">
        <v>0.849199816351756</v>
      </c>
    </row>
    <row r="934" ht="14.25" customHeight="1" spans="1:7">
      <c r="A934">
        <v>931</v>
      </c>
      <c r="B934">
        <v>0.425819142721593</v>
      </c>
      <c r="C934">
        <v>0.986667806981131</v>
      </c>
      <c r="D934">
        <v>0.151140663772821</v>
      </c>
      <c r="E934">
        <v>0.604009659262374</v>
      </c>
      <c r="F934">
        <v>0.0927885794080794</v>
      </c>
      <c r="G934">
        <v>0.599199816351756</v>
      </c>
    </row>
    <row r="935" ht="14.25" customHeight="1" spans="1:7">
      <c r="A935">
        <v>932</v>
      </c>
      <c r="B935">
        <v>0.925819142721593</v>
      </c>
      <c r="C935">
        <v>0.486667806981131</v>
      </c>
      <c r="D935">
        <v>0.651140663772821</v>
      </c>
      <c r="E935">
        <v>0.104009659262374</v>
      </c>
      <c r="F935">
        <v>0.592788579408079</v>
      </c>
      <c r="G935">
        <v>0.0991998163517565</v>
      </c>
    </row>
    <row r="936" ht="14.25" customHeight="1" spans="1:7">
      <c r="A936">
        <v>933</v>
      </c>
      <c r="B936">
        <v>0.800819142721593</v>
      </c>
      <c r="C936">
        <v>0.861667806981131</v>
      </c>
      <c r="D936">
        <v>0.776140663772821</v>
      </c>
      <c r="E936">
        <v>0.729009659262374</v>
      </c>
      <c r="F936">
        <v>0.467788579408079</v>
      </c>
      <c r="G936">
        <v>0.224199816351757</v>
      </c>
    </row>
    <row r="937" ht="14.25" customHeight="1" spans="1:7">
      <c r="A937">
        <v>934</v>
      </c>
      <c r="B937">
        <v>0.300819142721593</v>
      </c>
      <c r="C937">
        <v>0.361667806981131</v>
      </c>
      <c r="D937">
        <v>0.276140663772821</v>
      </c>
      <c r="E937">
        <v>0.229009659262374</v>
      </c>
      <c r="F937">
        <v>0.967788579408079</v>
      </c>
      <c r="G937">
        <v>0.724199816351756</v>
      </c>
    </row>
    <row r="938" ht="14.25" customHeight="1" spans="1:7">
      <c r="A938">
        <v>935</v>
      </c>
      <c r="B938">
        <v>0.0508191427215934</v>
      </c>
      <c r="C938">
        <v>0.611667806981131</v>
      </c>
      <c r="D938">
        <v>0.526140663772821</v>
      </c>
      <c r="E938">
        <v>0.479009659262374</v>
      </c>
      <c r="F938">
        <v>0.217788579408079</v>
      </c>
      <c r="G938">
        <v>0.974199816351756</v>
      </c>
    </row>
    <row r="939" ht="14.25" customHeight="1" spans="1:7">
      <c r="A939">
        <v>936</v>
      </c>
      <c r="B939">
        <v>0.550819142721593</v>
      </c>
      <c r="C939">
        <v>0.111667806981131</v>
      </c>
      <c r="D939">
        <v>0.0261406637728214</v>
      </c>
      <c r="E939">
        <v>0.979009659262374</v>
      </c>
      <c r="F939">
        <v>0.717788579408079</v>
      </c>
      <c r="G939">
        <v>0.474199816351757</v>
      </c>
    </row>
    <row r="940" ht="14.25" customHeight="1" spans="1:7">
      <c r="A940">
        <v>937</v>
      </c>
      <c r="B940">
        <v>0.613319142721593</v>
      </c>
      <c r="C940">
        <v>0.924167806981131</v>
      </c>
      <c r="D940">
        <v>0.588640663772821</v>
      </c>
      <c r="E940">
        <v>0.166509659262374</v>
      </c>
      <c r="F940">
        <v>0.780288579408079</v>
      </c>
      <c r="G940">
        <v>0.911699816351756</v>
      </c>
    </row>
    <row r="941" ht="14.25" customHeight="1" spans="1:7">
      <c r="A941">
        <v>938</v>
      </c>
      <c r="B941">
        <v>0.113319142721593</v>
      </c>
      <c r="C941">
        <v>0.424167806981131</v>
      </c>
      <c r="D941">
        <v>0.0886406637728214</v>
      </c>
      <c r="E941">
        <v>0.666509659262374</v>
      </c>
      <c r="F941">
        <v>0.280288579408079</v>
      </c>
      <c r="G941">
        <v>0.411699816351757</v>
      </c>
    </row>
    <row r="942" ht="14.25" customHeight="1" spans="1:7">
      <c r="A942">
        <v>939</v>
      </c>
      <c r="B942">
        <v>0.363319142721593</v>
      </c>
      <c r="C942">
        <v>0.674167806981131</v>
      </c>
      <c r="D942">
        <v>0.838640663772821</v>
      </c>
      <c r="E942">
        <v>0.916509659262374</v>
      </c>
      <c r="F942">
        <v>0.530288579408079</v>
      </c>
      <c r="G942">
        <v>0.161699816351757</v>
      </c>
    </row>
    <row r="943" ht="14.25" customHeight="1" spans="1:7">
      <c r="A943">
        <v>940</v>
      </c>
      <c r="B943">
        <v>0.863319142721593</v>
      </c>
      <c r="C943">
        <v>0.174167806981131</v>
      </c>
      <c r="D943">
        <v>0.338640663772821</v>
      </c>
      <c r="E943">
        <v>0.416509659262374</v>
      </c>
      <c r="F943">
        <v>0.0302885794080794</v>
      </c>
      <c r="G943">
        <v>0.661699816351756</v>
      </c>
    </row>
    <row r="944" ht="14.25" customHeight="1" spans="1:7">
      <c r="A944">
        <v>941</v>
      </c>
      <c r="B944">
        <v>0.988319142721593</v>
      </c>
      <c r="C944">
        <v>0.549167806981131</v>
      </c>
      <c r="D944">
        <v>0.213640663772821</v>
      </c>
      <c r="E944">
        <v>0.791509659262374</v>
      </c>
      <c r="F944">
        <v>0.905288579408079</v>
      </c>
      <c r="G944">
        <v>0.536699816351756</v>
      </c>
    </row>
    <row r="945" ht="14.25" customHeight="1" spans="1:7">
      <c r="A945">
        <v>942</v>
      </c>
      <c r="B945">
        <v>0.488319142721593</v>
      </c>
      <c r="C945">
        <v>0.0491678069811314</v>
      </c>
      <c r="D945">
        <v>0.713640663772821</v>
      </c>
      <c r="E945">
        <v>0.291509659262374</v>
      </c>
      <c r="F945">
        <v>0.405288579408079</v>
      </c>
      <c r="G945">
        <v>0.0366998163517564</v>
      </c>
    </row>
    <row r="946" ht="14.25" customHeight="1" spans="1:7">
      <c r="A946">
        <v>943</v>
      </c>
      <c r="B946">
        <v>0.238319142721593</v>
      </c>
      <c r="C946">
        <v>0.799167806981131</v>
      </c>
      <c r="D946">
        <v>0.463640663772821</v>
      </c>
      <c r="E946">
        <v>0.041509659262374</v>
      </c>
      <c r="F946">
        <v>0.655288579408079</v>
      </c>
      <c r="G946">
        <v>0.286699816351757</v>
      </c>
    </row>
    <row r="947" ht="14.25" customHeight="1" spans="1:7">
      <c r="A947">
        <v>944</v>
      </c>
      <c r="B947">
        <v>0.738319142721593</v>
      </c>
      <c r="C947">
        <v>0.299167806981131</v>
      </c>
      <c r="D947">
        <v>0.963640663772821</v>
      </c>
      <c r="E947">
        <v>0.541509659262374</v>
      </c>
      <c r="F947">
        <v>0.155288579408079</v>
      </c>
      <c r="G947">
        <v>0.786699816351756</v>
      </c>
    </row>
    <row r="948" ht="14.25" customHeight="1" spans="1:7">
      <c r="A948">
        <v>945</v>
      </c>
      <c r="B948">
        <v>0.707069142721593</v>
      </c>
      <c r="C948">
        <v>0.767917806981131</v>
      </c>
      <c r="D948">
        <v>0.119890663772821</v>
      </c>
      <c r="E948">
        <v>0.385259659262374</v>
      </c>
      <c r="F948">
        <v>0.561538579408079</v>
      </c>
      <c r="G948">
        <v>0.00544981635175645</v>
      </c>
    </row>
    <row r="949" ht="14.25" customHeight="1" spans="1:7">
      <c r="A949">
        <v>946</v>
      </c>
      <c r="B949">
        <v>0.207069142721593</v>
      </c>
      <c r="C949">
        <v>0.267917806981131</v>
      </c>
      <c r="D949">
        <v>0.619890663772821</v>
      </c>
      <c r="E949">
        <v>0.885259659262374</v>
      </c>
      <c r="F949">
        <v>0.0615385794080794</v>
      </c>
      <c r="G949">
        <v>0.505449816351756</v>
      </c>
    </row>
    <row r="950" ht="14.25" customHeight="1" spans="1:7">
      <c r="A950">
        <v>947</v>
      </c>
      <c r="B950">
        <v>0.457069142721593</v>
      </c>
      <c r="C950">
        <v>0.517917806981131</v>
      </c>
      <c r="D950">
        <v>0.369890663772821</v>
      </c>
      <c r="E950">
        <v>0.635259659262374</v>
      </c>
      <c r="F950">
        <v>0.811538579408079</v>
      </c>
      <c r="G950">
        <v>0.755449816351756</v>
      </c>
    </row>
    <row r="951" ht="14.25" customHeight="1" spans="1:7">
      <c r="A951">
        <v>948</v>
      </c>
      <c r="B951">
        <v>0.957069142721593</v>
      </c>
      <c r="C951">
        <v>0.0179178069811314</v>
      </c>
      <c r="D951">
        <v>0.869890663772821</v>
      </c>
      <c r="E951">
        <v>0.135259659262374</v>
      </c>
      <c r="F951">
        <v>0.311538579408079</v>
      </c>
      <c r="G951">
        <v>0.255449816351757</v>
      </c>
    </row>
    <row r="952" ht="14.25" customHeight="1" spans="1:7">
      <c r="A952">
        <v>949</v>
      </c>
      <c r="B952">
        <v>0.832069142721593</v>
      </c>
      <c r="C952">
        <v>0.642917806981131</v>
      </c>
      <c r="D952">
        <v>0.744890663772821</v>
      </c>
      <c r="E952">
        <v>0.510259659262374</v>
      </c>
      <c r="F952">
        <v>0.686538579408079</v>
      </c>
      <c r="G952">
        <v>0.380449816351757</v>
      </c>
    </row>
    <row r="953" ht="14.25" customHeight="1" spans="1:7">
      <c r="A953">
        <v>950</v>
      </c>
      <c r="B953">
        <v>0.332069142721593</v>
      </c>
      <c r="C953">
        <v>0.142917806981131</v>
      </c>
      <c r="D953">
        <v>0.244890663772821</v>
      </c>
      <c r="E953">
        <v>0.010259659262374</v>
      </c>
      <c r="F953">
        <v>0.186538579408079</v>
      </c>
      <c r="G953">
        <v>0.880449816351756</v>
      </c>
    </row>
    <row r="954" ht="14.25" customHeight="1" spans="1:7">
      <c r="A954">
        <v>951</v>
      </c>
      <c r="B954">
        <v>0.0820691427215934</v>
      </c>
      <c r="C954">
        <v>0.892917806981131</v>
      </c>
      <c r="D954">
        <v>0.994890663772821</v>
      </c>
      <c r="E954">
        <v>0.260259659262374</v>
      </c>
      <c r="F954">
        <v>0.936538579408079</v>
      </c>
      <c r="G954">
        <v>0.630449816351756</v>
      </c>
    </row>
    <row r="955" ht="14.25" customHeight="1" spans="1:7">
      <c r="A955">
        <v>952</v>
      </c>
      <c r="B955">
        <v>0.582069142721593</v>
      </c>
      <c r="C955">
        <v>0.392917806981131</v>
      </c>
      <c r="D955">
        <v>0.494890663772821</v>
      </c>
      <c r="E955">
        <v>0.760259659262374</v>
      </c>
      <c r="F955">
        <v>0.436538579408079</v>
      </c>
      <c r="G955">
        <v>0.130449816351757</v>
      </c>
    </row>
    <row r="956" ht="14.25" customHeight="1" spans="1:7">
      <c r="A956">
        <v>953</v>
      </c>
      <c r="B956">
        <v>0.519569142721593</v>
      </c>
      <c r="C956">
        <v>0.580417806981131</v>
      </c>
      <c r="D956">
        <v>0.932390663772821</v>
      </c>
      <c r="E956">
        <v>0.072759659262374</v>
      </c>
      <c r="F956">
        <v>0.124038579408079</v>
      </c>
      <c r="G956">
        <v>0.692949816351756</v>
      </c>
    </row>
    <row r="957" ht="14.25" customHeight="1" spans="1:7">
      <c r="A957">
        <v>954</v>
      </c>
      <c r="B957">
        <v>0.0195691427215934</v>
      </c>
      <c r="C957">
        <v>0.0804178069811314</v>
      </c>
      <c r="D957">
        <v>0.432390663772821</v>
      </c>
      <c r="E957">
        <v>0.572759659262374</v>
      </c>
      <c r="F957">
        <v>0.624038579408079</v>
      </c>
      <c r="G957">
        <v>0.192949816351757</v>
      </c>
    </row>
    <row r="958" ht="14.25" customHeight="1" spans="1:7">
      <c r="A958">
        <v>955</v>
      </c>
      <c r="B958">
        <v>0.269569142721593</v>
      </c>
      <c r="C958">
        <v>0.830417806981131</v>
      </c>
      <c r="D958">
        <v>0.682390663772821</v>
      </c>
      <c r="E958">
        <v>0.822759659262374</v>
      </c>
      <c r="F958">
        <v>0.374038579408079</v>
      </c>
      <c r="G958">
        <v>0.442949816351757</v>
      </c>
    </row>
    <row r="959" ht="14.25" customHeight="1" spans="1:7">
      <c r="A959">
        <v>956</v>
      </c>
      <c r="B959">
        <v>0.769569142721593</v>
      </c>
      <c r="C959">
        <v>0.330417806981131</v>
      </c>
      <c r="D959">
        <v>0.182390663772821</v>
      </c>
      <c r="E959">
        <v>0.322759659262374</v>
      </c>
      <c r="F959">
        <v>0.874038579408079</v>
      </c>
      <c r="G959">
        <v>0.942949816351756</v>
      </c>
    </row>
    <row r="960" ht="14.25" customHeight="1" spans="1:7">
      <c r="A960">
        <v>957</v>
      </c>
      <c r="B960">
        <v>0.894569142721593</v>
      </c>
      <c r="C960">
        <v>0.955417806981131</v>
      </c>
      <c r="D960">
        <v>0.307390663772821</v>
      </c>
      <c r="E960">
        <v>0.947759659262374</v>
      </c>
      <c r="F960">
        <v>0.249038579408079</v>
      </c>
      <c r="G960">
        <v>0.817949816351756</v>
      </c>
    </row>
    <row r="961" ht="14.25" customHeight="1" spans="1:7">
      <c r="A961">
        <v>958</v>
      </c>
      <c r="B961">
        <v>0.394569142721593</v>
      </c>
      <c r="C961">
        <v>0.455417806981131</v>
      </c>
      <c r="D961">
        <v>0.807390663772821</v>
      </c>
      <c r="E961">
        <v>0.447759659262374</v>
      </c>
      <c r="F961">
        <v>0.749038579408079</v>
      </c>
      <c r="G961">
        <v>0.317949816351757</v>
      </c>
    </row>
    <row r="962" ht="14.25" customHeight="1" spans="1:7">
      <c r="A962">
        <v>959</v>
      </c>
      <c r="B962">
        <v>0.144569142721593</v>
      </c>
      <c r="C962">
        <v>0.705417806981131</v>
      </c>
      <c r="D962">
        <v>0.0573906637728214</v>
      </c>
      <c r="E962">
        <v>0.197759659262374</v>
      </c>
      <c r="F962">
        <v>0.499038579408079</v>
      </c>
      <c r="G962">
        <v>0.0679498163517565</v>
      </c>
    </row>
    <row r="963" ht="14.25" customHeight="1" spans="1:7">
      <c r="A963">
        <v>960</v>
      </c>
      <c r="B963">
        <v>0.644569142721593</v>
      </c>
      <c r="C963">
        <v>0.205417806981131</v>
      </c>
      <c r="D963">
        <v>0.557390663772821</v>
      </c>
      <c r="E963">
        <v>0.697759659262374</v>
      </c>
      <c r="F963">
        <v>0.999038579408079</v>
      </c>
      <c r="G963">
        <v>0.567949816351756</v>
      </c>
    </row>
    <row r="964" ht="14.25" customHeight="1" spans="1:7">
      <c r="A964">
        <v>961</v>
      </c>
      <c r="B964">
        <v>0.652381642721593</v>
      </c>
      <c r="C964">
        <v>0.619480306981131</v>
      </c>
      <c r="D964">
        <v>0.00270316377282143</v>
      </c>
      <c r="E964">
        <v>0.564947159262374</v>
      </c>
      <c r="F964">
        <v>0.834976079408079</v>
      </c>
      <c r="G964">
        <v>0.138262316351757</v>
      </c>
    </row>
    <row r="965" ht="14.25" customHeight="1" spans="1:7">
      <c r="A965">
        <v>962</v>
      </c>
      <c r="B965">
        <v>0.152381642721593</v>
      </c>
      <c r="C965">
        <v>0.119480306981131</v>
      </c>
      <c r="D965">
        <v>0.502703163772821</v>
      </c>
      <c r="E965">
        <v>0.064947159262374</v>
      </c>
      <c r="F965">
        <v>0.334976079408079</v>
      </c>
      <c r="G965">
        <v>0.638262316351756</v>
      </c>
    </row>
    <row r="966" ht="14.25" customHeight="1" spans="1:7">
      <c r="A966">
        <v>963</v>
      </c>
      <c r="B966">
        <v>0.402381642721593</v>
      </c>
      <c r="C966">
        <v>0.869480306981131</v>
      </c>
      <c r="D966">
        <v>0.252703163772821</v>
      </c>
      <c r="E966">
        <v>0.314947159262374</v>
      </c>
      <c r="F966">
        <v>0.584976079408079</v>
      </c>
      <c r="G966">
        <v>0.888262316351756</v>
      </c>
    </row>
    <row r="967" ht="14.25" customHeight="1" spans="1:7">
      <c r="A967">
        <v>964</v>
      </c>
      <c r="B967">
        <v>0.902381642721593</v>
      </c>
      <c r="C967">
        <v>0.369480306981131</v>
      </c>
      <c r="D967">
        <v>0.752703163772821</v>
      </c>
      <c r="E967">
        <v>0.814947159262374</v>
      </c>
      <c r="F967">
        <v>0.0849760794080794</v>
      </c>
      <c r="G967">
        <v>0.388262316351757</v>
      </c>
    </row>
    <row r="968" ht="14.25" customHeight="1" spans="1:7">
      <c r="A968">
        <v>965</v>
      </c>
      <c r="B968">
        <v>0.777381642721593</v>
      </c>
      <c r="C968">
        <v>0.994480306981131</v>
      </c>
      <c r="D968">
        <v>0.627703163772821</v>
      </c>
      <c r="E968">
        <v>0.439947159262374</v>
      </c>
      <c r="F968">
        <v>0.959976079408079</v>
      </c>
      <c r="G968">
        <v>0.263262316351757</v>
      </c>
    </row>
    <row r="969" ht="14.25" customHeight="1" spans="1:7">
      <c r="A969">
        <v>966</v>
      </c>
      <c r="B969">
        <v>0.277381642721593</v>
      </c>
      <c r="C969">
        <v>0.494480306981131</v>
      </c>
      <c r="D969">
        <v>0.127703163772821</v>
      </c>
      <c r="E969">
        <v>0.939947159262374</v>
      </c>
      <c r="F969">
        <v>0.459976079408079</v>
      </c>
      <c r="G969">
        <v>0.763262316351756</v>
      </c>
    </row>
    <row r="970" ht="14.25" customHeight="1" spans="1:7">
      <c r="A970">
        <v>967</v>
      </c>
      <c r="B970">
        <v>0.0273816427215934</v>
      </c>
      <c r="C970">
        <v>0.744480306981131</v>
      </c>
      <c r="D970">
        <v>0.877703163772821</v>
      </c>
      <c r="E970">
        <v>0.689947159262374</v>
      </c>
      <c r="F970">
        <v>0.709976079408079</v>
      </c>
      <c r="G970">
        <v>0.513262316351756</v>
      </c>
    </row>
    <row r="971" ht="14.25" customHeight="1" spans="1:7">
      <c r="A971">
        <v>968</v>
      </c>
      <c r="B971">
        <v>0.527381642721593</v>
      </c>
      <c r="C971">
        <v>0.244480306981131</v>
      </c>
      <c r="D971">
        <v>0.377703163772821</v>
      </c>
      <c r="E971">
        <v>0.189947159262374</v>
      </c>
      <c r="F971">
        <v>0.209976079408079</v>
      </c>
      <c r="G971">
        <v>0.0132623163517565</v>
      </c>
    </row>
    <row r="972" ht="14.25" customHeight="1" spans="1:7">
      <c r="A972">
        <v>969</v>
      </c>
      <c r="B972">
        <v>0.589881642721593</v>
      </c>
      <c r="C972">
        <v>0.806980306981131</v>
      </c>
      <c r="D972">
        <v>0.940203163772821</v>
      </c>
      <c r="E972">
        <v>0.877447159262374</v>
      </c>
      <c r="F972">
        <v>0.272476079408079</v>
      </c>
      <c r="G972">
        <v>0.575762316351756</v>
      </c>
    </row>
    <row r="973" ht="14.25" customHeight="1" spans="1:7">
      <c r="A973">
        <v>970</v>
      </c>
      <c r="B973">
        <v>0.0898816427215934</v>
      </c>
      <c r="C973">
        <v>0.306980306981131</v>
      </c>
      <c r="D973">
        <v>0.440203163772821</v>
      </c>
      <c r="E973">
        <v>0.377447159262374</v>
      </c>
      <c r="F973">
        <v>0.772476079408079</v>
      </c>
      <c r="G973">
        <v>0.0757623163517565</v>
      </c>
    </row>
    <row r="974" ht="14.25" customHeight="1" spans="1:7">
      <c r="A974">
        <v>971</v>
      </c>
      <c r="B974">
        <v>0.339881642721593</v>
      </c>
      <c r="C974">
        <v>0.556980306981131</v>
      </c>
      <c r="D974">
        <v>0.690203163772821</v>
      </c>
      <c r="E974">
        <v>0.127447159262374</v>
      </c>
      <c r="F974">
        <v>0.0224760794080794</v>
      </c>
      <c r="G974">
        <v>0.325762316351757</v>
      </c>
    </row>
    <row r="975" ht="14.25" customHeight="1" spans="1:7">
      <c r="A975">
        <v>972</v>
      </c>
      <c r="B975">
        <v>0.839881642721593</v>
      </c>
      <c r="C975">
        <v>0.0569803069811314</v>
      </c>
      <c r="D975">
        <v>0.190203163772821</v>
      </c>
      <c r="E975">
        <v>0.627447159262374</v>
      </c>
      <c r="F975">
        <v>0.522476079408079</v>
      </c>
      <c r="G975">
        <v>0.825762316351756</v>
      </c>
    </row>
    <row r="976" ht="14.25" customHeight="1" spans="1:7">
      <c r="A976">
        <v>973</v>
      </c>
      <c r="B976">
        <v>0.964881642721593</v>
      </c>
      <c r="C976">
        <v>0.681980306981131</v>
      </c>
      <c r="D976">
        <v>0.315203163772821</v>
      </c>
      <c r="E976">
        <v>0.00244715926237404</v>
      </c>
      <c r="F976">
        <v>0.397476079408079</v>
      </c>
      <c r="G976">
        <v>0.950762316351756</v>
      </c>
    </row>
    <row r="977" ht="14.25" customHeight="1" spans="1:7">
      <c r="A977">
        <v>974</v>
      </c>
      <c r="B977">
        <v>0.464881642721593</v>
      </c>
      <c r="C977">
        <v>0.181980306981131</v>
      </c>
      <c r="D977">
        <v>0.815203163772821</v>
      </c>
      <c r="E977">
        <v>0.502447159262374</v>
      </c>
      <c r="F977">
        <v>0.897476079408079</v>
      </c>
      <c r="G977">
        <v>0.450762316351757</v>
      </c>
    </row>
    <row r="978" ht="14.25" customHeight="1" spans="1:7">
      <c r="A978">
        <v>975</v>
      </c>
      <c r="B978">
        <v>0.214881642721593</v>
      </c>
      <c r="C978">
        <v>0.931980306981131</v>
      </c>
      <c r="D978">
        <v>0.0652031637728214</v>
      </c>
      <c r="E978">
        <v>0.752447159262374</v>
      </c>
      <c r="F978">
        <v>0.147476079408079</v>
      </c>
      <c r="G978">
        <v>0.200762316351757</v>
      </c>
    </row>
    <row r="979" ht="14.25" customHeight="1" spans="1:7">
      <c r="A979">
        <v>976</v>
      </c>
      <c r="B979">
        <v>0.714881642721593</v>
      </c>
      <c r="C979">
        <v>0.431980306981131</v>
      </c>
      <c r="D979">
        <v>0.565203163772821</v>
      </c>
      <c r="E979">
        <v>0.252447159262374</v>
      </c>
      <c r="F979">
        <v>0.647476079408079</v>
      </c>
      <c r="G979">
        <v>0.700762316351756</v>
      </c>
    </row>
    <row r="980" ht="14.25" customHeight="1" spans="1:7">
      <c r="A980">
        <v>977</v>
      </c>
      <c r="B980">
        <v>0.746131642721593</v>
      </c>
      <c r="C980">
        <v>0.900730306981131</v>
      </c>
      <c r="D980">
        <v>0.471453163772821</v>
      </c>
      <c r="E980">
        <v>0.658697159262374</v>
      </c>
      <c r="F980">
        <v>0.0537260794080794</v>
      </c>
      <c r="G980">
        <v>0.482012316351757</v>
      </c>
    </row>
    <row r="981" ht="14.25" customHeight="1" spans="1:7">
      <c r="A981">
        <v>978</v>
      </c>
      <c r="B981">
        <v>0.246131642721593</v>
      </c>
      <c r="C981">
        <v>0.400730306981131</v>
      </c>
      <c r="D981">
        <v>0.971453163772821</v>
      </c>
      <c r="E981">
        <v>0.158697159262374</v>
      </c>
      <c r="F981">
        <v>0.553726079408079</v>
      </c>
      <c r="G981">
        <v>0.982012316351756</v>
      </c>
    </row>
    <row r="982" ht="14.25" customHeight="1" spans="1:7">
      <c r="A982">
        <v>979</v>
      </c>
      <c r="B982">
        <v>0.496131642721593</v>
      </c>
      <c r="C982">
        <v>0.650730306981131</v>
      </c>
      <c r="D982">
        <v>0.221453163772821</v>
      </c>
      <c r="E982">
        <v>0.408697159262374</v>
      </c>
      <c r="F982">
        <v>0.303726079408079</v>
      </c>
      <c r="G982">
        <v>0.732012316351756</v>
      </c>
    </row>
    <row r="983" ht="14.25" customHeight="1" spans="1:7">
      <c r="A983">
        <v>980</v>
      </c>
      <c r="B983">
        <v>0.996131642721593</v>
      </c>
      <c r="C983">
        <v>0.150730306981131</v>
      </c>
      <c r="D983">
        <v>0.721453163772821</v>
      </c>
      <c r="E983">
        <v>0.908697159262374</v>
      </c>
      <c r="F983">
        <v>0.803726079408079</v>
      </c>
      <c r="G983">
        <v>0.232012316351757</v>
      </c>
    </row>
    <row r="984" ht="14.25" customHeight="1" spans="1:7">
      <c r="A984">
        <v>981</v>
      </c>
      <c r="B984">
        <v>0.871131642721593</v>
      </c>
      <c r="C984">
        <v>0.525730306981131</v>
      </c>
      <c r="D984">
        <v>0.846453163772821</v>
      </c>
      <c r="E984">
        <v>0.283697159262374</v>
      </c>
      <c r="F984">
        <v>0.178726079408079</v>
      </c>
      <c r="G984">
        <v>0.107012316351756</v>
      </c>
    </row>
    <row r="985" ht="14.25" customHeight="1" spans="1:7">
      <c r="A985">
        <v>982</v>
      </c>
      <c r="B985">
        <v>0.371131642721593</v>
      </c>
      <c r="C985">
        <v>0.0257303069811314</v>
      </c>
      <c r="D985">
        <v>0.346453163772821</v>
      </c>
      <c r="E985">
        <v>0.783697159262374</v>
      </c>
      <c r="F985">
        <v>0.678726079408079</v>
      </c>
      <c r="G985">
        <v>0.607012316351756</v>
      </c>
    </row>
    <row r="986" ht="14.25" customHeight="1" spans="1:7">
      <c r="A986">
        <v>983</v>
      </c>
      <c r="B986">
        <v>0.121131642721593</v>
      </c>
      <c r="C986">
        <v>0.775730306981131</v>
      </c>
      <c r="D986">
        <v>0.596453163772821</v>
      </c>
      <c r="E986">
        <v>0.533697159262374</v>
      </c>
      <c r="F986">
        <v>0.428726079408079</v>
      </c>
      <c r="G986">
        <v>0.857012316351756</v>
      </c>
    </row>
    <row r="987" ht="14.25" customHeight="1" spans="1:7">
      <c r="A987">
        <v>984</v>
      </c>
      <c r="B987">
        <v>0.621131642721593</v>
      </c>
      <c r="C987">
        <v>0.275730306981131</v>
      </c>
      <c r="D987">
        <v>0.0964531637728214</v>
      </c>
      <c r="E987">
        <v>0.033697159262374</v>
      </c>
      <c r="F987">
        <v>0.928726079408079</v>
      </c>
      <c r="G987">
        <v>0.357012316351757</v>
      </c>
    </row>
    <row r="988" ht="14.25" customHeight="1" spans="1:7">
      <c r="A988">
        <v>985</v>
      </c>
      <c r="B988">
        <v>0.558631642721593</v>
      </c>
      <c r="C988">
        <v>0.713230306981131</v>
      </c>
      <c r="D988">
        <v>0.533953163772821</v>
      </c>
      <c r="E988">
        <v>0.846197159262374</v>
      </c>
      <c r="F988">
        <v>0.616226079408079</v>
      </c>
      <c r="G988">
        <v>0.794512316351756</v>
      </c>
    </row>
    <row r="989" ht="14.25" customHeight="1" spans="1:7">
      <c r="A989">
        <v>986</v>
      </c>
      <c r="B989">
        <v>0.0586316427215934</v>
      </c>
      <c r="C989">
        <v>0.213230306981131</v>
      </c>
      <c r="D989">
        <v>0.0339531637728214</v>
      </c>
      <c r="E989">
        <v>0.346197159262374</v>
      </c>
      <c r="F989">
        <v>0.116226079408079</v>
      </c>
      <c r="G989">
        <v>0.294512316351757</v>
      </c>
    </row>
    <row r="990" ht="14.25" customHeight="1" spans="1:7">
      <c r="A990">
        <v>987</v>
      </c>
      <c r="B990">
        <v>0.308631642721593</v>
      </c>
      <c r="C990">
        <v>0.963230306981131</v>
      </c>
      <c r="D990">
        <v>0.783953163772821</v>
      </c>
      <c r="E990">
        <v>0.096197159262374</v>
      </c>
      <c r="F990">
        <v>0.866226079408079</v>
      </c>
      <c r="G990">
        <v>0.0445123163517564</v>
      </c>
    </row>
    <row r="991" ht="14.25" customHeight="1" spans="1:7">
      <c r="A991">
        <v>988</v>
      </c>
      <c r="B991">
        <v>0.808631642721593</v>
      </c>
      <c r="C991">
        <v>0.463230306981131</v>
      </c>
      <c r="D991">
        <v>0.283953163772821</v>
      </c>
      <c r="E991">
        <v>0.596197159262374</v>
      </c>
      <c r="F991">
        <v>0.366226079408079</v>
      </c>
      <c r="G991">
        <v>0.544512316351756</v>
      </c>
    </row>
    <row r="992" ht="14.25" customHeight="1" spans="1:7">
      <c r="A992">
        <v>989</v>
      </c>
      <c r="B992">
        <v>0.933631642721593</v>
      </c>
      <c r="C992">
        <v>0.838230306981131</v>
      </c>
      <c r="D992">
        <v>0.158953163772821</v>
      </c>
      <c r="E992">
        <v>0.221197159262374</v>
      </c>
      <c r="F992">
        <v>0.741226079408079</v>
      </c>
      <c r="G992">
        <v>0.669512316351756</v>
      </c>
    </row>
    <row r="993" ht="14.25" customHeight="1" spans="1:7">
      <c r="A993">
        <v>990</v>
      </c>
      <c r="B993">
        <v>0.433631642721593</v>
      </c>
      <c r="C993">
        <v>0.338230306981131</v>
      </c>
      <c r="D993">
        <v>0.658953163772821</v>
      </c>
      <c r="E993">
        <v>0.721197159262374</v>
      </c>
      <c r="F993">
        <v>0.241226079408079</v>
      </c>
      <c r="G993">
        <v>0.169512316351757</v>
      </c>
    </row>
    <row r="994" ht="14.25" customHeight="1" spans="1:7">
      <c r="A994">
        <v>991</v>
      </c>
      <c r="B994">
        <v>0.183631642721593</v>
      </c>
      <c r="C994">
        <v>0.588230306981131</v>
      </c>
      <c r="D994">
        <v>0.408953163772821</v>
      </c>
      <c r="E994">
        <v>0.971197159262374</v>
      </c>
      <c r="F994">
        <v>0.991226079408079</v>
      </c>
      <c r="G994">
        <v>0.419512316351757</v>
      </c>
    </row>
    <row r="995" ht="14.25" customHeight="1" spans="1:7">
      <c r="A995">
        <v>992</v>
      </c>
      <c r="B995">
        <v>0.683631642721593</v>
      </c>
      <c r="C995">
        <v>0.0882303069811314</v>
      </c>
      <c r="D995">
        <v>0.908953163772821</v>
      </c>
      <c r="E995">
        <v>0.471197159262374</v>
      </c>
      <c r="F995">
        <v>0.491226079408079</v>
      </c>
      <c r="G995">
        <v>0.919512316351756</v>
      </c>
    </row>
    <row r="996" ht="14.25" customHeight="1" spans="1:7">
      <c r="A996">
        <v>993</v>
      </c>
      <c r="B996">
        <v>0.668006642721593</v>
      </c>
      <c r="C996">
        <v>0.853855306981131</v>
      </c>
      <c r="D996">
        <v>0.705828163772821</v>
      </c>
      <c r="E996">
        <v>0.111822159262374</v>
      </c>
      <c r="F996">
        <v>0.163101079408079</v>
      </c>
      <c r="G996">
        <v>0.560137316351756</v>
      </c>
    </row>
    <row r="997" ht="14.25" customHeight="1" spans="1:7">
      <c r="A997">
        <v>994</v>
      </c>
      <c r="B997">
        <v>0.168006642721593</v>
      </c>
      <c r="C997">
        <v>0.353855306981131</v>
      </c>
      <c r="D997">
        <v>0.205828163772821</v>
      </c>
      <c r="E997">
        <v>0.611822159262374</v>
      </c>
      <c r="F997">
        <v>0.663101079408079</v>
      </c>
      <c r="G997">
        <v>0.0601373163517564</v>
      </c>
    </row>
    <row r="998" ht="14.25" customHeight="1" spans="1:7">
      <c r="A998">
        <v>995</v>
      </c>
      <c r="B998">
        <v>0.418006642721593</v>
      </c>
      <c r="C998">
        <v>0.603855306981131</v>
      </c>
      <c r="D998">
        <v>0.955828163772821</v>
      </c>
      <c r="E998">
        <v>0.861822159262374</v>
      </c>
      <c r="F998">
        <v>0.413101079408079</v>
      </c>
      <c r="G998">
        <v>0.310137316351757</v>
      </c>
    </row>
    <row r="999" ht="14.25" customHeight="1" spans="1:7">
      <c r="A999">
        <v>996</v>
      </c>
      <c r="B999">
        <v>0.918006642721593</v>
      </c>
      <c r="C999">
        <v>0.103855306981131</v>
      </c>
      <c r="D999">
        <v>0.455828163772821</v>
      </c>
      <c r="E999">
        <v>0.361822159262374</v>
      </c>
      <c r="F999">
        <v>0.913101079408079</v>
      </c>
      <c r="G999">
        <v>0.810137316351756</v>
      </c>
    </row>
    <row r="1000" ht="14.25" customHeight="1" spans="1:7">
      <c r="A1000">
        <v>997</v>
      </c>
      <c r="B1000">
        <v>0.793006642721593</v>
      </c>
      <c r="C1000">
        <v>0.728855306981131</v>
      </c>
      <c r="D1000">
        <v>0.0808281637728214</v>
      </c>
      <c r="E1000">
        <v>0.986822159262374</v>
      </c>
      <c r="F1000">
        <v>0.0381010794080794</v>
      </c>
      <c r="G1000">
        <v>0.935137316351756</v>
      </c>
    </row>
    <row r="1001" ht="14.25" customHeight="1" spans="1:7">
      <c r="A1001">
        <v>998</v>
      </c>
      <c r="B1001">
        <v>0.293006642721593</v>
      </c>
      <c r="C1001">
        <v>0.228855306981131</v>
      </c>
      <c r="D1001">
        <v>0.580828163772821</v>
      </c>
      <c r="E1001">
        <v>0.486822159262374</v>
      </c>
      <c r="F1001">
        <v>0.538101079408079</v>
      </c>
      <c r="G1001">
        <v>0.435137316351757</v>
      </c>
    </row>
    <row r="1002" ht="14.25" customHeight="1" spans="1:7">
      <c r="A1002">
        <v>999</v>
      </c>
      <c r="B1002">
        <v>0.0430066427215934</v>
      </c>
      <c r="C1002">
        <v>0.978855306981131</v>
      </c>
      <c r="D1002">
        <v>0.330828163772821</v>
      </c>
      <c r="E1002">
        <v>0.236822159262374</v>
      </c>
      <c r="F1002">
        <v>0.288101079408079</v>
      </c>
      <c r="G1002">
        <v>0.185137316351757</v>
      </c>
    </row>
    <row r="1003" ht="14.25" customHeight="1" spans="1:7">
      <c r="A1003">
        <v>1000</v>
      </c>
      <c r="B1003">
        <v>0.543006642721593</v>
      </c>
      <c r="C1003">
        <v>0.478855306981131</v>
      </c>
      <c r="D1003">
        <v>0.830828163772821</v>
      </c>
      <c r="E1003">
        <v>0.736822159262374</v>
      </c>
      <c r="F1003">
        <v>0.788101079408079</v>
      </c>
      <c r="G1003">
        <v>0.685137316351756</v>
      </c>
    </row>
  </sheetData>
  <pageMargins left="0.7" right="0.7" top="0.75" bottom="0.75" header="0" footer="0"/>
  <pageSetup paperSize="1"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0"/>
  <sheetViews>
    <sheetView workbookViewId="0">
      <selection activeCell="A1" sqref="A1"/>
    </sheetView>
  </sheetViews>
  <sheetFormatPr defaultColWidth="14.4333333333333" defaultRowHeight="15" customHeight="1"/>
  <cols>
    <col min="1" max="1" width="42.2916666666667" customWidth="1"/>
    <col min="2" max="2" width="15.7083333333333" customWidth="1"/>
    <col min="3" max="11" width="8.70833333333333" customWidth="1"/>
  </cols>
  <sheetData>
    <row r="1" ht="14.25" customHeight="1" spans="1:1">
      <c r="A1" s="1" t="s">
        <v>1307</v>
      </c>
    </row>
    <row r="2" ht="14.25" customHeight="1" spans="1:1">
      <c r="A2" s="1" t="s">
        <v>1308</v>
      </c>
    </row>
    <row r="3" ht="14.25" customHeight="1" spans="1:3">
      <c r="A3" t="s">
        <v>1309</v>
      </c>
      <c r="B3" t="s">
        <v>315</v>
      </c>
      <c r="C3" t="s">
        <v>1310</v>
      </c>
    </row>
    <row r="4" ht="14.25" customHeight="1" spans="1:11">
      <c r="A4" s="2" t="s">
        <v>1311</v>
      </c>
      <c r="B4" s="2" t="s">
        <v>316</v>
      </c>
      <c r="C4" s="2" t="s">
        <v>1312</v>
      </c>
      <c r="D4" s="2"/>
      <c r="E4" s="2"/>
      <c r="F4" s="2"/>
      <c r="G4" s="2"/>
      <c r="H4" s="2"/>
      <c r="I4" s="2"/>
      <c r="J4" s="2"/>
      <c r="K4" s="2"/>
    </row>
    <row r="5" ht="14.25" customHeight="1" spans="1:3">
      <c r="A5" t="s">
        <v>1313</v>
      </c>
      <c r="B5" t="s">
        <v>316</v>
      </c>
      <c r="C5" t="s">
        <v>1312</v>
      </c>
    </row>
    <row r="6" ht="14.25" customHeight="1" spans="1:3">
      <c r="A6" t="s">
        <v>1314</v>
      </c>
      <c r="B6" t="s">
        <v>316</v>
      </c>
      <c r="C6" t="s">
        <v>1312</v>
      </c>
    </row>
    <row r="7" ht="14.25" customHeight="1" spans="1:3">
      <c r="A7" t="s">
        <v>1315</v>
      </c>
      <c r="B7" t="s">
        <v>1316</v>
      </c>
      <c r="C7" t="s">
        <v>1312</v>
      </c>
    </row>
    <row r="8" ht="14.25" customHeight="1" spans="1:3">
      <c r="A8" t="s">
        <v>1317</v>
      </c>
      <c r="B8" t="s">
        <v>316</v>
      </c>
      <c r="C8" t="s">
        <v>1312</v>
      </c>
    </row>
    <row r="9" ht="14.25" customHeight="1" spans="1:3">
      <c r="A9" t="s">
        <v>1318</v>
      </c>
      <c r="B9" t="s">
        <v>1319</v>
      </c>
      <c r="C9" t="s">
        <v>1312</v>
      </c>
    </row>
    <row r="10" ht="14.25" customHeight="1" spans="1:3">
      <c r="A10" t="s">
        <v>1320</v>
      </c>
      <c r="B10" t="s">
        <v>316</v>
      </c>
      <c r="C10" t="s">
        <v>1312</v>
      </c>
    </row>
    <row r="11" ht="14.25" customHeight="1" spans="1:11">
      <c r="A11" s="2" t="s">
        <v>1321</v>
      </c>
      <c r="B11" s="2" t="s">
        <v>549</v>
      </c>
      <c r="C11" s="2" t="s">
        <v>1322</v>
      </c>
      <c r="D11" s="2"/>
      <c r="E11" s="2"/>
      <c r="F11" s="2"/>
      <c r="G11" s="2"/>
      <c r="H11" s="2"/>
      <c r="I11" s="2"/>
      <c r="J11" s="2"/>
      <c r="K11" s="2"/>
    </row>
    <row r="12" ht="14.25" customHeight="1" spans="1:3">
      <c r="A12" t="s">
        <v>1323</v>
      </c>
      <c r="B12" t="s">
        <v>549</v>
      </c>
      <c r="C12" s="2" t="s">
        <v>1322</v>
      </c>
    </row>
    <row r="13" ht="14.25" customHeight="1" spans="1:3">
      <c r="A13" t="s">
        <v>1324</v>
      </c>
      <c r="B13" t="s">
        <v>549</v>
      </c>
      <c r="C13" s="2" t="s">
        <v>1322</v>
      </c>
    </row>
    <row r="14" ht="14.25" customHeight="1" spans="1:11">
      <c r="A14" s="2"/>
      <c r="B14" s="2"/>
      <c r="C14" s="2"/>
      <c r="D14" s="2"/>
      <c r="E14" s="2"/>
      <c r="F14" s="2"/>
      <c r="G14" s="2"/>
      <c r="H14" s="2"/>
      <c r="I14" s="2"/>
      <c r="J14" s="2"/>
      <c r="K14" s="2"/>
    </row>
    <row r="15" ht="14.25" customHeight="1" spans="1:1">
      <c r="A15" s="1" t="s">
        <v>1325</v>
      </c>
    </row>
    <row r="16" ht="14.25" customHeight="1" spans="1:3">
      <c r="A16" s="3" t="s">
        <v>1326</v>
      </c>
      <c r="B16" t="s">
        <v>1327</v>
      </c>
      <c r="C16" s="3" t="s">
        <v>1328</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Cover</vt:lpstr>
      <vt:lpstr>Key &amp; Summary</vt:lpstr>
      <vt:lpstr>InVar structure</vt:lpstr>
      <vt:lpstr>All variables (v2)</vt:lpstr>
      <vt:lpstr>SamplingVar ranges</vt:lpstr>
      <vt:lpstr>All variables</vt:lpstr>
      <vt:lpstr>Example sampling plan</vt:lpstr>
      <vt:lpstr>Outputs to collect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Banks</dc:creator>
  <cp:lastModifiedBy>李云山</cp:lastModifiedBy>
  <dcterms:created xsi:type="dcterms:W3CDTF">2025-03-18T02:58:00Z</dcterms:created>
  <dcterms:modified xsi:type="dcterms:W3CDTF">2025-08-10T14:49:03Z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2D262AEE12A74D839B78EC1CF4057086_12</vt:lpwstr>
  </property>
  <property fmtid="{D5CDD505-2E9C-101B-9397-08002B2CF9AE}" pid="3" name="KSOProductBuildVer">
    <vt:lpwstr>2052-12.1.0.21915</vt:lpwstr>
  </property>
</Properties>
</file>