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-40" yWindow="0" windowWidth="25600" windowHeight="142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1" l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<sst xmlns="http://schemas.openxmlformats.org/spreadsheetml/2006/main" count="9" uniqueCount="9">
  <si>
    <t>Time/Hour</t>
  </si>
  <si>
    <t>North 1</t>
  </si>
  <si>
    <t>North 2</t>
  </si>
  <si>
    <t>South 3</t>
  </si>
  <si>
    <t>South 4</t>
  </si>
  <si>
    <t>Total traffic flow on the lane</t>
  </si>
  <si>
    <t>Ratio of this hour's traffic flow divided by the total of the day</t>
  </si>
  <si>
    <t>Total traffic counts in 2009</t>
  </si>
  <si>
    <t># of yearly traffic flows in this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</si>
</sst>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indexed="206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"/>
  <sheetViews>
    <sheetView tabSelected="1" workbookViewId="0">
      <selection activeCell="A9" sqref="A9"/>
    </sheetView>
  </sheetViews>
  <sheetFormatPr baseColWidth="10" defaultRowHeight="15" x14ac:dyDescent="0"/>
  <cols>
    <col min="1" max="1" width="29.83203125" customWidth="1"/>
  </cols>
  <sheetData>
    <row r="1" spans="1:26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>
      <c r="A2" t="s">
        <v>1</v>
      </c>
      <c r="B2">
        <v>61</v>
      </c>
      <c r="C2">
        <v>60</v>
      </c>
      <c r="D2">
        <v>45</v>
      </c>
      <c r="E2">
        <v>37</v>
      </c>
      <c r="F2">
        <v>37</v>
      </c>
      <c r="G2">
        <v>71</v>
      </c>
      <c r="H2">
        <v>82</v>
      </c>
      <c r="I2">
        <v>88</v>
      </c>
      <c r="J2">
        <v>102</v>
      </c>
      <c r="K2">
        <v>165</v>
      </c>
      <c r="L2">
        <v>204</v>
      </c>
      <c r="M2">
        <v>242</v>
      </c>
      <c r="N2">
        <v>263</v>
      </c>
      <c r="O2">
        <v>278</v>
      </c>
      <c r="P2">
        <v>266</v>
      </c>
      <c r="Q2">
        <v>304</v>
      </c>
      <c r="R2">
        <v>233</v>
      </c>
      <c r="S2">
        <v>209</v>
      </c>
      <c r="T2">
        <v>213</v>
      </c>
      <c r="U2">
        <v>137</v>
      </c>
      <c r="V2">
        <v>109</v>
      </c>
      <c r="W2">
        <v>82</v>
      </c>
      <c r="X2">
        <v>62</v>
      </c>
      <c r="Y2">
        <v>65</v>
      </c>
    </row>
    <row r="3" spans="1:26">
      <c r="A3" t="s">
        <v>2</v>
      </c>
      <c r="B3">
        <v>8</v>
      </c>
      <c r="C3">
        <v>7</v>
      </c>
      <c r="D3">
        <v>5</v>
      </c>
      <c r="E3">
        <v>3</v>
      </c>
      <c r="F3">
        <v>1</v>
      </c>
      <c r="G3">
        <v>11</v>
      </c>
      <c r="H3">
        <v>12</v>
      </c>
      <c r="I3">
        <v>1</v>
      </c>
      <c r="J3">
        <v>7</v>
      </c>
      <c r="K3">
        <v>22</v>
      </c>
      <c r="L3">
        <v>41</v>
      </c>
      <c r="M3">
        <v>54</v>
      </c>
      <c r="N3">
        <v>88</v>
      </c>
      <c r="O3">
        <v>85</v>
      </c>
      <c r="P3">
        <v>79</v>
      </c>
      <c r="Q3">
        <v>82</v>
      </c>
      <c r="R3">
        <v>71</v>
      </c>
      <c r="S3">
        <v>60</v>
      </c>
      <c r="T3">
        <v>54</v>
      </c>
      <c r="U3">
        <v>34</v>
      </c>
      <c r="V3">
        <v>15</v>
      </c>
      <c r="W3">
        <v>15</v>
      </c>
      <c r="X3">
        <v>2</v>
      </c>
      <c r="Y3">
        <v>8</v>
      </c>
    </row>
    <row r="4" spans="1:26">
      <c r="A4" t="s">
        <v>3</v>
      </c>
      <c r="B4">
        <v>54</v>
      </c>
      <c r="C4">
        <v>39</v>
      </c>
      <c r="D4">
        <v>11</v>
      </c>
      <c r="E4">
        <v>17</v>
      </c>
      <c r="F4">
        <v>23</v>
      </c>
      <c r="G4">
        <v>20</v>
      </c>
      <c r="H4">
        <v>45</v>
      </c>
      <c r="I4">
        <v>58</v>
      </c>
      <c r="J4">
        <v>86</v>
      </c>
      <c r="K4">
        <v>134</v>
      </c>
      <c r="L4">
        <v>195</v>
      </c>
      <c r="M4">
        <v>246</v>
      </c>
      <c r="N4">
        <v>271</v>
      </c>
      <c r="O4">
        <v>286</v>
      </c>
      <c r="P4">
        <v>292</v>
      </c>
      <c r="Q4">
        <v>284</v>
      </c>
      <c r="R4">
        <v>275</v>
      </c>
      <c r="S4">
        <v>235</v>
      </c>
      <c r="T4">
        <v>202</v>
      </c>
      <c r="U4">
        <v>143</v>
      </c>
      <c r="V4">
        <v>108</v>
      </c>
      <c r="W4">
        <v>83</v>
      </c>
      <c r="X4">
        <v>65</v>
      </c>
      <c r="Y4">
        <v>35</v>
      </c>
    </row>
    <row r="5" spans="1:26">
      <c r="A5" t="s">
        <v>4</v>
      </c>
      <c r="B5">
        <v>13</v>
      </c>
      <c r="C5">
        <v>4</v>
      </c>
      <c r="D5">
        <v>6</v>
      </c>
      <c r="E5">
        <v>0</v>
      </c>
      <c r="F5">
        <v>0</v>
      </c>
      <c r="G5">
        <v>1</v>
      </c>
      <c r="H5">
        <v>3</v>
      </c>
      <c r="I5">
        <v>8</v>
      </c>
      <c r="J5">
        <v>14</v>
      </c>
      <c r="K5">
        <v>17</v>
      </c>
      <c r="L5">
        <v>32</v>
      </c>
      <c r="M5">
        <v>56</v>
      </c>
      <c r="N5">
        <v>86</v>
      </c>
      <c r="O5">
        <v>100</v>
      </c>
      <c r="P5">
        <v>101</v>
      </c>
      <c r="Q5">
        <v>74</v>
      </c>
      <c r="R5">
        <v>109</v>
      </c>
      <c r="S5">
        <v>79</v>
      </c>
      <c r="T5">
        <v>53</v>
      </c>
      <c r="U5">
        <v>22</v>
      </c>
      <c r="V5">
        <v>19</v>
      </c>
      <c r="W5">
        <v>11</v>
      </c>
      <c r="X5">
        <v>19</v>
      </c>
      <c r="Y5">
        <v>3</v>
      </c>
    </row>
    <row r="6" spans="1:26">
      <c r="A6" t="s">
        <v>5</v>
      </c>
      <c r="B6" s="1">
        <f>SUM(B2:B5)</f>
        <v>136</v>
      </c>
      <c r="C6">
        <f>SUM(C2:C5)</f>
        <v>110</v>
      </c>
      <c r="D6">
        <f>SUM(D2:D5)</f>
        <v>67</v>
      </c>
      <c r="E6">
        <f>SUM(E1:E5)</f>
        <v>60</v>
      </c>
      <c r="F6">
        <f t="shared" ref="F6:L6" si="0">SUM(F2:F5)</f>
        <v>61</v>
      </c>
      <c r="G6">
        <f t="shared" si="0"/>
        <v>103</v>
      </c>
      <c r="H6">
        <f t="shared" si="0"/>
        <v>142</v>
      </c>
      <c r="I6">
        <f t="shared" si="0"/>
        <v>155</v>
      </c>
      <c r="J6">
        <f t="shared" si="0"/>
        <v>209</v>
      </c>
      <c r="K6">
        <f t="shared" si="0"/>
        <v>338</v>
      </c>
      <c r="L6">
        <f t="shared" si="0"/>
        <v>472</v>
      </c>
      <c r="M6">
        <f>SUM(M1:M5)</f>
        <v>609</v>
      </c>
      <c r="N6">
        <f t="shared" ref="N6:Y6" si="1">SUM(N2:N5)</f>
        <v>708</v>
      </c>
      <c r="O6">
        <f t="shared" si="1"/>
        <v>749</v>
      </c>
      <c r="P6">
        <f t="shared" si="1"/>
        <v>738</v>
      </c>
      <c r="Q6">
        <f t="shared" si="1"/>
        <v>744</v>
      </c>
      <c r="R6">
        <f t="shared" si="1"/>
        <v>688</v>
      </c>
      <c r="S6">
        <f t="shared" si="1"/>
        <v>583</v>
      </c>
      <c r="T6">
        <f t="shared" si="1"/>
        <v>522</v>
      </c>
      <c r="U6">
        <f t="shared" si="1"/>
        <v>336</v>
      </c>
      <c r="V6">
        <f t="shared" si="1"/>
        <v>251</v>
      </c>
      <c r="W6">
        <f t="shared" si="1"/>
        <v>191</v>
      </c>
      <c r="X6">
        <f t="shared" si="1"/>
        <v>148</v>
      </c>
      <c r="Y6">
        <f t="shared" si="1"/>
        <v>111</v>
      </c>
      <c r="Z6">
        <f>SUM(B6:Y6)</f>
        <v>8231</v>
      </c>
    </row>
    <row r="7" spans="1:26">
      <c r="A7" t="s">
        <v>6</v>
      </c>
      <c r="B7">
        <f>136/8231</f>
        <v>1.6522901227068398E-2</v>
      </c>
      <c r="C7">
        <f>110/8231</f>
        <v>1.3364111286599442E-2</v>
      </c>
      <c r="D7">
        <f>67/8231</f>
        <v>8.139958692746932E-3</v>
      </c>
      <c r="E7">
        <f>60/8231</f>
        <v>7.2895152472360588E-3</v>
      </c>
      <c r="F7">
        <f>61/8231</f>
        <v>7.4110071680233269E-3</v>
      </c>
      <c r="G7">
        <f>103/8231</f>
        <v>1.2513667841088568E-2</v>
      </c>
      <c r="H7">
        <f>142/8231</f>
        <v>1.7251852751792005E-2</v>
      </c>
      <c r="I7">
        <f>155/8231</f>
        <v>1.8831247722026486E-2</v>
      </c>
      <c r="J7">
        <f>209/8231</f>
        <v>2.5391811444538937E-2</v>
      </c>
      <c r="K7">
        <f>338/8231</f>
        <v>4.1064269226096461E-2</v>
      </c>
      <c r="L7">
        <f>472/8231</f>
        <v>5.7344186611590332E-2</v>
      </c>
      <c r="M7">
        <f>609/8231</f>
        <v>7.3988579759445991E-2</v>
      </c>
      <c r="N7">
        <f>708/8231</f>
        <v>8.6016279917385488E-2</v>
      </c>
      <c r="O7">
        <f>749/8231</f>
        <v>9.0997448669663472E-2</v>
      </c>
      <c r="P7">
        <f>738/8231</f>
        <v>8.9661037541003519E-2</v>
      </c>
      <c r="Q7">
        <f>744/8231</f>
        <v>9.0389989065727136E-2</v>
      </c>
      <c r="R7">
        <f>688/8231</f>
        <v>8.3586441501640144E-2</v>
      </c>
      <c r="S7">
        <f>583/8231</f>
        <v>7.0829789818977043E-2</v>
      </c>
      <c r="T7">
        <f>522/8231</f>
        <v>6.3418782650953714E-2</v>
      </c>
      <c r="U7">
        <f>336/8231</f>
        <v>4.0821285384521927E-2</v>
      </c>
      <c r="V7">
        <f>251/8231</f>
        <v>3.0494472117604178E-2</v>
      </c>
      <c r="W7">
        <f>191/8231</f>
        <v>2.320495687036812E-2</v>
      </c>
      <c r="X7">
        <f>148/8231</f>
        <v>1.7980804276515612E-2</v>
      </c>
      <c r="Y7">
        <f>111/8231</f>
        <v>1.3485603207386709E-2</v>
      </c>
      <c r="Z7">
        <f>SUM(B7:Y7)</f>
        <v>1</v>
      </c>
    </row>
    <row r="8" spans="1:26">
      <c r="A8" t="s">
        <v>7</v>
      </c>
      <c r="B8">
        <v>5306300</v>
      </c>
      <c r="C8">
        <v>5306300</v>
      </c>
      <c r="D8">
        <v>5306300</v>
      </c>
      <c r="E8">
        <v>5306300</v>
      </c>
      <c r="F8">
        <v>5306300</v>
      </c>
      <c r="G8">
        <v>5306300</v>
      </c>
      <c r="H8">
        <v>5306300</v>
      </c>
      <c r="I8">
        <v>5306300</v>
      </c>
      <c r="J8">
        <v>5306300</v>
      </c>
      <c r="K8">
        <v>5306300</v>
      </c>
      <c r="L8">
        <v>5306300</v>
      </c>
      <c r="M8">
        <v>5306300</v>
      </c>
      <c r="N8">
        <v>5306300</v>
      </c>
      <c r="O8">
        <v>5306300</v>
      </c>
      <c r="P8">
        <v>5306300</v>
      </c>
      <c r="Q8">
        <v>5306300</v>
      </c>
      <c r="R8">
        <v>5306300</v>
      </c>
      <c r="S8">
        <v>5306300</v>
      </c>
      <c r="T8">
        <v>5306300</v>
      </c>
      <c r="U8">
        <v>5306300</v>
      </c>
      <c r="V8">
        <v>5306300</v>
      </c>
      <c r="W8">
        <v>5306300</v>
      </c>
      <c r="X8">
        <v>5306300</v>
      </c>
      <c r="Y8">
        <v>5306300</v>
      </c>
    </row>
    <row r="9" spans="1:26">
      <c r="A9" t="s">
        <v>8</v>
      </c>
      <c r="B9">
        <f>B7*B8</f>
        <v>87675.470781193042</v>
      </c>
      <c r="C9">
        <f t="shared" ref="C9:Y9" si="2">C7*C8</f>
        <v>70913.983720082615</v>
      </c>
      <c r="D9">
        <f t="shared" si="2"/>
        <v>43193.062811323049</v>
      </c>
      <c r="E9">
        <f t="shared" si="2"/>
        <v>38680.354756408698</v>
      </c>
      <c r="F9">
        <f t="shared" si="2"/>
        <v>39325.027335682178</v>
      </c>
      <c r="G9">
        <f t="shared" si="2"/>
        <v>66401.275665168272</v>
      </c>
      <c r="H9">
        <f t="shared" si="2"/>
        <v>91543.50625683392</v>
      </c>
      <c r="I9">
        <f t="shared" si="2"/>
        <v>99924.249787389141</v>
      </c>
      <c r="J9">
        <f t="shared" si="2"/>
        <v>134736.56906815697</v>
      </c>
      <c r="K9">
        <f t="shared" si="2"/>
        <v>217899.33179443565</v>
      </c>
      <c r="L9">
        <f t="shared" si="2"/>
        <v>304285.45741708181</v>
      </c>
      <c r="M9">
        <f t="shared" si="2"/>
        <v>392605.60077754827</v>
      </c>
      <c r="N9">
        <f t="shared" si="2"/>
        <v>456428.1861256226</v>
      </c>
      <c r="O9">
        <f t="shared" si="2"/>
        <v>482859.76187583531</v>
      </c>
      <c r="P9">
        <f t="shared" si="2"/>
        <v>475768.36350382696</v>
      </c>
      <c r="Q9">
        <f t="shared" si="2"/>
        <v>479636.39897946792</v>
      </c>
      <c r="R9">
        <f t="shared" si="2"/>
        <v>443534.73454015312</v>
      </c>
      <c r="S9">
        <f t="shared" si="2"/>
        <v>375844.11371643789</v>
      </c>
      <c r="T9">
        <f t="shared" si="2"/>
        <v>336519.0863807557</v>
      </c>
      <c r="U9">
        <f t="shared" si="2"/>
        <v>216609.98663588869</v>
      </c>
      <c r="V9">
        <f t="shared" si="2"/>
        <v>161812.81739764306</v>
      </c>
      <c r="W9">
        <f t="shared" si="2"/>
        <v>123132.46264123435</v>
      </c>
      <c r="X9">
        <f t="shared" si="2"/>
        <v>95411.541732474798</v>
      </c>
      <c r="Y9">
        <f t="shared" si="2"/>
        <v>71558.656299356095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Siying Li</dc:creator>
  <cp:lastModifiedBy>Siying Li</cp:lastModifiedBy>
  <dcterms:created xsi:type="dcterms:W3CDTF">2015-06-04T05:47:47Z</dcterms:created>
  <dcterms:modified xsi:type="dcterms:W3CDTF">2015-06-09T06:02:57Z</dcterms:modified>
</cp:coreProperties>
</file>