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drawing+xml" PartName="/xl/drawings/drawing1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 workbookPassword="C7AF" lockStructure="1"/>
  <bookViews>
    <workbookView windowWidth="32000" windowHeight="16080" tabRatio="902" activeTab="3"/>
  </bookViews>
  <sheets>
    <sheet name="A-对外报价审批表 " sheetId="15" r:id="rId1"/>
    <sheet name="B-购销合同报价审批表" sheetId="20" r:id="rId2"/>
    <sheet name="1、填写说明-1" sheetId="21" r:id="rId3"/>
    <sheet name="2.交付主体人力成本" sheetId="18" r:id="rId4"/>
    <sheet name="3.交付主体其他费用" sheetId="17" r:id="rId5"/>
    <sheet name="4.外购人力及硬件" sheetId="6" r:id="rId6"/>
    <sheet name="5.集团内部人力采购成本-需方" sheetId="13" r:id="rId7"/>
    <sheet name="6.集团内部LICENSE采购成本" sheetId="14" r:id="rId8"/>
    <sheet name="7 .参数" sheetId="7" state="hidden" r:id="rId9"/>
    <sheet name="9.数据库-毛利率要求（已更新）" sheetId="9" state="hidden" r:id="rId10"/>
    <sheet name="8.数据库-人力成本及补助（20250601）" sheetId="8" state="hidden" r:id="rId11"/>
    <sheet name="10. 填写说明-2" sheetId="12" state="hidden" r:id="rId12"/>
    <sheet name="11.对外报价审批表主要字段说明 " sheetId="22" r:id="rId13"/>
  </sheets>
  <definedNames>
    <definedName name="_xlnm._FilterDatabase" localSheetId="2" hidden="1">'1、填写说明-1'!$A$2:$E$46</definedName>
    <definedName name="_xlnm._FilterDatabase" localSheetId="9" hidden="1">'9.数据库-毛利率要求（已更新）'!$A$3:$M$4</definedName>
    <definedName name="_xlnm._FilterDatabase" localSheetId="10" hidden="1">'8.数据库-人力成本及补助（20250601）'!$A$1:$G$79</definedName>
    <definedName name="_xlnm._FilterDatabase" localSheetId="12" hidden="1">'11.对外报价审批表主要字段说明 '!$A$2:$K$38</definedName>
    <definedName name="数金总部" localSheetId="12">#REF!</definedName>
    <definedName name="数金总部">'7 .参数'!#REF!</definedName>
    <definedName name="长亮合度" localSheetId="12">#REF!</definedName>
    <definedName name="长亮合度">'7 .参数'!#REF!</definedName>
    <definedName name="长亮金服" localSheetId="12">#REF!</definedName>
    <definedName name="长亮金服">'7 .参数'!#REF!</definedName>
    <definedName name="长亮数据">'7 .参数'!$F$3:$F$31</definedName>
    <definedName name="子公司">'7 .参数'!$K$3:$K$3</definedName>
    <definedName name="_xlnm._FilterDatabase" localSheetId="8" hidden="1">'7 .参数'!#REF!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yibo.wang</author>
  </authors>
  <commentList>
    <comment ref="B2" authorId="0">
      <text>
        <r>
          <rPr>
            <sz val="9"/>
            <rFont val="宋体"/>
            <charset val="134"/>
          </rPr>
          <t xml:space="preserve">实施类合同含纯实施类合同及实施+硬件类混合合同
</t>
        </r>
      </text>
    </comment>
    <comment ref="E15" authorId="1">
      <text>
        <r>
          <rPr>
            <sz val="9"/>
            <rFont val="宋体"/>
            <charset val="134"/>
          </rPr>
          <t>不体现在成本评估的范围，最终成本汇总时不考虑内购的LICENSE成本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O6" authorId="0">
      <text>
        <r>
          <rPr>
            <sz val="9"/>
            <rFont val="宋体"/>
            <charset val="134"/>
          </rPr>
          <t xml:space="preserve">如果同一级别投入多人，那人天数按照多人合计后填写
</t>
        </r>
      </text>
    </comment>
    <comment ref="O111" authorId="0">
      <text>
        <r>
          <rPr>
            <sz val="9"/>
            <rFont val="宋体"/>
            <charset val="134"/>
          </rPr>
          <t xml:space="preserve">如果同一级别投入多人，那人天数按照多人合计后填写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W5" authorId="0">
      <text>
        <r>
          <rPr>
            <sz val="9"/>
            <rFont val="宋体"/>
            <charset val="134"/>
          </rPr>
          <t xml:space="preserve">如果同一级别投入多人，那人天数按照多人合计后填写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<sst xmlns="http://schemas.openxmlformats.org/spreadsheetml/2006/main" count="1331" uniqueCount="548">
  <si>
    <t>A-对外报价审批单</t>
  </si>
  <si>
    <t>合同类型</t>
  </si>
  <si>
    <t>人力-需验收</t>
  </si>
  <si>
    <t>预估毛利率 VS 标准毛利率偏差</t>
  </si>
  <si>
    <t>总报价（含税）</t>
  </si>
  <si>
    <t>净额（不含税）</t>
  </si>
  <si>
    <t>报价-软件（含税）</t>
  </si>
  <si>
    <t>软件税点（%）</t>
  </si>
  <si>
    <t>净额-软件（不含税）</t>
  </si>
  <si>
    <t>报价-集团License（含税）</t>
  </si>
  <si>
    <r>
      <rPr>
        <b/>
        <sz val="11"/>
        <color rgb="FFFF0000"/>
        <rFont val="微软雅黑"/>
        <charset val="134"/>
      </rPr>
      <t>License</t>
    </r>
    <r>
      <rPr>
        <b/>
        <sz val="11"/>
        <rFont val="微软雅黑"/>
        <charset val="134"/>
      </rPr>
      <t>税点（%）</t>
    </r>
  </si>
  <si>
    <r>
      <rPr>
        <b/>
        <sz val="10"/>
        <rFont val="微软雅黑"/>
        <charset val="134"/>
      </rPr>
      <t>净额-</t>
    </r>
    <r>
      <rPr>
        <b/>
        <sz val="10"/>
        <color rgb="FFFF0000"/>
        <rFont val="微软雅黑"/>
        <charset val="134"/>
      </rPr>
      <t>License</t>
    </r>
    <r>
      <rPr>
        <b/>
        <sz val="10"/>
        <rFont val="微软雅黑"/>
        <charset val="134"/>
      </rPr>
      <t>（不含税）</t>
    </r>
  </si>
  <si>
    <t>净利润（含税）</t>
  </si>
  <si>
    <t>净利润（不含税）</t>
  </si>
  <si>
    <t>税前毛利率-整体（%）</t>
  </si>
  <si>
    <t>税后毛利率-整体（%）</t>
  </si>
  <si>
    <t>税前毛利率-软件（%）</t>
  </si>
  <si>
    <t>税后毛利率-软件（%）</t>
  </si>
  <si>
    <t>项目总成本情况（单位：元）</t>
  </si>
  <si>
    <t>实施主体-业务主体</t>
  </si>
  <si>
    <t>数据业务总部</t>
  </si>
  <si>
    <t>业务条线</t>
  </si>
  <si>
    <t>实施主体-业务部</t>
  </si>
  <si>
    <t>数据库技术部</t>
  </si>
  <si>
    <t>项目总成本（含税）</t>
  </si>
  <si>
    <t>硬件总成本（含税）</t>
  </si>
  <si>
    <t>实施总成本（含税）</t>
  </si>
  <si>
    <t>项目总成本（不含税）</t>
  </si>
  <si>
    <t>硬件总成本（不含税）</t>
  </si>
  <si>
    <t>实施总成本（不含税）</t>
  </si>
  <si>
    <t>实施成本-自身人力资源成本</t>
  </si>
  <si>
    <t>实施成本-差旅等费用成本</t>
  </si>
  <si>
    <t>实施风险系数</t>
  </si>
  <si>
    <t>实施成本-外购人力（赠送）（含税）</t>
  </si>
  <si>
    <t>外购硬件成本（赠送）（含税）</t>
  </si>
  <si>
    <t>实施成本-内购人力（含税）</t>
  </si>
  <si>
    <t>实施成本-外购人力（赠送）（不含税）</t>
  </si>
  <si>
    <t>外购硬件成本（赠送）（不含税）</t>
  </si>
  <si>
    <t>实施成本-内购license（含税）</t>
  </si>
  <si>
    <t>项目保底报价（单位：元）</t>
  </si>
  <si>
    <t>保底总报价（含税）</t>
  </si>
  <si>
    <t>标准毛利率（%）</t>
  </si>
  <si>
    <t>保底总报价（不含税）</t>
  </si>
  <si>
    <t>保底报价-软件（含税）</t>
  </si>
  <si>
    <t>保底报价-软件（不含税）</t>
  </si>
  <si>
    <t>版本号：2025-06-01（0618）</t>
  </si>
  <si>
    <t>B-对外报价审批单-购销合同</t>
  </si>
  <si>
    <t>购销合同类型</t>
  </si>
  <si>
    <t>混合</t>
  </si>
  <si>
    <t>总报价（不含税）</t>
  </si>
  <si>
    <t>报价-人力（含税）</t>
  </si>
  <si>
    <t>人力税点（%）</t>
  </si>
  <si>
    <t>报价-人力（不含税）</t>
  </si>
  <si>
    <t>报价-集成（含税）</t>
  </si>
  <si>
    <t>集成税点（%）</t>
  </si>
  <si>
    <t>报价-集成（不含税）</t>
  </si>
  <si>
    <t>毛利润（含税）</t>
  </si>
  <si>
    <t>毛利率（含税）-整体（%）</t>
  </si>
  <si>
    <t>毛利率（不含税）-整体（%）</t>
  </si>
  <si>
    <t>毛利润（含税）-人力</t>
  </si>
  <si>
    <t>毛利率（含税）-人力（%）</t>
  </si>
  <si>
    <t>净利润（不含税）-人力</t>
  </si>
  <si>
    <t>毛利率（不含税）-人力（%）</t>
  </si>
  <si>
    <t>毛利润（含税）-集成</t>
  </si>
  <si>
    <t>毛利率（含税）-集成（%）</t>
  </si>
  <si>
    <t>净利润（不含税）-集成</t>
  </si>
  <si>
    <t>毛利率（不含税）-集成（%）</t>
  </si>
  <si>
    <t>核算业务主体</t>
  </si>
  <si>
    <t>核算业务条线</t>
  </si>
  <si>
    <t>核算业务部</t>
  </si>
  <si>
    <t>产品研发部</t>
  </si>
  <si>
    <t>外购总成本（含税）</t>
  </si>
  <si>
    <t>外购集成总成本（含税）</t>
  </si>
  <si>
    <t>外购人力总成本（含税）</t>
  </si>
  <si>
    <t>自投人力成本-仅限数据库技术部</t>
  </si>
  <si>
    <t>外购总成本（不含税）</t>
  </si>
  <si>
    <t>外购集成总成本（不含税）</t>
  </si>
  <si>
    <t>外购人力总成本（不含税）</t>
  </si>
  <si>
    <t>一、报价审批表分为表A及表B，根据下表报价及成本的对应关系选择需要填写的表格；若一个项目报价由以下几种类型混合，且分别适用表A/B，则需分开填写2张表，分开计算毛利率，不考虑整体毛利率。</t>
  </si>
  <si>
    <t>报价分类</t>
  </si>
  <si>
    <t>成本分类</t>
  </si>
  <si>
    <t>报价与成本对应关系</t>
  </si>
  <si>
    <t>报价填写位置</t>
  </si>
  <si>
    <t>成本填写位置</t>
  </si>
  <si>
    <t>备注</t>
  </si>
  <si>
    <t>①报价-硬件-集团License</t>
  </si>
  <si>
    <r>
      <rPr>
        <sz val="10"/>
        <color rgb="FF000000"/>
        <rFont val="微软雅黑"/>
        <charset val="134"/>
      </rPr>
      <t xml:space="preserve">⑤成本-硬件-公司内购License
</t>
    </r>
    <r>
      <rPr>
        <sz val="8"/>
        <color rgb="FFFF0000"/>
        <rFont val="微软雅黑"/>
        <charset val="134"/>
      </rPr>
      <t>（仅展示数据，不参与毛利率计算）</t>
    </r>
  </si>
  <si>
    <t>√</t>
  </si>
  <si>
    <t>表A-报价-硬件（含税）</t>
  </si>
  <si>
    <t>6.集团内部LICENSE采购成本</t>
  </si>
  <si>
    <t>⑥成本-集成-第三方硬件</t>
  </si>
  <si>
    <t>×</t>
  </si>
  <si>
    <t>/</t>
  </si>
  <si>
    <t>⑦成本-人力-集团内购人力</t>
  </si>
  <si>
    <t>⑧成本-人力-第三方人力</t>
  </si>
  <si>
    <t>⑨成本-人力-交付主体人力</t>
  </si>
  <si>
    <t>2.交付主体人力成本
3.交付主体其他费用</t>
  </si>
  <si>
    <t>②报价-集成-第三方硬件</t>
  </si>
  <si>
    <t>表B-购销合同报价审批表-报价-集成（含税）</t>
  </si>
  <si>
    <t>4.外购人力及硬件-区域D</t>
  </si>
  <si>
    <t>4.外购人力及硬件-区域B</t>
  </si>
  <si>
    <t>4.外购人力及硬件-区域E</t>
  </si>
  <si>
    <t>1、仅适用于数据总部-数据库技术部；2、如果单独立项，则项目类型为维保；如果是将成本挂靠在同一项目其他业务部门，那成本也填写在所挂靠部门的交付成本表中</t>
  </si>
  <si>
    <t>③报价-软件-集团人力</t>
  </si>
  <si>
    <t>表A-报价-软件（含税）</t>
  </si>
  <si>
    <t>4.外购人力及硬件-区域C</t>
  </si>
  <si>
    <t>5.集团内部人力采购成本-需方</t>
  </si>
  <si>
    <t>目前按照供需双方约定的人月单价填写，后续ERP考虑2套数据</t>
  </si>
  <si>
    <t>4.外购人力及硬件-区域A</t>
  </si>
  <si>
    <t>④报价-软件-第三方人力</t>
  </si>
  <si>
    <t>表B-报价-人力（含税）</t>
  </si>
  <si>
    <t>交付主体人力成本合计：</t>
  </si>
  <si>
    <r>
      <rPr>
        <b/>
        <sz val="10"/>
        <rFont val="微软雅黑"/>
        <charset val="134"/>
      </rPr>
      <t xml:space="preserve">预计合同额
</t>
    </r>
    <r>
      <rPr>
        <b/>
        <sz val="10"/>
        <color rgb="FFFF0000"/>
        <rFont val="微软雅黑"/>
        <charset val="134"/>
      </rPr>
      <t>仅用于外包类项目测算收入</t>
    </r>
  </si>
  <si>
    <r>
      <rPr>
        <b/>
        <sz val="12"/>
        <color rgb="FFFF0000"/>
        <rFont val="微软雅黑"/>
        <charset val="134"/>
      </rPr>
      <t>免维期成本往下拉</t>
    </r>
    <r>
      <rPr>
        <b/>
        <sz val="12"/>
        <color rgb="FFFF0000"/>
        <rFont val="Arial"/>
        <charset val="134"/>
      </rPr>
      <t>↓</t>
    </r>
  </si>
  <si>
    <t>实施期投入人力资源信息：</t>
  </si>
  <si>
    <t>合计（人月）</t>
  </si>
  <si>
    <t>总工作人天</t>
  </si>
  <si>
    <t>人力资源总成本（元）-每年</t>
  </si>
  <si>
    <t>人力资源总成本（元）</t>
  </si>
  <si>
    <r>
      <rPr>
        <b/>
        <sz val="10"/>
        <rFont val="微软雅黑"/>
        <charset val="134"/>
      </rPr>
      <t xml:space="preserve">计划开始日
</t>
    </r>
    <r>
      <rPr>
        <b/>
        <sz val="10"/>
        <color rgb="FFFF0000"/>
        <rFont val="微软雅黑"/>
        <charset val="134"/>
      </rPr>
      <t>（必填）</t>
    </r>
  </si>
  <si>
    <r>
      <rPr>
        <b/>
        <sz val="10"/>
        <rFont val="微软雅黑"/>
        <charset val="134"/>
      </rPr>
      <t xml:space="preserve">计划结束日
</t>
    </r>
    <r>
      <rPr>
        <b/>
        <sz val="10"/>
        <color rgb="FFFF0000"/>
        <rFont val="微软雅黑"/>
        <charset val="134"/>
      </rPr>
      <t>（必填）</t>
    </r>
  </si>
  <si>
    <t>请填写自然日天数</t>
  </si>
  <si>
    <t>序号</t>
  </si>
  <si>
    <r>
      <rPr>
        <b/>
        <sz val="14"/>
        <rFont val="微软雅黑"/>
        <charset val="134"/>
      </rPr>
      <t>客户单价</t>
    </r>
    <r>
      <rPr>
        <b/>
        <sz val="8"/>
        <rFont val="微软雅黑"/>
        <charset val="134"/>
      </rPr>
      <t xml:space="preserve">
</t>
    </r>
    <r>
      <rPr>
        <b/>
        <sz val="8"/>
        <color rgb="FFFF0000"/>
        <rFont val="微软雅黑"/>
        <charset val="134"/>
      </rPr>
      <t>仅用于外包类项目测算收入</t>
    </r>
  </si>
  <si>
    <t>岗位级别（必填）</t>
  </si>
  <si>
    <r>
      <rPr>
        <b/>
        <sz val="10"/>
        <rFont val="微软雅黑"/>
        <charset val="134"/>
      </rPr>
      <t xml:space="preserve">base地
</t>
    </r>
    <r>
      <rPr>
        <b/>
        <sz val="10"/>
        <color rgb="FFFF0000"/>
        <rFont val="微软雅黑"/>
        <charset val="134"/>
      </rPr>
      <t>（必填）</t>
    </r>
  </si>
  <si>
    <r>
      <rPr>
        <b/>
        <sz val="10"/>
        <rFont val="微软雅黑"/>
        <charset val="134"/>
      </rPr>
      <t xml:space="preserve">base地类型
</t>
    </r>
    <r>
      <rPr>
        <b/>
        <sz val="10"/>
        <color rgb="FFFF0000"/>
        <rFont val="微软雅黑"/>
        <charset val="134"/>
      </rPr>
      <t>（勿填）</t>
    </r>
  </si>
  <si>
    <t>月标准人力成本</t>
  </si>
  <si>
    <t>合计人月</t>
  </si>
  <si>
    <t>合计人天</t>
  </si>
  <si>
    <t>一级B（助理工程师1级）</t>
  </si>
  <si>
    <t>乌鲁木齐市</t>
  </si>
  <si>
    <t>哈尔滨市</t>
  </si>
  <si>
    <t>温州市</t>
  </si>
  <si>
    <t>维护期投入人力资源信息：</t>
  </si>
  <si>
    <r>
      <rPr>
        <b/>
        <sz val="12"/>
        <rFont val="微软雅黑"/>
        <charset val="134"/>
      </rPr>
      <t xml:space="preserve">计划开始日
</t>
    </r>
    <r>
      <rPr>
        <b/>
        <sz val="12"/>
        <color rgb="FFFF0000"/>
        <rFont val="微软雅黑"/>
        <charset val="134"/>
      </rPr>
      <t>（必填）</t>
    </r>
  </si>
  <si>
    <r>
      <rPr>
        <b/>
        <sz val="12"/>
        <rFont val="微软雅黑"/>
        <charset val="134"/>
      </rPr>
      <t xml:space="preserve">计划结束日
</t>
    </r>
    <r>
      <rPr>
        <b/>
        <sz val="12"/>
        <color rgb="FFFF0000"/>
        <rFont val="微软雅黑"/>
        <charset val="134"/>
      </rPr>
      <t>（必填）</t>
    </r>
  </si>
  <si>
    <r>
      <rPr>
        <b/>
        <sz val="9"/>
        <rFont val="微软雅黑"/>
        <charset val="134"/>
      </rPr>
      <t xml:space="preserve">base地
</t>
    </r>
    <r>
      <rPr>
        <b/>
        <sz val="9"/>
        <color rgb="FFFF0000"/>
        <rFont val="微软雅黑"/>
        <charset val="134"/>
      </rPr>
      <t>（必填）</t>
    </r>
  </si>
  <si>
    <r>
      <rPr>
        <b/>
        <sz val="9"/>
        <rFont val="微软雅黑"/>
        <charset val="134"/>
      </rPr>
      <t xml:space="preserve">base地类型
</t>
    </r>
    <r>
      <rPr>
        <b/>
        <sz val="9"/>
        <color rgb="FFFF0000"/>
        <rFont val="微软雅黑"/>
        <charset val="134"/>
      </rPr>
      <t>（勿填）</t>
    </r>
  </si>
  <si>
    <t>三级A（高级工程师2级）</t>
  </si>
  <si>
    <t>淄博市</t>
  </si>
  <si>
    <t>费用合计：</t>
  </si>
  <si>
    <t>项目实施期</t>
  </si>
  <si>
    <t>补助及津贴类成本（元）：</t>
  </si>
  <si>
    <t>差旅及其它总成本（元）：</t>
  </si>
  <si>
    <t>项目维护期</t>
  </si>
  <si>
    <t>项目实施期--补助及津贴类成本（元）</t>
  </si>
  <si>
    <t>成本内容</t>
  </si>
  <si>
    <t>金额</t>
  </si>
  <si>
    <t>补助及津贴-1</t>
  </si>
  <si>
    <t>项目补助</t>
  </si>
  <si>
    <t>补助及津贴-2</t>
  </si>
  <si>
    <t>出差补助</t>
  </si>
  <si>
    <t>补助及津贴-3</t>
  </si>
  <si>
    <t>PM津贴</t>
  </si>
  <si>
    <t>补助及津贴-4</t>
  </si>
  <si>
    <t>电脑补助</t>
  </si>
  <si>
    <t>补助及津贴-5</t>
  </si>
  <si>
    <t>通讯补助</t>
  </si>
  <si>
    <t>补助及津贴-6</t>
  </si>
  <si>
    <t>其他补助</t>
  </si>
  <si>
    <t>项目实施期--差旅及其他费用（元）：</t>
  </si>
  <si>
    <t>办公及宿舍费用-1</t>
  </si>
  <si>
    <t>启动费</t>
  </si>
  <si>
    <t>办公及宿舍费用-2</t>
  </si>
  <si>
    <t>房租费</t>
  </si>
  <si>
    <t>办公及宿舍费用-3</t>
  </si>
  <si>
    <t>水电费</t>
  </si>
  <si>
    <t>办公及宿舍费用-4</t>
  </si>
  <si>
    <t>固话及网络费</t>
  </si>
  <si>
    <t>办公及宿舍费用-5</t>
  </si>
  <si>
    <t>办公费</t>
  </si>
  <si>
    <t>差旅费-1</t>
  </si>
  <si>
    <t>机票费</t>
  </si>
  <si>
    <t>差旅费-2</t>
  </si>
  <si>
    <t>车船</t>
  </si>
  <si>
    <t>差旅费-3</t>
  </si>
  <si>
    <t>市内交通费</t>
  </si>
  <si>
    <t>差旅费-4</t>
  </si>
  <si>
    <t>酒店住宿费</t>
  </si>
  <si>
    <t>差旅费-5</t>
  </si>
  <si>
    <t>其他差旅费</t>
  </si>
  <si>
    <t>福利费用-1</t>
  </si>
  <si>
    <t>活动费</t>
  </si>
  <si>
    <t>福利费用-2</t>
  </si>
  <si>
    <t>探亲费</t>
  </si>
  <si>
    <t>业务类费用-1</t>
  </si>
  <si>
    <t>业务招待费</t>
  </si>
  <si>
    <r>
      <rPr>
        <b/>
        <sz val="9"/>
        <color rgb="FFFF0000"/>
        <rFont val="微软雅黑"/>
        <charset val="134"/>
      </rPr>
      <t>项目</t>
    </r>
    <r>
      <rPr>
        <b/>
        <sz val="9"/>
        <color theme="1"/>
        <rFont val="微软雅黑"/>
        <charset val="134"/>
      </rPr>
      <t>维护</t>
    </r>
    <r>
      <rPr>
        <b/>
        <sz val="9"/>
        <color rgb="FFFF0000"/>
        <rFont val="微软雅黑"/>
        <charset val="134"/>
      </rPr>
      <t>期--补助及津贴类成本（元）</t>
    </r>
  </si>
  <si>
    <r>
      <rPr>
        <b/>
        <sz val="9"/>
        <color rgb="FFFF0000"/>
        <rFont val="微软雅黑"/>
        <charset val="134"/>
      </rPr>
      <t>项目</t>
    </r>
    <r>
      <rPr>
        <b/>
        <sz val="9"/>
        <color theme="1"/>
        <rFont val="微软雅黑"/>
        <charset val="134"/>
      </rPr>
      <t>维护</t>
    </r>
    <r>
      <rPr>
        <b/>
        <sz val="9"/>
        <color rgb="FFFF0000"/>
        <rFont val="微软雅黑"/>
        <charset val="134"/>
      </rPr>
      <t>期--差旅及其他费用（元）：</t>
    </r>
  </si>
  <si>
    <t>区域A</t>
  </si>
  <si>
    <t>区域E-仅适用于数据库技术部</t>
  </si>
  <si>
    <r>
      <rPr>
        <b/>
        <u/>
        <sz val="11"/>
        <color rgb="FF000000"/>
        <rFont val="微软雅黑"/>
        <charset val="134"/>
      </rPr>
      <t>外购成本-人力外包-</t>
    </r>
    <r>
      <rPr>
        <b/>
        <u/>
        <sz val="11"/>
        <color rgb="FFFF0000"/>
        <rFont val="微软雅黑"/>
        <charset val="134"/>
      </rPr>
      <t>赠送</t>
    </r>
    <r>
      <rPr>
        <b/>
        <u/>
        <sz val="11"/>
        <color rgb="FF000000"/>
        <rFont val="微软雅黑"/>
        <charset val="134"/>
      </rPr>
      <t>（含税，元）</t>
    </r>
  </si>
  <si>
    <r>
      <rPr>
        <b/>
        <u/>
        <sz val="11"/>
        <color rgb="FF000000"/>
        <rFont val="微软雅黑"/>
        <charset val="134"/>
      </rPr>
      <t>外购成本-人力外包-</t>
    </r>
    <r>
      <rPr>
        <b/>
        <u/>
        <sz val="11"/>
        <color rgb="FFFF0000"/>
        <rFont val="微软雅黑"/>
        <charset val="134"/>
      </rPr>
      <t>赠送</t>
    </r>
    <r>
      <rPr>
        <b/>
        <u/>
        <sz val="11"/>
        <color rgb="FF000000"/>
        <rFont val="微软雅黑"/>
        <charset val="134"/>
      </rPr>
      <t>（不含税，元）</t>
    </r>
  </si>
  <si>
    <t>#销售合同不体现外采人力报价</t>
  </si>
  <si>
    <t>适用表A</t>
  </si>
  <si>
    <r>
      <rPr>
        <b/>
        <sz val="9"/>
        <rFont val="微软雅黑"/>
        <charset val="134"/>
      </rPr>
      <t xml:space="preserve">计划开始日
</t>
    </r>
    <r>
      <rPr>
        <b/>
        <sz val="9"/>
        <color rgb="FFFF0000"/>
        <rFont val="微软雅黑"/>
        <charset val="134"/>
      </rPr>
      <t>（必填）</t>
    </r>
  </si>
  <si>
    <r>
      <rPr>
        <b/>
        <sz val="9"/>
        <rFont val="微软雅黑"/>
        <charset val="134"/>
      </rPr>
      <t xml:space="preserve">计划结束日
</t>
    </r>
    <r>
      <rPr>
        <b/>
        <sz val="9"/>
        <color rgb="FFFF0000"/>
        <rFont val="微软雅黑"/>
        <charset val="134"/>
      </rPr>
      <t>（必填）</t>
    </r>
  </si>
  <si>
    <t>外包公司名称</t>
  </si>
  <si>
    <t>人月级别</t>
  </si>
  <si>
    <t>人月单价</t>
  </si>
  <si>
    <t>人月数</t>
  </si>
  <si>
    <t>税点（%）</t>
  </si>
  <si>
    <t>金额（不含税）</t>
  </si>
  <si>
    <t>长沙市</t>
  </si>
  <si>
    <t>三级D（中级工程师1级）</t>
  </si>
  <si>
    <t>二级B（工程师2级）</t>
  </si>
  <si>
    <t>总计</t>
  </si>
  <si>
    <t>区域B</t>
  </si>
  <si>
    <t>外购成本-人力外包（含税，元）</t>
  </si>
  <si>
    <t>外购成本-人力外包（不含税，元）</t>
  </si>
  <si>
    <t>#销售合同体现外采人力/硬件报价</t>
  </si>
  <si>
    <t>适用表B</t>
  </si>
  <si>
    <t>区域C</t>
  </si>
  <si>
    <r>
      <rPr>
        <b/>
        <u/>
        <sz val="11"/>
        <color rgb="FF000000"/>
        <rFont val="微软雅黑"/>
        <charset val="134"/>
      </rPr>
      <t>外购硬件成本</t>
    </r>
    <r>
      <rPr>
        <b/>
        <u/>
        <sz val="11"/>
        <color rgb="FFFF0000"/>
        <rFont val="微软雅黑"/>
        <charset val="134"/>
      </rPr>
      <t>-赠送</t>
    </r>
    <r>
      <rPr>
        <b/>
        <u/>
        <sz val="11"/>
        <color rgb="FF000000"/>
        <rFont val="微软雅黑"/>
        <charset val="134"/>
      </rPr>
      <t>（含税，元）</t>
    </r>
  </si>
  <si>
    <r>
      <rPr>
        <b/>
        <u/>
        <sz val="11"/>
        <color rgb="FF000000"/>
        <rFont val="微软雅黑"/>
        <charset val="134"/>
      </rPr>
      <t>外购硬件成本</t>
    </r>
    <r>
      <rPr>
        <b/>
        <u/>
        <sz val="11"/>
        <color rgb="FFFF0000"/>
        <rFont val="微软雅黑"/>
        <charset val="134"/>
      </rPr>
      <t>-赠送</t>
    </r>
    <r>
      <rPr>
        <b/>
        <u/>
        <sz val="11"/>
        <color rgb="FF000000"/>
        <rFont val="微软雅黑"/>
        <charset val="134"/>
      </rPr>
      <t>（不含税，元）</t>
    </r>
  </si>
  <si>
    <t>#销售合同不体现硬件报价</t>
  </si>
  <si>
    <t>产品归属公司名称</t>
  </si>
  <si>
    <t>代购产品名称与版本号</t>
  </si>
  <si>
    <t>产品单价</t>
  </si>
  <si>
    <t>产品数量</t>
  </si>
  <si>
    <t>金额（含税）</t>
  </si>
  <si>
    <t>区域D</t>
  </si>
  <si>
    <t>外购硬件成本（含税，元）</t>
  </si>
  <si>
    <t>外购硬件成本（不含税，元）</t>
  </si>
  <si>
    <t>内购成本-人力外包（含税，元）</t>
  </si>
  <si>
    <t>内购成本-人力外包（不含税，元）</t>
  </si>
  <si>
    <t>内购公司名称--供方</t>
  </si>
  <si>
    <r>
      <rPr>
        <b/>
        <sz val="9"/>
        <rFont val="微软雅黑"/>
        <charset val="134"/>
      </rPr>
      <t>人月单价</t>
    </r>
    <r>
      <rPr>
        <b/>
        <sz val="9"/>
        <color rgb="FFFF0000"/>
        <rFont val="微软雅黑"/>
        <charset val="134"/>
      </rPr>
      <t>（供需双方约定的单价）</t>
    </r>
  </si>
  <si>
    <t>长亮金服</t>
  </si>
  <si>
    <r>
      <rPr>
        <b/>
        <i/>
        <sz val="11"/>
        <color rgb="FF000000"/>
        <rFont val="微软雅黑"/>
        <charset val="134"/>
      </rPr>
      <t>内购</t>
    </r>
    <r>
      <rPr>
        <b/>
        <i/>
        <u/>
        <sz val="11"/>
        <color rgb="FF000000"/>
        <rFont val="微软雅黑"/>
        <charset val="134"/>
      </rPr>
      <t>硬件成本（含税，元）</t>
    </r>
  </si>
  <si>
    <r>
      <rPr>
        <b/>
        <i/>
        <sz val="11"/>
        <color rgb="FF000000"/>
        <rFont val="微软雅黑"/>
        <charset val="134"/>
      </rPr>
      <t>内购</t>
    </r>
    <r>
      <rPr>
        <b/>
        <i/>
        <u/>
        <sz val="11"/>
        <color rgb="FF000000"/>
        <rFont val="微软雅黑"/>
        <charset val="134"/>
      </rPr>
      <t>硬件成本（不含税，元）</t>
    </r>
  </si>
  <si>
    <t>内购产品名称与版本号</t>
  </si>
  <si>
    <t>产品单价（供需双方确认）</t>
  </si>
  <si>
    <t>BASE地</t>
  </si>
  <si>
    <t>分类</t>
  </si>
  <si>
    <t>费用类别</t>
  </si>
  <si>
    <t>软件项目税率</t>
  </si>
  <si>
    <t>硬件项目税率</t>
  </si>
  <si>
    <t>管理主体</t>
  </si>
  <si>
    <t>业务部</t>
  </si>
  <si>
    <t>业务线</t>
  </si>
  <si>
    <t>月份</t>
  </si>
  <si>
    <t>自然日天数</t>
  </si>
  <si>
    <t>法定工作日天数</t>
  </si>
  <si>
    <t>长亮数据</t>
  </si>
  <si>
    <t>*生效日期</t>
  </si>
  <si>
    <t>实施</t>
  </si>
  <si>
    <t>北京市</t>
  </si>
  <si>
    <t>一类</t>
  </si>
  <si>
    <t>差旅费</t>
  </si>
  <si>
    <t>解决方案部</t>
  </si>
  <si>
    <t>纯人力</t>
  </si>
  <si>
    <t>常州市</t>
  </si>
  <si>
    <t>三类</t>
  </si>
  <si>
    <t>房租</t>
  </si>
  <si>
    <t>技术支持部</t>
  </si>
  <si>
    <t>成都市</t>
  </si>
  <si>
    <t>四类</t>
  </si>
  <si>
    <t>水电管理费</t>
  </si>
  <si>
    <t>承德市</t>
  </si>
  <si>
    <t>五类</t>
  </si>
  <si>
    <t>电视网络费</t>
  </si>
  <si>
    <t>大连市</t>
  </si>
  <si>
    <t>咨询业务二部</t>
  </si>
  <si>
    <t>东莞市</t>
  </si>
  <si>
    <t>数据资产管理部</t>
  </si>
  <si>
    <t>佛山市</t>
  </si>
  <si>
    <t>其他费用</t>
  </si>
  <si>
    <t>营销业务部</t>
  </si>
  <si>
    <t>福州市</t>
  </si>
  <si>
    <t>风险业务部</t>
  </si>
  <si>
    <t>广州市</t>
  </si>
  <si>
    <t>二类</t>
  </si>
  <si>
    <t>金融业务一部</t>
  </si>
  <si>
    <t>贵阳市</t>
  </si>
  <si>
    <t>金融业务二部</t>
  </si>
  <si>
    <t>金融业务三部</t>
  </si>
  <si>
    <t>杭州市</t>
  </si>
  <si>
    <t>金融业务四部</t>
  </si>
  <si>
    <t>合肥市</t>
  </si>
  <si>
    <t>专业级别</t>
  </si>
  <si>
    <t>金融业务五部</t>
  </si>
  <si>
    <t>呼和浩特市</t>
  </si>
  <si>
    <t>四级A（技术总监1级）</t>
  </si>
  <si>
    <t>金融业务六部</t>
  </si>
  <si>
    <t>济南市</t>
  </si>
  <si>
    <t>四级B（主任工程师2级）</t>
  </si>
  <si>
    <t>金融业务七部</t>
  </si>
  <si>
    <t>锦州市</t>
  </si>
  <si>
    <t>四级C（主任工程师1级）</t>
  </si>
  <si>
    <t>金融业务八部</t>
  </si>
  <si>
    <t>昆明市</t>
  </si>
  <si>
    <t>金融业务九部</t>
  </si>
  <si>
    <t>廊坊市</t>
  </si>
  <si>
    <t>三级B（高级工程师1级）</t>
  </si>
  <si>
    <t>金融业务十部</t>
  </si>
  <si>
    <t>柳州市</t>
  </si>
  <si>
    <t>三级C（中级工程师2级）</t>
  </si>
  <si>
    <t>金融业务十一部</t>
  </si>
  <si>
    <t>南昌市</t>
  </si>
  <si>
    <t>金融业务十二部</t>
  </si>
  <si>
    <t>南京市</t>
  </si>
  <si>
    <t>二级A（工程师3级）</t>
  </si>
  <si>
    <t>金融业务十三部</t>
  </si>
  <si>
    <t>南宁市</t>
  </si>
  <si>
    <t>数据产品发展部</t>
  </si>
  <si>
    <t>宁波市</t>
  </si>
  <si>
    <t>二级C（工程师1级）</t>
  </si>
  <si>
    <t>资金业务一部</t>
  </si>
  <si>
    <t>青岛市</t>
  </si>
  <si>
    <t>一级A（助理工程师2级）</t>
  </si>
  <si>
    <t>资金业务二部</t>
  </si>
  <si>
    <t>厦门市</t>
  </si>
  <si>
    <t>监管业务部</t>
  </si>
  <si>
    <t>上海市</t>
  </si>
  <si>
    <t>实习工程师</t>
  </si>
  <si>
    <t>泛金融业务部</t>
  </si>
  <si>
    <t>上饶市</t>
  </si>
  <si>
    <t>资金专家中心</t>
  </si>
  <si>
    <t>深圳市</t>
  </si>
  <si>
    <t>沈阳市</t>
  </si>
  <si>
    <t>石家庄市</t>
  </si>
  <si>
    <t>苏州市</t>
  </si>
  <si>
    <t>太原市</t>
  </si>
  <si>
    <t>天津市</t>
  </si>
  <si>
    <t>版本记录</t>
  </si>
  <si>
    <t>潍坊市</t>
  </si>
  <si>
    <t>20240101-1：修改工作日为自然日</t>
  </si>
  <si>
    <t>20240101-1：增加外包项目收入预测数的功能</t>
  </si>
  <si>
    <t>无锡市</t>
  </si>
  <si>
    <t>武汉市</t>
  </si>
  <si>
    <t>西安市</t>
  </si>
  <si>
    <t>烟台市</t>
  </si>
  <si>
    <t>长春市</t>
  </si>
  <si>
    <t>郑州市</t>
  </si>
  <si>
    <t>重庆市</t>
  </si>
  <si>
    <t>珠海市</t>
  </si>
  <si>
    <t>子公司</t>
  </si>
  <si>
    <t>业务条线管辖的业务部门</t>
  </si>
  <si>
    <t>子公司上报</t>
  </si>
  <si>
    <t>集团分摊</t>
  </si>
  <si>
    <t>颁布执行</t>
  </si>
  <si>
    <t>2022.3.22郑姐邮件转发版本</t>
  </si>
  <si>
    <t>实施项目</t>
  </si>
  <si>
    <t>人力外包项目</t>
  </si>
  <si>
    <t>分摊比例</t>
  </si>
  <si>
    <t>扣除分摊后</t>
  </si>
  <si>
    <t>按人力投入结算</t>
  </si>
  <si>
    <t>即按照人力又需要验收</t>
  </si>
  <si>
    <t>销售费用</t>
  </si>
  <si>
    <t>运营费用</t>
  </si>
  <si>
    <t>媛的表里暂时没有分业务条线的，待补充</t>
  </si>
  <si>
    <t>业务主体</t>
  </si>
  <si>
    <t>base地分类</t>
  </si>
  <si>
    <t>项目标准成本</t>
  </si>
  <si>
    <t>折算系数</t>
  </si>
  <si>
    <t>币种</t>
  </si>
  <si>
    <t>生效日期</t>
  </si>
  <si>
    <t>数据总部</t>
  </si>
  <si>
    <t>人民币</t>
  </si>
  <si>
    <t>填写说明：</t>
  </si>
  <si>
    <t>sheet-对外审批表</t>
  </si>
  <si>
    <t>仅需填写没有底色的空白单元格</t>
  </si>
  <si>
    <t>填写内容</t>
  </si>
  <si>
    <t>填写人</t>
  </si>
  <si>
    <t>业务部/合同管理员/投标专员</t>
  </si>
  <si>
    <t>合同/投标项目的项目类型</t>
  </si>
  <si>
    <t>合同额/投标报价</t>
  </si>
  <si>
    <t>报价-硬件（含税）</t>
  </si>
  <si>
    <t>风险系数常规是1或者1.1，由业务部自行填入</t>
  </si>
  <si>
    <t>实施主体-子公司</t>
  </si>
  <si>
    <t>按实际情况选择提供交付成本的子公司及业务部</t>
  </si>
  <si>
    <t>税点</t>
  </si>
  <si>
    <t>根据实际情况选择税点</t>
  </si>
  <si>
    <t>sheet-交付主体人力成本</t>
  </si>
  <si>
    <t>实施期与维护期投入分别填写</t>
  </si>
  <si>
    <t>计划开始日（必填）</t>
  </si>
  <si>
    <t>根据项目投入情况，填入项目计划（实际）开始时间</t>
  </si>
  <si>
    <t>计划结束日（必填）</t>
  </si>
  <si>
    <t>根据项目投入情况，填入项目计划（实际）结束时间</t>
  </si>
  <si>
    <t>根据项目投入情况，填入投入人员级别（长亮数据不同base地同一级别，分行填写）</t>
  </si>
  <si>
    <t>base地（必填）</t>
  </si>
  <si>
    <t>根据项目投入情况，填入投入人员base地（长亮数据填写）</t>
  </si>
  <si>
    <t>人员投入人天数（H至BO列）</t>
  </si>
  <si>
    <t>根据项目投入情况，按月投入对应级别人员投入人天之和</t>
  </si>
  <si>
    <t>sheet-交付主体其他费用</t>
  </si>
  <si>
    <t>根据项目投入情况，按月填入补助金额</t>
  </si>
  <si>
    <t>根据项目投入情况，按月填入补助金额，出差补助=出差天数*补助标准（天）</t>
  </si>
  <si>
    <t>差旅费用及其他费用</t>
  </si>
  <si>
    <t>按照预估投入情况，按月填入启动费、差旅费、房租、水电管理费、电视网络费、活动费、业务招待费、其他费用</t>
  </si>
  <si>
    <t>sheet-外购人力及硬件</t>
  </si>
  <si>
    <t>外购成本-人力外包</t>
  </si>
  <si>
    <t>业务部/销售</t>
  </si>
  <si>
    <t>填入供应商名称，级别，人月单价，人月数量；</t>
  </si>
  <si>
    <t>外购硬件成本-赠送</t>
  </si>
  <si>
    <t>填入供应商名称，产品，单价，数量；</t>
  </si>
  <si>
    <t>外购硬件成本相关信息</t>
  </si>
  <si>
    <t>sheet-集团内部人力采购成本-需方</t>
  </si>
  <si>
    <t>内部结算成本相关信息（供应商名称，产品，单价，数量）</t>
  </si>
  <si>
    <t>sheet-集团内部LICENSE采购成本</t>
  </si>
  <si>
    <t>集团内部LICENSE相关信息（供应商名称，产品，单价，数量）</t>
  </si>
  <si>
    <t>sheet-数据库-人力成本及补助</t>
  </si>
  <si>
    <t>人力成本和项目补助</t>
  </si>
  <si>
    <t>合同管理员/投标专员</t>
  </si>
  <si>
    <t>将单价补齐，与公司下发版本保持一致</t>
  </si>
  <si>
    <t>sheet-数据库-毛利率要求</t>
  </si>
  <si>
    <t>毛利率要求</t>
  </si>
  <si>
    <t>将毛利率要求补齐，与公司下发版本保持一致</t>
  </si>
  <si>
    <t>表A字段注释说明：</t>
  </si>
  <si>
    <t>表B字段注释说明：</t>
  </si>
  <si>
    <t>字段</t>
  </si>
  <si>
    <t>注释</t>
  </si>
  <si>
    <t>在“A-对外报价审批表”公式</t>
  </si>
  <si>
    <t>在“B-对外报价审批表”公式</t>
  </si>
  <si>
    <t>指本项目的结算类型：
软件实施：项目制合同、纯人力：人力资源类人力外包、人力-需验收：项目制人力人力外包；</t>
  </si>
  <si>
    <t>指本合同为采购第三方且销售给客户的类型：
1、集成：采购第三方的产品（含硬件设备、LICENSE等），开票税率为13%，且销售合同中销售合同额；
2、人力：采购第三方人力服务，开票税率通常为6%，且销售合同中体现销售合同额；
3、混合：同时出现以上两种情况；</t>
  </si>
  <si>
    <t>=“税后毛利率-整体（%）”-“标准毛利率”</t>
  </si>
  <si>
    <t>=F7-D18</t>
  </si>
  <si>
    <t>=H6-E14</t>
  </si>
  <si>
    <t>指对外报价，软件开发部分税点，常规6%</t>
  </si>
  <si>
    <t>=D4</t>
  </si>
  <si>
    <t>指对外报价，第三方人力服务部分税点，常规6%</t>
  </si>
  <si>
    <t>License税点（%）</t>
  </si>
  <si>
    <t>指对外报价，license部分税点，常规13%</t>
  </si>
  <si>
    <t>=D5</t>
  </si>
  <si>
    <t>指对外报价，第三方硬件部分税点，常规13%</t>
  </si>
  <si>
    <t>=“报价-软件（含税）”+“报价-集团License（含税）”</t>
  </si>
  <si>
    <t>=B4+B5</t>
  </si>
  <si>
    <t>=“报价-人力（含税）”+“报价-集成（含税）”</t>
  </si>
  <si>
    <t>指软件实施/人力外包投入部分对外含税报价</t>
  </si>
  <si>
    <t>指集团采购第三方人力服务部分对外含税报价；</t>
  </si>
  <si>
    <t>指集团License部分对外含税报价；</t>
  </si>
  <si>
    <t>指集团采购第三方硬件产品部分对外含税报价；</t>
  </si>
  <si>
    <t>=“净额-软件（不含税）”+“净额-License（不含税）”</t>
  </si>
  <si>
    <t>=F4+F5</t>
  </si>
  <si>
    <t>=报价-人力（不含税）+报价-集成（不含税）</t>
  </si>
  <si>
    <t>=“报价-软件（含税）”-“报价-软件（含税）”/(1+软件税点)*“软件税点”*1.12</t>
  </si>
  <si>
    <t>=B4-B4/(1+D4)*D4*1.12</t>
  </si>
  <si>
    <t>指集团采购第三方人力服务部分对外不含税报价；</t>
  </si>
  <si>
    <t>净额-License（不含税）</t>
  </si>
  <si>
    <t>=“报价-集团License（含税）”-“报价-集团License（含税）”/(1+License税点)*License税点*1.12</t>
  </si>
  <si>
    <t>=B5-B5/(1+D5)*D5*1.12</t>
  </si>
  <si>
    <t>指集团采购第三方硬件产品部分对外不含税报价；</t>
  </si>
  <si>
    <t>=总报价（含税）-项目总成本（含税）</t>
  </si>
  <si>
    <t>=B3-B12</t>
  </si>
  <si>
    <t>=“总报价(含税)"-"外购总成本（含税）"-自投人力成本-仅限数据库技术部，除了数据总部，其他业务主体不存在部署设备需要自投人力成本。</t>
  </si>
  <si>
    <t>=B3-B11-H11</t>
  </si>
  <si>
    <t>=净额（不含税）-项目总成本（不含税）</t>
  </si>
  <si>
    <t>=F3-B13</t>
  </si>
  <si>
    <t>=报价-人力（含税）-外购人力总成本（含税）-自投人力成本-仅限数据库技术部，除了数据总部，其他业务主体不存在部署设备需要自投人力成本。</t>
  </si>
  <si>
    <t>=B4-F11-H11</t>
  </si>
  <si>
    <t>=净利润（含税）/总报价（含税）</t>
  </si>
  <si>
    <t>=B6/B3</t>
  </si>
  <si>
    <t>=报价-集成（含税）-外购集成总成本（含税）</t>
  </si>
  <si>
    <t>=B5-D11</t>
  </si>
  <si>
    <t>=（“报价-软件（含税）”-“实施总成本（含税）”）/“报价-软件（含税）”</t>
  </si>
  <si>
    <t>=(B4-F12)/B4</t>
  </si>
  <si>
    <t>=总报价（不含税）-外购总成本（不含税）-自投人力成本-仅限数据库技术部，除了数据总部，其他业务主体不存在部署设备需要自投人力成本。</t>
  </si>
  <si>
    <t>=F3-B12-H11</t>
  </si>
  <si>
    <t>=净利润（不含税）/净额（不含税）</t>
  </si>
  <si>
    <t>=F6/F3</t>
  </si>
  <si>
    <t>=报价-人力（不含税）-外购人力总成本（不含税）-自投人力成本-仅限数据库技术部，除了数据总部，其他业务主体不存在部署设备需要自投人力成本。</t>
  </si>
  <si>
    <t>=F4-F12-H11</t>
  </si>
  <si>
    <t>=（“净额-软件（不含税）”-“实施总成本（不含税）”）/“净额-软件（不含税）”</t>
  </si>
  <si>
    <t>=(F4-F13)/F4</t>
  </si>
  <si>
    <t>=报价-集成（不含税）-外购集成总成本（不含税）</t>
  </si>
  <si>
    <t>=F5-D12</t>
  </si>
  <si>
    <t>=实施总成本（含税）+外购硬件成本-销售（含税）</t>
  </si>
  <si>
    <t>=D12+F12</t>
  </si>
  <si>
    <t>=毛利润（含税）/总报价（含税）</t>
  </si>
  <si>
    <t>=实施总成本（不含税）+外购硬件成本-销售（不含税）</t>
  </si>
  <si>
    <t>=D13+F13</t>
  </si>
  <si>
    <t>=（报价-人力（含税）-外购人力总成本（含税））/报价-人力（含税）</t>
  </si>
  <si>
    <t>=(B4-F11)/B4</t>
  </si>
  <si>
    <t>为实施过程中产生的偏差系数，一般为1.0</t>
  </si>
  <si>
    <t>=(报价-集成（含税）-外购集成总成本（含税）)/报价-集成（含税）</t>
  </si>
  <si>
    <t>=(B5-D11)/B5</t>
  </si>
  <si>
    <t>=“外购硬件成本（赠送）（含税）”</t>
  </si>
  <si>
    <t>=D15</t>
  </si>
  <si>
    <t>=净利润（不含税）/总报价（不含税）</t>
  </si>
  <si>
    <t>=“外购硬件成本（赠送）（不含税）”</t>
  </si>
  <si>
    <t>=D16</t>
  </si>
  <si>
    <t>=净利润（不含税）/人力/报价-人力（不含税）</t>
  </si>
  <si>
    <t>=F7/F4</t>
  </si>
  <si>
    <t>=(“实施成本-自身人力资源成本”+“实施成本-差旅等费用成本”+“实施成本-外购人力（赠送）（含税）”+“实施成本-内购人力（含税）”)*“实施风险系数”</t>
  </si>
  <si>
    <t>=(B14+D14+B15+F15)*F14</t>
  </si>
  <si>
    <t>=净利润（不含税）/集成/报价-集成（不含税）</t>
  </si>
  <si>
    <t>=F8/F5</t>
  </si>
  <si>
    <t>=(“实施成本-自身人力资源成本”+“实施成本-差旅等费用成本”+“实施成本-外购人力（赠送）（不含税）”+“实施成本-内购人力（含税）”)*“实施风险系数”</t>
  </si>
  <si>
    <t>=(B14+D14+B16+B15)*F14</t>
  </si>
  <si>
    <t>=外购集成总成本（含税）+外购人力总成本（含税）</t>
  </si>
  <si>
    <t>=D11+F11</t>
  </si>
  <si>
    <t>交付主体在项目投入的人力成本合计</t>
  </si>
  <si>
    <t>=B13</t>
  </si>
  <si>
    <t>取值表：'2.交付主体人力成本'!B1</t>
  </si>
  <si>
    <t>采购集团之外的第三方人力服务（含税）</t>
  </si>
  <si>
    <t>=F11</t>
  </si>
  <si>
    <t>取值表：'4.外购人力及硬件'!$B$18</t>
  </si>
  <si>
    <t>交付主体在项目发生的费用合计</t>
  </si>
  <si>
    <t>=D13</t>
  </si>
  <si>
    <t>取值表:'3.交付主体其他费用'!C1</t>
  </si>
  <si>
    <t>数据业务总部-数据库技术部在部署设备过程中额外自投的人力成本，其他业务主体常规情况下，不存在该项成本</t>
  </si>
  <si>
    <t>=H11</t>
  </si>
  <si>
    <t>取值表：'4.外购人力及硬件'!$V$2</t>
  </si>
  <si>
    <t>赠送集团之外的第三方人力服务（含税）</t>
  </si>
  <si>
    <t>=B14</t>
  </si>
  <si>
    <t>取值表:'4.外购人力及硬件'!$B$2</t>
  </si>
  <si>
    <t>采购集团之外的第三方硬件或软件产品（含税）</t>
  </si>
  <si>
    <t>=D11</t>
  </si>
  <si>
    <t>取值表：'4.外购人力及硬件'!$B$50</t>
  </si>
  <si>
    <t>赠送集团之外的第三方人力服务（不含税）</t>
  </si>
  <si>
    <t>=B15</t>
  </si>
  <si>
    <t>取值表:'4.外购人力及硬件'!$D$2</t>
  </si>
  <si>
    <t>=外购集成总成本（不含税）+外购人力总成本（不含税）</t>
  </si>
  <si>
    <t>赠送集团之外的第三方硬件或软件产品（含税）</t>
  </si>
  <si>
    <t>=D14</t>
  </si>
  <si>
    <t>取值表:'4.外购人力及硬件'!$B$34</t>
  </si>
  <si>
    <t>=（外购总成本（含税）+自投人力成本-仅限数据库技术部）/(1-10%)</t>
  </si>
  <si>
    <t>=(B11+H11)/(1-E14)</t>
  </si>
  <si>
    <t>赠送集团之外的第三方硬件或软件产品（不含税）</t>
  </si>
  <si>
    <t>取值表:'4.外购人力及硬件'!$D$34</t>
  </si>
  <si>
    <t>外采部分的标准毛利率要求是10%</t>
  </si>
  <si>
    <t>集团内部采购的供方成本（含税）</t>
  </si>
  <si>
    <t>=F14</t>
  </si>
  <si>
    <t>取值表:'5.集团内部人力采购成本-需方'!$B$1</t>
  </si>
  <si>
    <t>=（外购总成本（不含税）+自投人力成本-仅限数据库技术部）/(1-10%)</t>
  </si>
  <si>
    <t>=(B12+H11)/(1-E14)</t>
  </si>
  <si>
    <t>集团内部采购的license成本，仅体现内购金额，不计入成本核算毛利</t>
  </si>
  <si>
    <t>=F15</t>
  </si>
  <si>
    <t>取值表:'6.集团内部LICENSE采购成本'!$B$1</t>
  </si>
  <si>
    <t>采购集团之外的第三方硬件或软件产品（不含税）</t>
  </si>
  <si>
    <t>=D12</t>
  </si>
  <si>
    <t>取值表：'4.外购人力及硬件'!$D$50</t>
  </si>
  <si>
    <t>基于成本、标准毛利率（%）推算的保底含税报价，现行参考的是按毛利率不同范围由不同层级的人审批。</t>
  </si>
  <si>
    <t>=B18+D11/0.9</t>
  </si>
  <si>
    <t>采购集团之外的第三方人力服务（不含税）</t>
  </si>
  <si>
    <t>=F12</t>
  </si>
  <si>
    <t>取值表：4.外购人力及硬件'!$D$18</t>
  </si>
  <si>
    <t>基于成本、标准毛利率（%）推算的保底不含税报价，现行参考的是按毛利率不同范围由不同层级的人审批。</t>
  </si>
  <si>
    <t>=F18+D12/0.9</t>
  </si>
  <si>
    <t>为业务主体标准毛利率要求，税后毛利率-软件（%）达到或者超过此值为达标；</t>
  </si>
  <si>
    <t>=D17</t>
  </si>
  <si>
    <t>取值隐藏表：9.数据库-毛利率要求（已更新）</t>
  </si>
  <si>
    <t>=保底报价-软件（不含税）*(1+税率)+保底报价-软件（不含税）*税率*附加税税率</t>
  </si>
  <si>
    <t>=F18*(1+D18)+F18*D18*0.12</t>
  </si>
  <si>
    <t>=实施总成本（不含税）/(1-标准毛利率)</t>
  </si>
  <si>
    <t>=F12/(1-D17)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</si>
</sst>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0.00_ "/>
    <numFmt numFmtId="178" formatCode="[$-409]dd\/mmm\/yy;@"/>
    <numFmt numFmtId="179" formatCode="yyyy&quot;年&quot;m&quot;月&quot;;@"/>
    <numFmt numFmtId="180" formatCode="0_ "/>
    <numFmt numFmtId="181" formatCode="#,##0.00_ "/>
    <numFmt numFmtId="182" formatCode="0.00_);[Red]\(0.00\)"/>
    <numFmt numFmtId="183" formatCode="0.0_ "/>
    <numFmt numFmtId="184" formatCode="yyyymm"/>
    <numFmt numFmtId="185" formatCode="0.0%"/>
  </numFmts>
  <fonts count="90">
    <font>
      <sz val="11"/>
      <color indexed="8"/>
      <name val="宋体"/>
      <charset val="134"/>
    </font>
    <font>
      <sz val="9"/>
      <name val="微软雅黑"/>
      <charset val="134"/>
    </font>
    <font>
      <sz val="12"/>
      <name val="微软雅黑"/>
      <charset val="134"/>
    </font>
    <font>
      <sz val="9"/>
      <color rgb="FFFF0000"/>
      <name val="微软雅黑"/>
      <charset val="134"/>
    </font>
    <font>
      <sz val="9"/>
      <color rgb="FF1D41D5"/>
      <name val="微软雅黑"/>
      <charset val="134"/>
    </font>
    <font>
      <b/>
      <sz val="14"/>
      <name val="微软雅黑"/>
      <charset val="134"/>
    </font>
    <font>
      <b/>
      <sz val="12"/>
      <name val="微软雅黑"/>
      <charset val="134"/>
    </font>
    <font>
      <sz val="11"/>
      <name val="Arial Unicode MS"/>
      <charset val="134"/>
    </font>
    <font>
      <sz val="11"/>
      <color rgb="FFFF0000"/>
      <name val="Arial Unicode MS"/>
      <charset val="134"/>
    </font>
    <font>
      <sz val="10"/>
      <color theme="1"/>
      <name val="Arial Unicode MS"/>
      <charset val="134"/>
    </font>
    <font>
      <sz val="11"/>
      <color theme="1"/>
      <name val="Arial Unicode MS"/>
      <charset val="134"/>
    </font>
    <font>
      <b/>
      <sz val="12"/>
      <color theme="1"/>
      <name val="Arial Unicode MS"/>
      <charset val="134"/>
    </font>
    <font>
      <b/>
      <sz val="10"/>
      <color rgb="FFFF0000"/>
      <name val="Arial Unicode MS"/>
      <charset val="134"/>
    </font>
    <font>
      <b/>
      <sz val="10"/>
      <color theme="1"/>
      <name val="Arial Unicode MS"/>
      <charset val="134"/>
    </font>
    <font>
      <sz val="10"/>
      <name val="Arial Unicode MS"/>
      <charset val="134"/>
    </font>
    <font>
      <sz val="10"/>
      <color rgb="FFFF0000"/>
      <name val="Arial Unicode MS"/>
      <charset val="134"/>
    </font>
    <font>
      <b/>
      <sz val="10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0"/>
      <color rgb="FF000000"/>
      <name val="Arial Unicode MS"/>
      <charset val="134"/>
    </font>
    <font>
      <sz val="10"/>
      <color indexed="8"/>
      <name val="Arial Unicode MS"/>
      <charset val="134"/>
    </font>
    <font>
      <sz val="12"/>
      <name val="宋体"/>
      <charset val="134"/>
    </font>
    <font>
      <b/>
      <sz val="10"/>
      <color indexed="8"/>
      <name val="Arial Unicode MS"/>
      <charset val="134"/>
    </font>
    <font>
      <b/>
      <sz val="9"/>
      <color theme="1"/>
      <name val="Arial Unicode MS"/>
      <charset val="134"/>
    </font>
    <font>
      <sz val="9"/>
      <color theme="1"/>
      <name val="Arial Unicode MS"/>
      <charset val="134"/>
    </font>
    <font>
      <b/>
      <sz val="10"/>
      <name val="Arial Unicode MS"/>
      <charset val="134"/>
    </font>
    <font>
      <sz val="9"/>
      <color rgb="FFFF0000"/>
      <name val="Arial Unicode MS"/>
      <charset val="134"/>
    </font>
    <font>
      <b/>
      <sz val="9"/>
      <name val="微软雅黑"/>
      <charset val="134"/>
    </font>
    <font>
      <b/>
      <sz val="12"/>
      <name val="宋体"/>
      <charset val="134"/>
    </font>
    <font>
      <b/>
      <i/>
      <sz val="11"/>
      <color rgb="FF000000"/>
      <name val="微软雅黑"/>
      <charset val="134"/>
    </font>
    <font>
      <sz val="10"/>
      <color indexed="8"/>
      <name val="微软雅黑"/>
      <charset val="134"/>
    </font>
    <font>
      <b/>
      <sz val="10"/>
      <color indexed="8"/>
      <name val="微软雅黑"/>
      <charset val="134"/>
    </font>
    <font>
      <b/>
      <i/>
      <u/>
      <sz val="11"/>
      <color rgb="FF000000"/>
      <name val="微软雅黑"/>
      <charset val="134"/>
    </font>
    <font>
      <b/>
      <i/>
      <u/>
      <sz val="11"/>
      <color indexed="8"/>
      <name val="微软雅黑"/>
      <charset val="134"/>
    </font>
    <font>
      <sz val="10"/>
      <color rgb="FFFF0000"/>
      <name val="微软雅黑"/>
      <charset val="134"/>
    </font>
    <font>
      <b/>
      <sz val="24"/>
      <color indexed="8"/>
      <name val="宋体"/>
      <charset val="134"/>
    </font>
    <font>
      <b/>
      <u/>
      <sz val="11"/>
      <color rgb="FF000000"/>
      <name val="微软雅黑"/>
      <charset val="134"/>
    </font>
    <font>
      <b/>
      <sz val="14"/>
      <color rgb="FFFF0000"/>
      <name val="微软雅黑"/>
      <charset val="134"/>
    </font>
    <font>
      <b/>
      <sz val="12"/>
      <color rgb="FFFF0000"/>
      <name val="微软雅黑"/>
      <charset val="134"/>
    </font>
    <font>
      <b/>
      <sz val="10"/>
      <color rgb="FFFF0000"/>
      <name val="微软雅黑"/>
      <charset val="134"/>
    </font>
    <font>
      <sz val="10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9"/>
      <color rgb="FFFF0000"/>
      <name val="微软雅黑"/>
      <charset val="134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sz val="11"/>
      <name val="宋体"/>
      <charset val="134"/>
    </font>
    <font>
      <b/>
      <sz val="10"/>
      <name val="微软雅黑"/>
      <charset val="134"/>
    </font>
    <font>
      <b/>
      <sz val="16"/>
      <name val="微软雅黑"/>
      <charset val="134"/>
    </font>
    <font>
      <b/>
      <sz val="18"/>
      <name val="微软雅黑"/>
      <charset val="134"/>
    </font>
    <font>
      <b/>
      <sz val="11"/>
      <color rgb="FFFF0000"/>
      <name val="微软雅黑"/>
      <charset val="134"/>
    </font>
    <font>
      <b/>
      <sz val="11"/>
      <name val="微软雅黑"/>
      <charset val="134"/>
    </font>
    <font>
      <b/>
      <sz val="12"/>
      <color indexed="8"/>
      <name val="微软雅黑"/>
      <charset val="134"/>
    </font>
    <font>
      <sz val="10"/>
      <color rgb="FF000000"/>
      <name val="微软雅黑"/>
      <charset val="134"/>
    </font>
    <font>
      <sz val="22"/>
      <color rgb="FF000000"/>
      <name val="微软雅黑"/>
      <charset val="134"/>
    </font>
    <font>
      <sz val="12"/>
      <color indexed="8"/>
      <name val="宋体"/>
      <charset val="134"/>
    </font>
    <font>
      <b/>
      <sz val="24"/>
      <name val="微软雅黑"/>
      <charset val="134"/>
    </font>
    <font>
      <sz val="12"/>
      <color indexed="8"/>
      <name val="微软雅黑"/>
      <charset val="134"/>
    </font>
    <font>
      <b/>
      <sz val="11"/>
      <color rgb="FF1D41D5"/>
      <name val="微软雅黑"/>
      <charset val="134"/>
    </font>
    <font>
      <b/>
      <sz val="12"/>
      <color rgb="FFFF0000"/>
      <name val="宋体"/>
      <charset val="134"/>
    </font>
    <font>
      <b/>
      <sz val="28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b/>
      <u/>
      <sz val="11"/>
      <color rgb="FFFF0000"/>
      <name val="微软雅黑"/>
      <charset val="134"/>
    </font>
    <font>
      <b/>
      <sz val="12"/>
      <color rgb="FFFF0000"/>
      <name val="Arial"/>
      <charset val="134"/>
    </font>
    <font>
      <b/>
      <sz val="8"/>
      <name val="微软雅黑"/>
      <charset val="134"/>
    </font>
    <font>
      <b/>
      <sz val="8"/>
      <color rgb="FFFF0000"/>
      <name val="微软雅黑"/>
      <charset val="134"/>
    </font>
    <font>
      <sz val="8"/>
      <color rgb="FFFF0000"/>
      <name val="微软雅黑"/>
      <charset val="134"/>
    </font>
    <font>
      <sz val="9"/>
      <name val="宋体"/>
      <charset val="134"/>
    </font>
  </fonts>
  <fills count="51">
    <fill>
      <patternFill patternType="none"/>
    </fill>
    <fill>
      <patternFill patternType="gray125"/>
    </fill>
    <fill>
      <patternFill patternType="solid">
        <fgColor theme="8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85961485641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rgb="FFBDF9F3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theme="8" tint="0.599993896298105"/>
      </patternFill>
    </fill>
    <fill>
      <patternFill patternType="solid">
        <fgColor theme="5" tint="0.799981688894314"/>
        <bgColor theme="8" tint="0.799951170384838"/>
      </patternFill>
    </fill>
    <fill>
      <patternFill patternType="solid">
        <fgColor theme="5" tint="0.79976805932798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ashDotDot">
        <color auto="1"/>
      </left>
      <right/>
      <top style="dashDotDot">
        <color auto="1"/>
      </top>
      <bottom/>
      <diagonal/>
    </border>
    <border>
      <left/>
      <right/>
      <top style="dashDotDot">
        <color auto="1"/>
      </top>
      <bottom/>
      <diagonal/>
    </border>
    <border>
      <left/>
      <right style="dashDotDot">
        <color auto="1"/>
      </right>
      <top style="dashDotDot">
        <color auto="1"/>
      </top>
      <bottom/>
      <diagonal/>
    </border>
    <border>
      <left style="dashDotDot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ashDotDot">
        <color auto="1"/>
      </right>
      <top/>
      <bottom/>
      <diagonal/>
    </border>
    <border>
      <left style="dashDotDot">
        <color auto="1"/>
      </left>
      <right/>
      <top/>
      <bottom style="dashDotDot">
        <color auto="1"/>
      </bottom>
      <diagonal/>
    </border>
    <border>
      <left/>
      <right/>
      <top/>
      <bottom style="dashDotDot">
        <color auto="1"/>
      </bottom>
      <diagonal/>
    </border>
    <border>
      <left/>
      <right style="dashDotDot">
        <color auto="1"/>
      </right>
      <top/>
      <bottom style="dashDotDot">
        <color auto="1"/>
      </bottom>
      <diagonal/>
    </border>
    <border>
      <left style="dashed">
        <color auto="1"/>
      </left>
      <right style="dotted">
        <color auto="1"/>
      </right>
      <top/>
      <bottom/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>
      <alignment vertical="center"/>
    </xf>
    <xf numFmtId="43" fontId="63" fillId="0" borderId="0" applyFont="0" applyFill="0" applyBorder="0" applyAlignment="0" applyProtection="0">
      <alignment vertical="center"/>
    </xf>
    <xf numFmtId="44" fontId="63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63" fillId="0" borderId="0" applyFont="0" applyFill="0" applyBorder="0" applyAlignment="0" applyProtection="0">
      <alignment vertical="center"/>
    </xf>
    <xf numFmtId="42" fontId="63" fillId="0" borderId="0" applyFon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3" fillId="26" borderId="36" applyNumberFormat="0" applyFont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37" applyNumberFormat="0" applyFill="0" applyAlignment="0" applyProtection="0">
      <alignment vertical="center"/>
    </xf>
    <xf numFmtId="0" fontId="70" fillId="0" borderId="37" applyNumberFormat="0" applyFill="0" applyAlignment="0" applyProtection="0">
      <alignment vertical="center"/>
    </xf>
    <xf numFmtId="0" fontId="71" fillId="0" borderId="38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27" borderId="39" applyNumberFormat="0" applyAlignment="0" applyProtection="0">
      <alignment vertical="center"/>
    </xf>
    <xf numFmtId="0" fontId="73" fillId="28" borderId="40" applyNumberFormat="0" applyAlignment="0" applyProtection="0">
      <alignment vertical="center"/>
    </xf>
    <xf numFmtId="0" fontId="74" fillId="28" borderId="39" applyNumberFormat="0" applyAlignment="0" applyProtection="0">
      <alignment vertical="center"/>
    </xf>
    <xf numFmtId="0" fontId="75" fillId="29" borderId="41" applyNumberFormat="0" applyAlignment="0" applyProtection="0">
      <alignment vertical="center"/>
    </xf>
    <xf numFmtId="0" fontId="76" fillId="0" borderId="42" applyNumberFormat="0" applyFill="0" applyAlignment="0" applyProtection="0">
      <alignment vertical="center"/>
    </xf>
    <xf numFmtId="0" fontId="77" fillId="0" borderId="43" applyNumberFormat="0" applyFill="0" applyAlignment="0" applyProtection="0">
      <alignment vertical="center"/>
    </xf>
    <xf numFmtId="0" fontId="78" fillId="30" borderId="0" applyNumberFormat="0" applyBorder="0" applyAlignment="0" applyProtection="0">
      <alignment vertical="center"/>
    </xf>
    <xf numFmtId="0" fontId="79" fillId="31" borderId="0" applyNumberFormat="0" applyBorder="0" applyAlignment="0" applyProtection="0">
      <alignment vertical="center"/>
    </xf>
    <xf numFmtId="0" fontId="80" fillId="32" borderId="0" applyNumberFormat="0" applyBorder="0" applyAlignment="0" applyProtection="0">
      <alignment vertical="center"/>
    </xf>
    <xf numFmtId="0" fontId="81" fillId="33" borderId="0" applyNumberFormat="0" applyBorder="0" applyAlignment="0" applyProtection="0">
      <alignment vertical="center"/>
    </xf>
    <xf numFmtId="0" fontId="82" fillId="6" borderId="0" applyNumberFormat="0" applyBorder="0" applyAlignment="0" applyProtection="0">
      <alignment vertical="center"/>
    </xf>
    <xf numFmtId="0" fontId="82" fillId="10" borderId="0" applyNumberFormat="0" applyBorder="0" applyAlignment="0" applyProtection="0">
      <alignment vertical="center"/>
    </xf>
    <xf numFmtId="0" fontId="81" fillId="34" borderId="0" applyNumberFormat="0" applyBorder="0" applyAlignment="0" applyProtection="0">
      <alignment vertical="center"/>
    </xf>
    <xf numFmtId="0" fontId="81" fillId="35" borderId="0" applyNumberFormat="0" applyBorder="0" applyAlignment="0" applyProtection="0">
      <alignment vertical="center"/>
    </xf>
    <xf numFmtId="0" fontId="82" fillId="24" borderId="0" applyNumberFormat="0" applyBorder="0" applyAlignment="0" applyProtection="0">
      <alignment vertical="center"/>
    </xf>
    <xf numFmtId="0" fontId="82" fillId="36" borderId="0" applyNumberFormat="0" applyBorder="0" applyAlignment="0" applyProtection="0">
      <alignment vertical="center"/>
    </xf>
    <xf numFmtId="0" fontId="81" fillId="37" borderId="0" applyNumberFormat="0" applyBorder="0" applyAlignment="0" applyProtection="0">
      <alignment vertical="center"/>
    </xf>
    <xf numFmtId="0" fontId="81" fillId="38" borderId="0" applyNumberFormat="0" applyBorder="0" applyAlignment="0" applyProtection="0">
      <alignment vertical="center"/>
    </xf>
    <xf numFmtId="0" fontId="82" fillId="39" borderId="0" applyNumberFormat="0" applyBorder="0" applyAlignment="0" applyProtection="0">
      <alignment vertical="center"/>
    </xf>
    <xf numFmtId="0" fontId="82" fillId="40" borderId="0" applyNumberFormat="0" applyBorder="0" applyAlignment="0" applyProtection="0">
      <alignment vertical="center"/>
    </xf>
    <xf numFmtId="0" fontId="81" fillId="41" borderId="0" applyNumberFormat="0" applyBorder="0" applyAlignment="0" applyProtection="0">
      <alignment vertical="center"/>
    </xf>
    <xf numFmtId="0" fontId="81" fillId="42" borderId="0" applyNumberFormat="0" applyBorder="0" applyAlignment="0" applyProtection="0">
      <alignment vertical="center"/>
    </xf>
    <xf numFmtId="0" fontId="82" fillId="43" borderId="0" applyNumberFormat="0" applyBorder="0" applyAlignment="0" applyProtection="0">
      <alignment vertical="center"/>
    </xf>
    <xf numFmtId="0" fontId="82" fillId="44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2" fillId="47" borderId="0" applyNumberFormat="0" applyBorder="0" applyAlignment="0" applyProtection="0">
      <alignment vertical="center"/>
    </xf>
    <xf numFmtId="0" fontId="82" fillId="17" borderId="0" applyNumberFormat="0" applyBorder="0" applyAlignment="0" applyProtection="0">
      <alignment vertical="center"/>
    </xf>
    <xf numFmtId="0" fontId="81" fillId="16" borderId="0" applyNumberFormat="0" applyBorder="0" applyAlignment="0" applyProtection="0">
      <alignment vertical="center"/>
    </xf>
    <xf numFmtId="0" fontId="81" fillId="48" borderId="0" applyNumberFormat="0" applyBorder="0" applyAlignment="0" applyProtection="0">
      <alignment vertical="center"/>
    </xf>
    <xf numFmtId="0" fontId="82" fillId="14" borderId="0" applyNumberFormat="0" applyBorder="0" applyAlignment="0" applyProtection="0">
      <alignment vertical="center"/>
    </xf>
    <xf numFmtId="0" fontId="82" fillId="49" borderId="0" applyNumberFormat="0" applyBorder="0" applyAlignment="0" applyProtection="0">
      <alignment vertical="center"/>
    </xf>
    <xf numFmtId="0" fontId="81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 applyProtection="0">
      <alignment vertical="center"/>
    </xf>
    <xf numFmtId="0" fontId="0" fillId="0" borderId="0">
      <alignment vertical="center"/>
    </xf>
    <xf numFmtId="0" fontId="83" fillId="0" borderId="0"/>
    <xf numFmtId="0" fontId="63" fillId="0" borderId="0"/>
    <xf numFmtId="0" fontId="63" fillId="0" borderId="0"/>
    <xf numFmtId="0" fontId="83" fillId="0" borderId="0"/>
    <xf numFmtId="0" fontId="23" fillId="0" borderId="0">
      <alignment vertical="center"/>
    </xf>
    <xf numFmtId="0" fontId="0" fillId="0" borderId="0">
      <alignment vertical="center"/>
    </xf>
    <xf numFmtId="0" fontId="63" fillId="0" borderId="0">
      <alignment vertical="center"/>
    </xf>
    <xf numFmtId="0" fontId="63" fillId="0" borderId="0"/>
    <xf numFmtId="0" fontId="63" fillId="0" borderId="0"/>
    <xf numFmtId="0" fontId="63" fillId="0" borderId="0"/>
    <xf numFmtId="0" fontId="0" fillId="0" borderId="0">
      <alignment vertical="center"/>
    </xf>
    <xf numFmtId="0" fontId="63" fillId="0" borderId="0"/>
    <xf numFmtId="0" fontId="63" fillId="0" borderId="0"/>
    <xf numFmtId="43" fontId="0" fillId="0" borderId="0" applyFont="0" applyFill="0" applyBorder="0" applyAlignment="0" applyProtection="0">
      <alignment vertical="center"/>
    </xf>
  </cellStyleXfs>
  <cellXfs count="338">
    <xf numFmtId="0" fontId="0" fillId="0" borderId="0" xfId="0">
      <alignment vertical="center"/>
    </xf>
    <xf numFmtId="0" fontId="1" fillId="0" borderId="0" xfId="49" applyFont="1" applyAlignment="1">
      <alignment vertical="center" wrapText="1"/>
    </xf>
    <xf numFmtId="0" fontId="2" fillId="0" borderId="0" xfId="49" applyFont="1" applyAlignment="1">
      <alignment vertical="center" wrapText="1"/>
    </xf>
    <xf numFmtId="0" fontId="3" fillId="0" borderId="0" xfId="49" applyFont="1" applyAlignment="1">
      <alignment vertical="center" wrapText="1"/>
    </xf>
    <xf numFmtId="49" fontId="1" fillId="0" borderId="0" xfId="49" applyNumberFormat="1" applyFont="1" applyAlignment="1">
      <alignment vertical="center" wrapText="1"/>
    </xf>
    <xf numFmtId="0" fontId="4" fillId="0" borderId="0" xfId="49" applyFont="1" applyAlignment="1">
      <alignment vertical="center" wrapText="1"/>
    </xf>
    <xf numFmtId="0" fontId="4" fillId="0" borderId="0" xfId="49" applyFont="1" applyAlignment="1">
      <alignment horizontal="center" vertical="center" wrapText="1"/>
    </xf>
    <xf numFmtId="0" fontId="5" fillId="0" borderId="1" xfId="49" applyFont="1" applyBorder="1" applyAlignment="1">
      <alignment horizontal="left" vertical="center" wrapText="1"/>
    </xf>
    <xf numFmtId="0" fontId="5" fillId="0" borderId="2" xfId="49" applyFont="1" applyBorder="1" applyAlignment="1">
      <alignment horizontal="center" vertical="center" wrapText="1"/>
    </xf>
    <xf numFmtId="0" fontId="5" fillId="0" borderId="2" xfId="49" applyFont="1" applyBorder="1" applyAlignment="1">
      <alignment horizontal="left" vertical="center" wrapText="1"/>
    </xf>
    <xf numFmtId="0" fontId="5" fillId="0" borderId="3" xfId="49" applyFont="1" applyBorder="1" applyAlignment="1">
      <alignment horizontal="left" vertical="center" wrapText="1"/>
    </xf>
    <xf numFmtId="0" fontId="6" fillId="2" borderId="4" xfId="49" applyFont="1" applyFill="1" applyBorder="1" applyAlignment="1">
      <alignment horizontal="center" vertical="center" wrapText="1"/>
    </xf>
    <xf numFmtId="0" fontId="1" fillId="3" borderId="4" xfId="49" applyFont="1" applyFill="1" applyBorder="1" applyAlignment="1">
      <alignment horizontal="center" vertical="center" wrapText="1"/>
    </xf>
    <xf numFmtId="0" fontId="1" fillId="3" borderId="4" xfId="49" applyFont="1" applyFill="1" applyBorder="1" applyAlignment="1">
      <alignment vertical="center" wrapText="1"/>
    </xf>
    <xf numFmtId="49" fontId="1" fillId="3" borderId="4" xfId="49" applyNumberFormat="1" applyFont="1" applyFill="1" applyBorder="1" applyAlignment="1">
      <alignment vertical="center" wrapText="1"/>
    </xf>
    <xf numFmtId="49" fontId="1" fillId="3" borderId="4" xfId="49" applyNumberFormat="1" applyFont="1" applyFill="1" applyBorder="1" applyAlignment="1">
      <alignment horizontal="center" vertical="center" wrapText="1"/>
    </xf>
    <xf numFmtId="49" fontId="6" fillId="2" borderId="4" xfId="49" applyNumberFormat="1" applyFont="1" applyFill="1" applyBorder="1" applyAlignment="1">
      <alignment horizontal="center" vertical="center" wrapText="1"/>
    </xf>
    <xf numFmtId="0" fontId="7" fillId="0" borderId="0" xfId="65" applyFont="1"/>
    <xf numFmtId="0" fontId="8" fillId="0" borderId="0" xfId="65" applyFont="1"/>
    <xf numFmtId="0" fontId="9" fillId="0" borderId="0" xfId="65" applyFont="1" applyAlignment="1">
      <alignment vertical="center" wrapText="1"/>
    </xf>
    <xf numFmtId="0" fontId="9" fillId="0" borderId="0" xfId="65" applyFont="1" applyAlignment="1">
      <alignment horizontal="center" vertical="center" wrapText="1"/>
    </xf>
    <xf numFmtId="0" fontId="9" fillId="0" borderId="0" xfId="65" applyFont="1" applyAlignment="1">
      <alignment vertical="center"/>
    </xf>
    <xf numFmtId="0" fontId="10" fillId="0" borderId="0" xfId="65" applyFont="1"/>
    <xf numFmtId="0" fontId="11" fillId="0" borderId="0" xfId="65" applyFont="1" applyAlignment="1">
      <alignment vertical="center" wrapText="1"/>
    </xf>
    <xf numFmtId="0" fontId="12" fillId="0" borderId="0" xfId="65" applyFont="1" applyAlignment="1">
      <alignment vertical="center" wrapText="1"/>
    </xf>
    <xf numFmtId="0" fontId="12" fillId="4" borderId="0" xfId="65" applyFont="1" applyFill="1" applyAlignment="1">
      <alignment horizontal="center" vertical="center" wrapText="1"/>
    </xf>
    <xf numFmtId="0" fontId="13" fillId="0" borderId="4" xfId="65" applyFont="1" applyBorder="1" applyAlignment="1">
      <alignment vertical="center" wrapText="1"/>
    </xf>
    <xf numFmtId="0" fontId="13" fillId="0" borderId="4" xfId="65" applyFont="1" applyBorder="1" applyAlignment="1">
      <alignment horizontal="center" vertical="center" wrapText="1"/>
    </xf>
    <xf numFmtId="0" fontId="13" fillId="0" borderId="4" xfId="65" applyFont="1" applyBorder="1" applyAlignment="1">
      <alignment vertical="center"/>
    </xf>
    <xf numFmtId="0" fontId="9" fillId="0" borderId="4" xfId="65" applyFont="1" applyBorder="1" applyAlignment="1">
      <alignment vertical="center" wrapText="1"/>
    </xf>
    <xf numFmtId="0" fontId="9" fillId="0" borderId="4" xfId="65" applyFont="1" applyBorder="1" applyAlignment="1">
      <alignment horizontal="center" vertical="center" wrapText="1"/>
    </xf>
    <xf numFmtId="0" fontId="9" fillId="0" borderId="4" xfId="65" applyFont="1" applyBorder="1" applyAlignment="1">
      <alignment vertical="center"/>
    </xf>
    <xf numFmtId="0" fontId="12" fillId="0" borderId="0" xfId="65" applyFont="1" applyAlignment="1">
      <alignment horizontal="left" vertical="center"/>
    </xf>
    <xf numFmtId="0" fontId="12" fillId="0" borderId="4" xfId="65" applyFont="1" applyBorder="1" applyAlignment="1">
      <alignment vertical="center" wrapText="1"/>
    </xf>
    <xf numFmtId="0" fontId="14" fillId="0" borderId="4" xfId="65" applyFont="1" applyBorder="1" applyAlignment="1">
      <alignment vertical="center" wrapText="1"/>
    </xf>
    <xf numFmtId="0" fontId="14" fillId="0" borderId="4" xfId="65" applyFont="1" applyBorder="1" applyAlignment="1">
      <alignment horizontal="center" vertical="center" wrapText="1"/>
    </xf>
    <xf numFmtId="0" fontId="15" fillId="0" borderId="0" xfId="65" applyFont="1" applyAlignment="1">
      <alignment horizontal="center" vertical="center" wrapText="1"/>
    </xf>
    <xf numFmtId="0" fontId="15" fillId="0" borderId="0" xfId="65" applyFont="1" applyAlignment="1">
      <alignment vertical="center"/>
    </xf>
    <xf numFmtId="0" fontId="14" fillId="0" borderId="0" xfId="0" applyFont="1">
      <alignment vertical="center"/>
    </xf>
    <xf numFmtId="176" fontId="14" fillId="0" borderId="0" xfId="0" applyNumberFormat="1" applyFont="1" applyAlignment="1">
      <alignment horizontal="center" vertical="center"/>
    </xf>
    <xf numFmtId="0" fontId="16" fillId="5" borderId="4" xfId="0" applyFont="1" applyFill="1" applyBorder="1" applyAlignment="1">
      <alignment horizontal="left" vertical="center" wrapText="1"/>
    </xf>
    <xf numFmtId="0" fontId="17" fillId="5" borderId="4" xfId="0" applyFont="1" applyFill="1" applyBorder="1" applyAlignment="1">
      <alignment horizontal="left" vertical="center" wrapText="1"/>
    </xf>
    <xf numFmtId="177" fontId="16" fillId="5" borderId="4" xfId="0" applyNumberFormat="1" applyFont="1" applyFill="1" applyBorder="1" applyAlignment="1">
      <alignment horizontal="left" vertical="center"/>
    </xf>
    <xf numFmtId="176" fontId="16" fillId="5" borderId="4" xfId="0" applyNumberFormat="1" applyFont="1" applyFill="1" applyBorder="1" applyAlignment="1">
      <alignment horizontal="center" vertical="center"/>
    </xf>
    <xf numFmtId="177" fontId="18" fillId="0" borderId="4" xfId="0" applyNumberFormat="1" applyFont="1" applyBorder="1" applyAlignment="1">
      <alignment horizontal="left" vertical="center"/>
    </xf>
    <xf numFmtId="177" fontId="18" fillId="0" borderId="4" xfId="0" applyNumberFormat="1" applyFont="1" applyBorder="1" applyAlignment="1">
      <alignment horizontal="left"/>
    </xf>
    <xf numFmtId="177" fontId="19" fillId="0" borderId="4" xfId="0" applyNumberFormat="1" applyFont="1" applyBorder="1" applyAlignment="1">
      <alignment horizontal="left" vertical="center"/>
    </xf>
    <xf numFmtId="176" fontId="19" fillId="0" borderId="4" xfId="0" applyNumberFormat="1" applyFont="1" applyBorder="1" applyAlignment="1">
      <alignment horizontal="center" vertical="center"/>
    </xf>
    <xf numFmtId="177" fontId="18" fillId="4" borderId="4" xfId="0" applyNumberFormat="1" applyFont="1" applyFill="1" applyBorder="1" applyAlignment="1">
      <alignment horizontal="left"/>
    </xf>
    <xf numFmtId="177" fontId="18" fillId="6" borderId="4" xfId="0" applyNumberFormat="1" applyFont="1" applyFill="1" applyBorder="1" applyAlignment="1">
      <alignment horizontal="left" vertical="center"/>
    </xf>
    <xf numFmtId="177" fontId="18" fillId="6" borderId="4" xfId="0" applyNumberFormat="1" applyFont="1" applyFill="1" applyBorder="1" applyAlignment="1">
      <alignment horizontal="left"/>
    </xf>
    <xf numFmtId="177" fontId="19" fillId="6" borderId="4" xfId="0" applyNumberFormat="1" applyFont="1" applyFill="1" applyBorder="1" applyAlignment="1">
      <alignment horizontal="left" vertical="center"/>
    </xf>
    <xf numFmtId="176" fontId="19" fillId="6" borderId="4" xfId="0" applyNumberFormat="1" applyFont="1" applyFill="1" applyBorder="1" applyAlignment="1">
      <alignment horizontal="center" vertical="center"/>
    </xf>
    <xf numFmtId="0" fontId="20" fillId="0" borderId="0" xfId="0" applyFont="1">
      <alignment vertical="center"/>
    </xf>
    <xf numFmtId="0" fontId="20" fillId="0" borderId="0" xfId="0" applyFont="1" applyAlignment="1"/>
    <xf numFmtId="0" fontId="0" fillId="0" borderId="0" xfId="0" applyAlignment="1">
      <alignment horizontal="center" vertical="center"/>
    </xf>
    <xf numFmtId="178" fontId="13" fillId="7" borderId="4" xfId="0" applyNumberFormat="1" applyFont="1" applyFill="1" applyBorder="1" applyAlignment="1">
      <alignment horizontal="center" vertical="center" wrapText="1" readingOrder="1"/>
    </xf>
    <xf numFmtId="178" fontId="13" fillId="7" borderId="4" xfId="0" applyNumberFormat="1" applyFont="1" applyFill="1" applyBorder="1" applyAlignment="1">
      <alignment horizontal="center" vertical="center" wrapText="1"/>
    </xf>
    <xf numFmtId="178" fontId="21" fillId="4" borderId="4" xfId="0" applyNumberFormat="1" applyFont="1" applyFill="1" applyBorder="1" applyAlignment="1">
      <alignment horizontal="center" vertical="center"/>
    </xf>
    <xf numFmtId="9" fontId="21" fillId="4" borderId="4" xfId="3" applyFont="1" applyFill="1" applyBorder="1" applyAlignment="1">
      <alignment horizontal="center" vertical="center"/>
    </xf>
    <xf numFmtId="178" fontId="10" fillId="0" borderId="0" xfId="0" applyNumberFormat="1" applyFont="1" applyAlignment="1"/>
    <xf numFmtId="178" fontId="10" fillId="0" borderId="0" xfId="0" applyNumberFormat="1" applyFont="1" applyAlignment="1">
      <alignment wrapText="1"/>
    </xf>
    <xf numFmtId="0" fontId="22" fillId="0" borderId="0" xfId="0" applyFont="1" applyAlignment="1">
      <alignment vertical="center" wrapText="1"/>
    </xf>
    <xf numFmtId="0" fontId="22" fillId="0" borderId="0" xfId="0" applyFont="1">
      <alignment vertical="center"/>
    </xf>
    <xf numFmtId="0" fontId="22" fillId="0" borderId="0" xfId="0" applyFont="1" applyAlignment="1">
      <alignment horizontal="center" vertical="center"/>
    </xf>
    <xf numFmtId="10" fontId="22" fillId="0" borderId="0" xfId="0" applyNumberFormat="1" applyFont="1" applyAlignment="1">
      <alignment horizontal="center" vertical="center"/>
    </xf>
    <xf numFmtId="179" fontId="22" fillId="0" borderId="0" xfId="0" applyNumberFormat="1" applyFont="1">
      <alignment vertical="center"/>
    </xf>
    <xf numFmtId="0" fontId="23" fillId="0" borderId="0" xfId="0" applyFont="1" applyAlignment="1">
      <alignment horizontal="center" vertical="center"/>
    </xf>
    <xf numFmtId="0" fontId="24" fillId="8" borderId="5" xfId="0" applyFont="1" applyFill="1" applyBorder="1" applyAlignment="1">
      <alignment horizontal="center" vertical="center" wrapText="1"/>
    </xf>
    <xf numFmtId="10" fontId="24" fillId="8" borderId="6" xfId="0" applyNumberFormat="1" applyFont="1" applyFill="1" applyBorder="1" applyAlignment="1">
      <alignment horizontal="center" vertical="center" wrapText="1"/>
    </xf>
    <xf numFmtId="10" fontId="24" fillId="8" borderId="7" xfId="0" applyNumberFormat="1" applyFont="1" applyFill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10" fontId="22" fillId="0" borderId="4" xfId="0" applyNumberFormat="1" applyFont="1" applyBorder="1" applyAlignment="1">
      <alignment horizontal="center" vertical="center"/>
    </xf>
    <xf numFmtId="0" fontId="26" fillId="9" borderId="4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7" fillId="10" borderId="4" xfId="0" applyFont="1" applyFill="1" applyBorder="1" applyAlignment="1">
      <alignment vertical="center" wrapText="1"/>
    </xf>
    <xf numFmtId="0" fontId="14" fillId="0" borderId="4" xfId="0" applyFont="1" applyBorder="1" applyAlignment="1">
      <alignment horizontal="center" vertical="center"/>
    </xf>
    <xf numFmtId="0" fontId="28" fillId="9" borderId="4" xfId="0" applyFont="1" applyFill="1" applyBorder="1" applyAlignment="1">
      <alignment horizontal="center" vertical="center" wrapText="1"/>
    </xf>
    <xf numFmtId="0" fontId="15" fillId="0" borderId="0" xfId="0" applyFont="1">
      <alignment vertical="center"/>
    </xf>
    <xf numFmtId="179" fontId="24" fillId="8" borderId="4" xfId="0" applyNumberFormat="1" applyFont="1" applyFill="1" applyBorder="1" applyAlignment="1">
      <alignment horizontal="center" vertical="center" wrapText="1"/>
    </xf>
    <xf numFmtId="10" fontId="24" fillId="8" borderId="4" xfId="0" applyNumberFormat="1" applyFont="1" applyFill="1" applyBorder="1" applyAlignment="1">
      <alignment horizontal="center" vertical="center" wrapText="1"/>
    </xf>
    <xf numFmtId="179" fontId="29" fillId="0" borderId="4" xfId="0" applyNumberFormat="1" applyFont="1" applyBorder="1" applyAlignment="1" applyProtection="1">
      <alignment horizontal="center" vertical="center"/>
      <protection locked="0"/>
    </xf>
    <xf numFmtId="0" fontId="24" fillId="8" borderId="4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179" fontId="29" fillId="0" borderId="4" xfId="0" applyNumberFormat="1" applyFont="1" applyFill="1" applyBorder="1" applyAlignment="1" applyProtection="1">
      <alignment horizontal="center" vertical="center"/>
      <protection locked="0"/>
    </xf>
    <xf numFmtId="0" fontId="25" fillId="0" borderId="4" xfId="0" applyFont="1" applyFill="1" applyBorder="1" applyAlignment="1">
      <alignment horizontal="center" vertical="center" wrapText="1"/>
    </xf>
    <xf numFmtId="0" fontId="30" fillId="11" borderId="4" xfId="0" applyFont="1" applyFill="1" applyBorder="1" applyAlignment="1">
      <alignment horizontal="center" vertical="center" wrapText="1"/>
    </xf>
    <xf numFmtId="176" fontId="22" fillId="0" borderId="0" xfId="0" applyNumberFormat="1" applyFont="1" applyAlignment="1">
      <alignment vertical="center" wrapText="1"/>
    </xf>
    <xf numFmtId="0" fontId="23" fillId="0" borderId="4" xfId="0" applyFont="1" applyBorder="1" applyAlignment="1">
      <alignment horizontal="center" vertical="center"/>
    </xf>
    <xf numFmtId="180" fontId="23" fillId="0" borderId="4" xfId="0" applyNumberFormat="1" applyFont="1" applyBorder="1" applyAlignment="1">
      <alignment horizontal="center" vertical="center"/>
    </xf>
    <xf numFmtId="176" fontId="22" fillId="0" borderId="0" xfId="0" applyNumberFormat="1" applyFont="1">
      <alignment vertical="center"/>
    </xf>
    <xf numFmtId="0" fontId="23" fillId="4" borderId="4" xfId="0" applyFont="1" applyFill="1" applyBorder="1" applyAlignment="1">
      <alignment horizontal="center" vertical="center"/>
    </xf>
    <xf numFmtId="180" fontId="23" fillId="4" borderId="4" xfId="0" applyNumberFormat="1" applyFont="1" applyFill="1" applyBorder="1" applyAlignment="1">
      <alignment horizontal="center" vertical="center"/>
    </xf>
    <xf numFmtId="176" fontId="22" fillId="4" borderId="0" xfId="0" applyNumberFormat="1" applyFont="1" applyFill="1">
      <alignment vertical="center"/>
    </xf>
    <xf numFmtId="0" fontId="31" fillId="12" borderId="4" xfId="0" applyFont="1" applyFill="1" applyBorder="1">
      <alignment vertical="center"/>
    </xf>
    <xf numFmtId="181" fontId="32" fillId="13" borderId="4" xfId="0" applyNumberFormat="1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29" fillId="8" borderId="4" xfId="0" applyFont="1" applyFill="1" applyBorder="1" applyAlignment="1">
      <alignment horizontal="center" vertical="center"/>
    </xf>
    <xf numFmtId="0" fontId="29" fillId="8" borderId="1" xfId="0" applyFont="1" applyFill="1" applyBorder="1" applyAlignment="1">
      <alignment horizontal="center" vertical="center"/>
    </xf>
    <xf numFmtId="0" fontId="29" fillId="8" borderId="3" xfId="0" applyFont="1" applyFill="1" applyBorder="1" applyAlignment="1">
      <alignment horizontal="center" vertical="center"/>
    </xf>
    <xf numFmtId="0" fontId="32" fillId="0" borderId="4" xfId="0" applyFont="1" applyBorder="1" applyAlignment="1" applyProtection="1">
      <alignment horizontal="center" vertical="center"/>
      <protection locked="0"/>
    </xf>
    <xf numFmtId="181" fontId="32" fillId="0" borderId="4" xfId="0" applyNumberFormat="1" applyFont="1" applyBorder="1" applyAlignment="1" applyProtection="1">
      <alignment horizontal="center" vertical="center"/>
      <protection locked="0"/>
    </xf>
    <xf numFmtId="181" fontId="32" fillId="7" borderId="4" xfId="0" applyNumberFormat="1" applyFont="1" applyFill="1" applyBorder="1" applyAlignment="1">
      <alignment horizontal="center" vertical="center"/>
    </xf>
    <xf numFmtId="9" fontId="32" fillId="0" borderId="4" xfId="3" applyFont="1" applyBorder="1" applyAlignment="1" applyProtection="1">
      <alignment horizontal="center" vertical="center"/>
      <protection locked="0"/>
    </xf>
    <xf numFmtId="0" fontId="33" fillId="8" borderId="1" xfId="0" applyFont="1" applyFill="1" applyBorder="1" applyAlignment="1">
      <alignment horizontal="center" vertical="center"/>
    </xf>
    <xf numFmtId="0" fontId="33" fillId="8" borderId="2" xfId="0" applyFont="1" applyFill="1" applyBorder="1" applyAlignment="1">
      <alignment horizontal="center" vertical="center"/>
    </xf>
    <xf numFmtId="0" fontId="33" fillId="8" borderId="3" xfId="0" applyFont="1" applyFill="1" applyBorder="1" applyAlignment="1">
      <alignment horizontal="center" vertical="center"/>
    </xf>
    <xf numFmtId="181" fontId="33" fillId="8" borderId="4" xfId="0" applyNumberFormat="1" applyFont="1" applyFill="1" applyBorder="1" applyAlignment="1">
      <alignment horizontal="center" vertical="center"/>
    </xf>
    <xf numFmtId="0" fontId="34" fillId="12" borderId="4" xfId="0" applyFont="1" applyFill="1" applyBorder="1">
      <alignment vertical="center"/>
    </xf>
    <xf numFmtId="0" fontId="35" fillId="12" borderId="4" xfId="0" applyFont="1" applyFill="1" applyBorder="1">
      <alignment vertical="center"/>
    </xf>
    <xf numFmtId="0" fontId="36" fillId="3" borderId="0" xfId="0" applyFont="1" applyFill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32" fillId="0" borderId="0" xfId="0" applyFon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37" fillId="14" borderId="8" xfId="0" applyFont="1" applyFill="1" applyBorder="1" applyAlignment="1" applyProtection="1">
      <alignment horizontal="center" vertical="center"/>
    </xf>
    <xf numFmtId="0" fontId="37" fillId="14" borderId="9" xfId="0" applyFont="1" applyFill="1" applyBorder="1" applyAlignment="1" applyProtection="1">
      <alignment horizontal="center" vertical="center"/>
    </xf>
    <xf numFmtId="0" fontId="37" fillId="14" borderId="10" xfId="0" applyFont="1" applyFill="1" applyBorder="1" applyAlignment="1" applyProtection="1">
      <alignment horizontal="center" vertical="center"/>
    </xf>
    <xf numFmtId="0" fontId="38" fillId="10" borderId="11" xfId="0" applyFont="1" applyFill="1" applyBorder="1" applyAlignment="1" applyProtection="1">
      <alignment vertical="center" wrapText="1"/>
    </xf>
    <xf numFmtId="181" fontId="32" fillId="0" borderId="4" xfId="0" applyNumberFormat="1" applyFont="1" applyBorder="1" applyAlignment="1" applyProtection="1">
      <alignment horizontal="center" vertical="center"/>
    </xf>
    <xf numFmtId="0" fontId="38" fillId="10" borderId="4" xfId="0" applyFont="1" applyFill="1" applyBorder="1" applyAlignment="1" applyProtection="1">
      <alignment vertical="center" wrapText="1"/>
    </xf>
    <xf numFmtId="0" fontId="36" fillId="14" borderId="0" xfId="0" applyFont="1" applyFill="1" applyAlignment="1" applyProtection="1">
      <alignment horizontal="center" vertical="center" wrapText="1"/>
    </xf>
    <xf numFmtId="0" fontId="32" fillId="14" borderId="0" xfId="0" applyFont="1" applyFill="1" applyAlignment="1" applyProtection="1">
      <alignment horizontal="center" vertical="center"/>
    </xf>
    <xf numFmtId="0" fontId="32" fillId="14" borderId="12" xfId="0" applyFont="1" applyFill="1" applyBorder="1" applyProtection="1">
      <alignment vertical="center"/>
    </xf>
    <xf numFmtId="0" fontId="29" fillId="10" borderId="11" xfId="0" applyFont="1" applyFill="1" applyBorder="1" applyAlignment="1" applyProtection="1">
      <alignment horizontal="center" vertical="center"/>
    </xf>
    <xf numFmtId="0" fontId="29" fillId="10" borderId="4" xfId="0" applyFont="1" applyFill="1" applyBorder="1" applyAlignment="1" applyProtection="1">
      <alignment horizontal="center" vertical="center"/>
    </xf>
    <xf numFmtId="0" fontId="32" fillId="0" borderId="11" xfId="0" applyFont="1" applyBorder="1" applyAlignment="1" applyProtection="1">
      <alignment horizontal="center" vertical="center"/>
      <protection locked="0"/>
    </xf>
    <xf numFmtId="181" fontId="32" fillId="10" borderId="4" xfId="0" applyNumberFormat="1" applyFont="1" applyFill="1" applyBorder="1" applyAlignment="1" applyProtection="1">
      <alignment horizontal="center" vertical="center"/>
    </xf>
    <xf numFmtId="9" fontId="32" fillId="0" borderId="4" xfId="3" applyNumberFormat="1" applyFont="1" applyFill="1" applyBorder="1" applyAlignment="1" applyProtection="1">
      <alignment horizontal="center" vertical="center"/>
      <protection locked="0"/>
    </xf>
    <xf numFmtId="0" fontId="33" fillId="10" borderId="11" xfId="0" applyFont="1" applyFill="1" applyBorder="1" applyAlignment="1" applyProtection="1">
      <alignment horizontal="center" vertical="center"/>
    </xf>
    <xf numFmtId="0" fontId="33" fillId="10" borderId="4" xfId="0" applyFont="1" applyFill="1" applyBorder="1" applyAlignment="1" applyProtection="1">
      <alignment horizontal="center" vertical="center"/>
    </xf>
    <xf numFmtId="181" fontId="33" fillId="10" borderId="4" xfId="0" applyNumberFormat="1" applyFont="1" applyFill="1" applyBorder="1" applyAlignment="1" applyProtection="1">
      <alignment horizontal="center" vertical="center"/>
    </xf>
    <xf numFmtId="0" fontId="32" fillId="14" borderId="13" xfId="0" applyFont="1" applyFill="1" applyBorder="1" applyAlignment="1" applyProtection="1">
      <alignment horizontal="center" vertical="center"/>
    </xf>
    <xf numFmtId="0" fontId="32" fillId="14" borderId="14" xfId="0" applyFont="1" applyFill="1" applyBorder="1" applyAlignment="1" applyProtection="1">
      <alignment horizontal="center" vertical="center"/>
    </xf>
    <xf numFmtId="0" fontId="32" fillId="14" borderId="15" xfId="0" applyFont="1" applyFill="1" applyBorder="1" applyProtection="1">
      <alignment vertical="center"/>
    </xf>
    <xf numFmtId="0" fontId="32" fillId="0" borderId="0" xfId="0" applyFont="1" applyAlignment="1" applyProtection="1">
      <alignment horizontal="center" vertical="center"/>
    </xf>
    <xf numFmtId="0" fontId="32" fillId="0" borderId="0" xfId="0" applyFont="1" applyProtection="1">
      <alignment vertical="center"/>
    </xf>
    <xf numFmtId="0" fontId="37" fillId="14" borderId="16" xfId="0" applyFont="1" applyFill="1" applyBorder="1" applyAlignment="1" applyProtection="1">
      <alignment horizontal="center" vertical="center"/>
    </xf>
    <xf numFmtId="0" fontId="37" fillId="14" borderId="17" xfId="0" applyFont="1" applyFill="1" applyBorder="1" applyAlignment="1" applyProtection="1">
      <alignment horizontal="center" vertical="center"/>
    </xf>
    <xf numFmtId="0" fontId="37" fillId="14" borderId="18" xfId="0" applyFont="1" applyFill="1" applyBorder="1" applyAlignment="1" applyProtection="1">
      <alignment horizontal="center" vertical="center"/>
    </xf>
    <xf numFmtId="0" fontId="38" fillId="10" borderId="19" xfId="0" applyFont="1" applyFill="1" applyBorder="1" applyAlignment="1" applyProtection="1">
      <alignment vertical="center" wrapText="1"/>
    </xf>
    <xf numFmtId="0" fontId="32" fillId="14" borderId="20" xfId="0" applyFont="1" applyFill="1" applyBorder="1" applyProtection="1">
      <alignment vertical="center"/>
    </xf>
    <xf numFmtId="0" fontId="29" fillId="10" borderId="19" xfId="0" applyFont="1" applyFill="1" applyBorder="1" applyAlignment="1" applyProtection="1">
      <alignment horizontal="center" vertical="center"/>
      <protection locked="0"/>
    </xf>
    <xf numFmtId="9" fontId="29" fillId="10" borderId="4" xfId="3" applyFont="1" applyFill="1" applyBorder="1" applyAlignment="1" applyProtection="1">
      <alignment horizontal="center" vertical="center"/>
    </xf>
    <xf numFmtId="0" fontId="32" fillId="0" borderId="19" xfId="0" applyFont="1" applyBorder="1" applyAlignment="1" applyProtection="1">
      <alignment horizontal="center" vertical="center"/>
      <protection locked="0"/>
    </xf>
    <xf numFmtId="181" fontId="32" fillId="0" borderId="4" xfId="3" applyNumberFormat="1" applyFont="1" applyFill="1" applyBorder="1" applyAlignment="1" applyProtection="1">
      <alignment horizontal="center" vertical="center"/>
    </xf>
    <xf numFmtId="9" fontId="32" fillId="0" borderId="4" xfId="3" applyFont="1" applyFill="1" applyBorder="1" applyAlignment="1" applyProtection="1">
      <alignment horizontal="center" vertical="center"/>
      <protection locked="0"/>
    </xf>
    <xf numFmtId="0" fontId="33" fillId="10" borderId="19" xfId="0" applyFont="1" applyFill="1" applyBorder="1" applyAlignment="1" applyProtection="1">
      <alignment horizontal="center" vertical="center"/>
    </xf>
    <xf numFmtId="0" fontId="32" fillId="14" borderId="21" xfId="0" applyFont="1" applyFill="1" applyBorder="1" applyAlignment="1" applyProtection="1">
      <alignment horizontal="center" vertical="center"/>
    </xf>
    <xf numFmtId="0" fontId="32" fillId="14" borderId="22" xfId="0" applyFont="1" applyFill="1" applyBorder="1" applyAlignment="1" applyProtection="1">
      <alignment horizontal="center" vertical="center"/>
    </xf>
    <xf numFmtId="0" fontId="32" fillId="14" borderId="23" xfId="0" applyFont="1" applyFill="1" applyBorder="1" applyProtection="1">
      <alignment vertical="center"/>
    </xf>
    <xf numFmtId="0" fontId="0" fillId="0" borderId="0" xfId="0" applyProtection="1">
      <alignment vertical="center"/>
    </xf>
    <xf numFmtId="0" fontId="29" fillId="10" borderId="19" xfId="0" applyFont="1" applyFill="1" applyBorder="1" applyAlignment="1" applyProtection="1">
      <alignment horizontal="center" vertical="center"/>
    </xf>
    <xf numFmtId="0" fontId="39" fillId="14" borderId="24" xfId="0" applyFont="1" applyFill="1" applyBorder="1" applyProtection="1">
      <alignment vertical="center"/>
    </xf>
    <xf numFmtId="0" fontId="40" fillId="14" borderId="25" xfId="0" applyFont="1" applyFill="1" applyBorder="1" applyAlignment="1" applyProtection="1">
      <alignment horizontal="center" vertical="center" wrapText="1"/>
    </xf>
    <xf numFmtId="0" fontId="29" fillId="14" borderId="25" xfId="0" applyFont="1" applyFill="1" applyBorder="1" applyAlignment="1" applyProtection="1">
      <alignment horizontal="center" vertical="center" wrapText="1"/>
    </xf>
    <xf numFmtId="14" fontId="29" fillId="14" borderId="25" xfId="0" applyNumberFormat="1" applyFont="1" applyFill="1" applyBorder="1" applyAlignment="1" applyProtection="1">
      <alignment horizontal="center" vertical="center" wrapText="1"/>
    </xf>
    <xf numFmtId="0" fontId="29" fillId="15" borderId="26" xfId="0" applyFont="1" applyFill="1" applyBorder="1" applyAlignment="1" applyProtection="1">
      <alignment horizontal="center" vertical="center" wrapText="1"/>
    </xf>
    <xf numFmtId="182" fontId="29" fillId="0" borderId="4" xfId="0" applyNumberFormat="1" applyFont="1" applyBorder="1" applyAlignment="1" applyProtection="1">
      <alignment horizontal="center" vertical="center" wrapText="1"/>
      <protection hidden="1"/>
    </xf>
    <xf numFmtId="0" fontId="29" fillId="15" borderId="4" xfId="0" applyFont="1" applyFill="1" applyBorder="1" applyAlignment="1" applyProtection="1">
      <alignment horizontal="center" vertical="center" wrapText="1"/>
    </xf>
    <xf numFmtId="0" fontId="29" fillId="4" borderId="4" xfId="0" applyFont="1" applyFill="1" applyBorder="1" applyAlignment="1" applyProtection="1">
      <alignment horizontal="center" vertical="center" wrapText="1"/>
    </xf>
    <xf numFmtId="181" fontId="29" fillId="4" borderId="4" xfId="0" applyNumberFormat="1" applyFont="1" applyFill="1" applyBorder="1" applyAlignment="1" applyProtection="1">
      <alignment horizontal="center" vertical="center" wrapText="1"/>
      <protection hidden="1"/>
    </xf>
    <xf numFmtId="0" fontId="41" fillId="15" borderId="26" xfId="0" applyFont="1" applyFill="1" applyBorder="1" applyAlignment="1" applyProtection="1">
      <alignment horizontal="center" vertical="center" wrapText="1"/>
    </xf>
    <xf numFmtId="0" fontId="41" fillId="15" borderId="4" xfId="0" applyFont="1" applyFill="1" applyBorder="1" applyAlignment="1" applyProtection="1">
      <alignment horizontal="center" vertical="center" wrapText="1"/>
    </xf>
    <xf numFmtId="0" fontId="1" fillId="0" borderId="26" xfId="0" applyFont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 wrapText="1"/>
    </xf>
    <xf numFmtId="177" fontId="1" fillId="0" borderId="4" xfId="0" applyNumberFormat="1" applyFont="1" applyBorder="1" applyAlignment="1" applyProtection="1">
      <alignment horizontal="center" vertical="center" wrapText="1"/>
    </xf>
    <xf numFmtId="0" fontId="32" fillId="14" borderId="27" xfId="0" applyFont="1" applyFill="1" applyBorder="1" applyProtection="1">
      <alignment vertical="center"/>
    </xf>
    <xf numFmtId="0" fontId="32" fillId="14" borderId="28" xfId="0" applyFont="1" applyFill="1" applyBorder="1" applyProtection="1">
      <alignment vertical="center"/>
    </xf>
    <xf numFmtId="183" fontId="1" fillId="14" borderId="25" xfId="0" applyNumberFormat="1" applyFont="1" applyFill="1" applyBorder="1" applyAlignment="1" applyProtection="1">
      <alignment horizontal="center" vertical="center" wrapText="1"/>
      <protection hidden="1"/>
    </xf>
    <xf numFmtId="182" fontId="1" fillId="14" borderId="25" xfId="0" applyNumberFormat="1" applyFont="1" applyFill="1" applyBorder="1" applyAlignment="1" applyProtection="1">
      <alignment horizontal="center" vertical="center" wrapText="1"/>
      <protection hidden="1"/>
    </xf>
    <xf numFmtId="181" fontId="29" fillId="0" borderId="4" xfId="0" applyNumberFormat="1" applyFont="1" applyBorder="1" applyAlignment="1" applyProtection="1">
      <alignment horizontal="center" vertical="center" wrapText="1"/>
      <protection hidden="1"/>
    </xf>
    <xf numFmtId="0" fontId="29" fillId="16" borderId="4" xfId="0" applyFont="1" applyFill="1" applyBorder="1" applyAlignment="1" applyProtection="1">
      <alignment horizontal="center" vertical="center" wrapText="1"/>
    </xf>
    <xf numFmtId="0" fontId="29" fillId="6" borderId="4" xfId="0" applyFont="1" applyFill="1" applyBorder="1" applyAlignment="1" applyProtection="1">
      <alignment horizontal="center" vertical="center" wrapText="1"/>
    </xf>
    <xf numFmtId="184" fontId="29" fillId="17" borderId="4" xfId="0" applyNumberFormat="1" applyFont="1" applyFill="1" applyBorder="1" applyAlignment="1" applyProtection="1">
      <alignment horizontal="center" vertical="center" wrapText="1"/>
    </xf>
    <xf numFmtId="183" fontId="1" fillId="0" borderId="4" xfId="0" applyNumberFormat="1" applyFont="1" applyBorder="1" applyAlignment="1" applyProtection="1">
      <alignment horizontal="center" vertical="center" wrapText="1"/>
    </xf>
    <xf numFmtId="177" fontId="1" fillId="0" borderId="4" xfId="0" applyNumberFormat="1" applyFont="1" applyBorder="1" applyAlignment="1" applyProtection="1">
      <alignment horizontal="center" vertical="center" wrapText="1"/>
      <protection locked="0"/>
    </xf>
    <xf numFmtId="0" fontId="42" fillId="0" borderId="4" xfId="0" applyFont="1" applyBorder="1" applyProtection="1">
      <alignment vertical="center"/>
      <protection locked="0"/>
    </xf>
    <xf numFmtId="14" fontId="1" fillId="0" borderId="4" xfId="0" applyNumberFormat="1" applyFont="1" applyBorder="1" applyAlignment="1" applyProtection="1">
      <alignment horizontal="center" vertical="center" wrapText="1"/>
      <protection locked="0"/>
    </xf>
    <xf numFmtId="14" fontId="1" fillId="0" borderId="4" xfId="0" applyNumberFormat="1" applyFont="1" applyBorder="1" applyAlignment="1" applyProtection="1">
      <alignment vertical="center" wrapText="1"/>
      <protection locked="0"/>
    </xf>
    <xf numFmtId="0" fontId="32" fillId="14" borderId="0" xfId="0" applyFont="1" applyFill="1" applyProtection="1">
      <alignment vertical="center"/>
    </xf>
    <xf numFmtId="177" fontId="1" fillId="0" borderId="29" xfId="0" applyNumberFormat="1" applyFont="1" applyBorder="1" applyAlignment="1" applyProtection="1">
      <alignment horizontal="center" vertical="center" wrapText="1"/>
      <protection locked="0"/>
    </xf>
    <xf numFmtId="0" fontId="42" fillId="0" borderId="29" xfId="0" applyFont="1" applyBorder="1" applyProtection="1">
      <alignment vertical="center"/>
      <protection locked="0"/>
    </xf>
    <xf numFmtId="0" fontId="32" fillId="14" borderId="30" xfId="0" applyFont="1" applyFill="1" applyBorder="1" applyProtection="1">
      <alignment vertical="center"/>
    </xf>
    <xf numFmtId="0" fontId="43" fillId="0" borderId="0" xfId="0" applyFont="1">
      <alignment vertical="center"/>
    </xf>
    <xf numFmtId="0" fontId="44" fillId="12" borderId="4" xfId="0" applyFont="1" applyFill="1" applyBorder="1" applyAlignment="1">
      <alignment horizontal="right" vertical="center"/>
    </xf>
    <xf numFmtId="177" fontId="44" fillId="18" borderId="4" xfId="0" applyNumberFormat="1" applyFont="1" applyFill="1" applyBorder="1">
      <alignment vertical="center"/>
    </xf>
    <xf numFmtId="0" fontId="45" fillId="0" borderId="31" xfId="0" applyFont="1" applyBorder="1" applyAlignment="1">
      <alignment horizontal="center" vertical="center"/>
    </xf>
    <xf numFmtId="0" fontId="45" fillId="0" borderId="32" xfId="0" applyFont="1" applyBorder="1" applyAlignment="1">
      <alignment horizontal="right" vertical="center"/>
    </xf>
    <xf numFmtId="181" fontId="29" fillId="19" borderId="4" xfId="0" applyNumberFormat="1" applyFont="1" applyFill="1" applyBorder="1">
      <alignment vertical="center"/>
    </xf>
    <xf numFmtId="0" fontId="45" fillId="0" borderId="32" xfId="0" applyFont="1" applyBorder="1" applyAlignment="1">
      <alignment horizontal="center" vertical="center"/>
    </xf>
    <xf numFmtId="0" fontId="45" fillId="0" borderId="4" xfId="0" applyFont="1" applyBorder="1" applyAlignment="1">
      <alignment horizontal="right" vertical="center"/>
    </xf>
    <xf numFmtId="0" fontId="45" fillId="0" borderId="33" xfId="0" applyFont="1" applyBorder="1" applyAlignment="1">
      <alignment horizontal="center" vertical="center"/>
    </xf>
    <xf numFmtId="0" fontId="45" fillId="0" borderId="4" xfId="0" applyFont="1" applyBorder="1" applyAlignment="1">
      <alignment horizontal="left" vertical="center"/>
    </xf>
    <xf numFmtId="0" fontId="29" fillId="15" borderId="4" xfId="0" applyFont="1" applyFill="1" applyBorder="1" applyAlignment="1">
      <alignment horizontal="center" vertical="center"/>
    </xf>
    <xf numFmtId="0" fontId="29" fillId="15" borderId="4" xfId="0" applyFont="1" applyFill="1" applyBorder="1">
      <alignment vertical="center"/>
    </xf>
    <xf numFmtId="184" fontId="29" fillId="15" borderId="4" xfId="0" applyNumberFormat="1" applyFont="1" applyFill="1" applyBorder="1" applyAlignment="1">
      <alignment horizontal="center" vertical="center"/>
    </xf>
    <xf numFmtId="0" fontId="43" fillId="0" borderId="32" xfId="0" applyFont="1" applyBorder="1" applyAlignment="1">
      <alignment horizontal="center" vertical="center"/>
    </xf>
    <xf numFmtId="0" fontId="43" fillId="0" borderId="32" xfId="0" applyFont="1" applyBorder="1">
      <alignment vertical="center"/>
    </xf>
    <xf numFmtId="181" fontId="1" fillId="19" borderId="1" xfId="0" applyNumberFormat="1" applyFont="1" applyFill="1" applyBorder="1">
      <alignment vertical="center"/>
    </xf>
    <xf numFmtId="181" fontId="43" fillId="0" borderId="4" xfId="0" applyNumberFormat="1" applyFont="1" applyBorder="1" applyProtection="1">
      <alignment vertical="center"/>
      <protection locked="0"/>
    </xf>
    <xf numFmtId="0" fontId="43" fillId="0" borderId="4" xfId="0" applyFont="1" applyBorder="1" applyAlignment="1">
      <alignment horizontal="center" vertical="center"/>
    </xf>
    <xf numFmtId="0" fontId="43" fillId="0" borderId="4" xfId="0" applyFont="1" applyBorder="1">
      <alignment vertical="center"/>
    </xf>
    <xf numFmtId="0" fontId="1" fillId="15" borderId="4" xfId="0" applyFont="1" applyFill="1" applyBorder="1" applyAlignment="1">
      <alignment horizontal="center" vertical="center"/>
    </xf>
    <xf numFmtId="0" fontId="1" fillId="15" borderId="1" xfId="0" applyFont="1" applyFill="1" applyBorder="1">
      <alignment vertical="center"/>
    </xf>
    <xf numFmtId="0" fontId="46" fillId="0" borderId="0" xfId="0" applyFont="1" applyAlignment="1" applyProtection="1">
      <alignment horizontal="center" vertical="center" wrapText="1"/>
    </xf>
    <xf numFmtId="0" fontId="18" fillId="0" borderId="0" xfId="0" applyFont="1" applyAlignment="1" applyProtection="1">
      <alignment horizontal="center" vertical="center" wrapText="1"/>
    </xf>
    <xf numFmtId="0" fontId="47" fillId="0" borderId="0" xfId="0" applyFont="1" applyAlignment="1" applyProtection="1">
      <alignment horizontal="center" vertical="center" wrapText="1"/>
    </xf>
    <xf numFmtId="0" fontId="18" fillId="0" borderId="0" xfId="0" applyNumberFormat="1" applyFont="1" applyAlignment="1" applyProtection="1">
      <alignment horizontal="center" vertical="center" wrapText="1"/>
    </xf>
    <xf numFmtId="0" fontId="48" fillId="0" borderId="0" xfId="0" applyFont="1" applyAlignment="1" applyProtection="1">
      <alignment horizontal="center" vertical="center" wrapText="1"/>
    </xf>
    <xf numFmtId="0" fontId="48" fillId="0" borderId="0" xfId="0" applyNumberFormat="1" applyFont="1" applyAlignment="1" applyProtection="1">
      <alignment horizontal="center" vertical="center" wrapText="1"/>
    </xf>
    <xf numFmtId="181" fontId="5" fillId="0" borderId="4" xfId="0" applyNumberFormat="1" applyFont="1" applyBorder="1" applyAlignment="1" applyProtection="1">
      <alignment horizontal="center" vertical="center" wrapText="1"/>
      <protection hidden="1"/>
    </xf>
    <xf numFmtId="0" fontId="49" fillId="20" borderId="4" xfId="0" applyFont="1" applyFill="1" applyBorder="1" applyAlignment="1" applyProtection="1">
      <alignment horizontal="center" vertical="center" wrapText="1"/>
    </xf>
    <xf numFmtId="181" fontId="5" fillId="0" borderId="4" xfId="0" applyNumberFormat="1" applyFont="1" applyBorder="1" applyAlignment="1" applyProtection="1">
      <alignment horizontal="center" vertical="center" wrapText="1"/>
    </xf>
    <xf numFmtId="0" fontId="40" fillId="0" borderId="0" xfId="0" applyFont="1" applyAlignment="1" applyProtection="1">
      <alignment horizontal="center" vertical="center" wrapText="1"/>
    </xf>
    <xf numFmtId="0" fontId="29" fillId="0" borderId="0" xfId="0" applyFont="1" applyAlignment="1" applyProtection="1">
      <alignment horizontal="center" vertical="center" wrapText="1"/>
    </xf>
    <xf numFmtId="14" fontId="29" fillId="0" borderId="0" xfId="0" applyNumberFormat="1" applyFont="1" applyAlignment="1" applyProtection="1">
      <alignment horizontal="center" vertical="center" wrapText="1"/>
    </xf>
    <xf numFmtId="0" fontId="6" fillId="0" borderId="0" xfId="0" applyFont="1" applyAlignment="1" applyProtection="1">
      <alignment horizontal="left" vertical="center"/>
    </xf>
    <xf numFmtId="0" fontId="49" fillId="15" borderId="4" xfId="0" applyFont="1" applyFill="1" applyBorder="1" applyAlignment="1" applyProtection="1">
      <alignment horizontal="center" vertical="center" wrapText="1"/>
    </xf>
    <xf numFmtId="182" fontId="50" fillId="0" borderId="4" xfId="0" applyNumberFormat="1" applyFont="1" applyBorder="1" applyAlignment="1" applyProtection="1">
      <alignment horizontal="center" vertical="center" wrapText="1"/>
      <protection hidden="1"/>
    </xf>
    <xf numFmtId="182" fontId="51" fillId="0" borderId="1" xfId="0" applyNumberFormat="1" applyFont="1" applyBorder="1" applyAlignment="1" applyProtection="1">
      <alignment horizontal="center" vertical="center" wrapText="1"/>
      <protection hidden="1"/>
    </xf>
    <xf numFmtId="182" fontId="51" fillId="0" borderId="2" xfId="0" applyNumberFormat="1" applyFont="1" applyFill="1" applyBorder="1" applyAlignment="1" applyProtection="1">
      <alignment horizontal="center" vertical="center" wrapText="1"/>
      <protection hidden="1"/>
    </xf>
    <xf numFmtId="0" fontId="49" fillId="4" borderId="1" xfId="0" applyFont="1" applyFill="1" applyBorder="1" applyAlignment="1" applyProtection="1">
      <alignment vertical="center" wrapText="1"/>
    </xf>
    <xf numFmtId="181" fontId="49" fillId="4" borderId="4" xfId="0" applyNumberFormat="1" applyFont="1" applyFill="1" applyBorder="1" applyAlignment="1" applyProtection="1">
      <alignment horizontal="center" vertical="center" wrapText="1"/>
      <protection hidden="1"/>
    </xf>
    <xf numFmtId="0" fontId="52" fillId="15" borderId="4" xfId="0" applyFont="1" applyFill="1" applyBorder="1" applyAlignment="1" applyProtection="1">
      <alignment horizontal="center" vertical="center" wrapText="1"/>
    </xf>
    <xf numFmtId="0" fontId="5" fillId="20" borderId="4" xfId="0" applyFont="1" applyFill="1" applyBorder="1" applyAlignment="1" applyProtection="1">
      <alignment horizontal="center" vertical="center" wrapText="1"/>
    </xf>
    <xf numFmtId="0" fontId="49" fillId="4" borderId="4" xfId="0" applyFont="1" applyFill="1" applyBorder="1" applyAlignment="1" applyProtection="1">
      <alignment horizontal="center" vertical="center" wrapText="1"/>
    </xf>
    <xf numFmtId="177" fontId="1" fillId="19" borderId="4" xfId="0" applyNumberFormat="1" applyFont="1" applyFill="1" applyBorder="1" applyAlignment="1" applyProtection="1">
      <alignment horizontal="center" vertical="center" wrapText="1"/>
    </xf>
    <xf numFmtId="183" fontId="1" fillId="0" borderId="0" xfId="0" applyNumberFormat="1" applyFont="1" applyAlignment="1" applyProtection="1">
      <alignment horizontal="center" vertical="center" wrapText="1"/>
      <protection hidden="1"/>
    </xf>
    <xf numFmtId="182" fontId="1" fillId="0" borderId="0" xfId="0" applyNumberFormat="1" applyFont="1" applyAlignment="1" applyProtection="1">
      <alignment horizontal="center" vertical="center" wrapText="1"/>
      <protection hidden="1"/>
    </xf>
    <xf numFmtId="181" fontId="49" fillId="0" borderId="4" xfId="0" applyNumberFormat="1" applyFont="1" applyBorder="1" applyAlignment="1" applyProtection="1">
      <alignment horizontal="center" vertical="center" wrapText="1"/>
      <protection hidden="1"/>
    </xf>
    <xf numFmtId="0" fontId="49" fillId="16" borderId="33" xfId="0" applyFont="1" applyFill="1" applyBorder="1" applyAlignment="1" applyProtection="1">
      <alignment vertical="center" wrapText="1"/>
    </xf>
    <xf numFmtId="14" fontId="42" fillId="0" borderId="33" xfId="0" applyNumberFormat="1" applyFont="1" applyBorder="1" applyAlignment="1" applyProtection="1">
      <alignment horizontal="center" vertical="center" wrapText="1"/>
      <protection locked="0"/>
    </xf>
    <xf numFmtId="0" fontId="29" fillId="17" borderId="4" xfId="0" applyFont="1" applyFill="1" applyBorder="1" applyAlignment="1" applyProtection="1">
      <alignment horizontal="center" vertical="center" wrapText="1"/>
    </xf>
    <xf numFmtId="184" fontId="49" fillId="17" borderId="4" xfId="0" applyNumberFormat="1" applyFont="1" applyFill="1" applyBorder="1" applyAlignment="1" applyProtection="1">
      <alignment horizontal="center" vertical="center" wrapText="1"/>
    </xf>
    <xf numFmtId="177" fontId="29" fillId="19" borderId="4" xfId="0" applyNumberFormat="1" applyFont="1" applyFill="1" applyBorder="1" applyAlignment="1" applyProtection="1">
      <alignment horizontal="center" vertical="center" wrapText="1"/>
    </xf>
    <xf numFmtId="183" fontId="29" fillId="19" borderId="4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  <protection locked="0"/>
    </xf>
    <xf numFmtId="181" fontId="1" fillId="0" borderId="0" xfId="0" applyNumberFormat="1" applyFont="1" applyAlignment="1" applyProtection="1">
      <alignment horizontal="center" vertical="center" wrapText="1"/>
      <protection hidden="1"/>
    </xf>
    <xf numFmtId="0" fontId="1" fillId="0" borderId="0" xfId="0" applyFont="1" applyAlignment="1" applyProtection="1">
      <alignment horizontal="center" vertical="center" wrapText="1"/>
    </xf>
    <xf numFmtId="0" fontId="1" fillId="0" borderId="0" xfId="0" applyFont="1" applyAlignment="1" applyProtection="1">
      <alignment horizontal="center" vertical="center"/>
    </xf>
    <xf numFmtId="0" fontId="6" fillId="15" borderId="4" xfId="0" applyFont="1" applyFill="1" applyBorder="1" applyAlignment="1" applyProtection="1">
      <alignment horizontal="center" vertical="center" wrapText="1"/>
    </xf>
    <xf numFmtId="182" fontId="6" fillId="0" borderId="4" xfId="0" applyNumberFormat="1" applyFont="1" applyBorder="1" applyAlignment="1" applyProtection="1">
      <alignment horizontal="center" vertical="center" wrapText="1"/>
      <protection hidden="1"/>
    </xf>
    <xf numFmtId="182" fontId="6" fillId="0" borderId="1" xfId="0" applyNumberFormat="1" applyFont="1" applyBorder="1" applyAlignment="1" applyProtection="1">
      <alignment horizontal="center" vertical="center" wrapText="1"/>
      <protection hidden="1"/>
    </xf>
    <xf numFmtId="182" fontId="6" fillId="0" borderId="3" xfId="0" applyNumberFormat="1" applyFont="1" applyBorder="1" applyAlignment="1" applyProtection="1">
      <alignment horizontal="center" vertical="center" wrapText="1"/>
      <protection hidden="1"/>
    </xf>
    <xf numFmtId="0" fontId="6" fillId="4" borderId="1" xfId="0" applyFont="1" applyFill="1" applyBorder="1" applyAlignment="1" applyProtection="1">
      <alignment horizontal="center" vertical="center" wrapText="1"/>
    </xf>
    <xf numFmtId="181" fontId="53" fillId="4" borderId="4" xfId="0" applyNumberFormat="1" applyFont="1" applyFill="1" applyBorder="1" applyAlignment="1" applyProtection="1">
      <alignment horizontal="center" vertical="center" wrapText="1"/>
      <protection hidden="1"/>
    </xf>
    <xf numFmtId="181" fontId="6" fillId="4" borderId="4" xfId="0" applyNumberFormat="1" applyFont="1" applyFill="1" applyBorder="1" applyAlignment="1" applyProtection="1">
      <alignment horizontal="center" vertical="center" wrapText="1"/>
      <protection hidden="1"/>
    </xf>
    <xf numFmtId="0" fontId="40" fillId="15" borderId="4" xfId="0" applyFont="1" applyFill="1" applyBorder="1" applyAlignment="1" applyProtection="1">
      <alignment horizontal="center" vertical="center" wrapText="1"/>
    </xf>
    <xf numFmtId="181" fontId="6" fillId="0" borderId="4" xfId="0" applyNumberFormat="1" applyFont="1" applyBorder="1" applyAlignment="1" applyProtection="1">
      <alignment horizontal="center" vertical="center" wrapText="1"/>
      <protection hidden="1"/>
    </xf>
    <xf numFmtId="0" fontId="6" fillId="16" borderId="33" xfId="0" applyFont="1" applyFill="1" applyBorder="1" applyAlignment="1" applyProtection="1">
      <alignment vertical="center" wrapText="1"/>
    </xf>
    <xf numFmtId="183" fontId="29" fillId="19" borderId="1" xfId="0" applyNumberFormat="1" applyFont="1" applyFill="1" applyBorder="1" applyAlignment="1" applyProtection="1">
      <alignment horizontal="center" vertical="center" wrapText="1"/>
    </xf>
    <xf numFmtId="0" fontId="45" fillId="0" borderId="0" xfId="0" applyFont="1" applyAlignment="1" applyProtection="1">
      <alignment horizontal="right" vertical="center"/>
    </xf>
    <xf numFmtId="14" fontId="42" fillId="0" borderId="33" xfId="0" applyNumberFormat="1" applyFont="1" applyBorder="1" applyAlignment="1" applyProtection="1">
      <alignment vertical="center" wrapText="1"/>
      <protection locked="0"/>
    </xf>
    <xf numFmtId="0" fontId="29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48" fillId="0" borderId="0" xfId="0" applyFont="1" applyAlignment="1" applyProtection="1">
      <alignment horizontal="center" vertical="center" wrapText="1"/>
      <protection locked="0"/>
    </xf>
    <xf numFmtId="0" fontId="48" fillId="0" borderId="0" xfId="0" applyNumberFormat="1" applyFont="1" applyAlignment="1" applyProtection="1">
      <alignment horizontal="center" vertical="center" wrapText="1"/>
      <protection locked="0"/>
    </xf>
    <xf numFmtId="0" fontId="32" fillId="0" borderId="0" xfId="0" applyFont="1" applyAlignment="1">
      <alignment horizontal="center" vertical="center" wrapText="1"/>
    </xf>
    <xf numFmtId="0" fontId="54" fillId="0" borderId="0" xfId="0" applyFont="1" applyAlignment="1">
      <alignment horizontal="left" vertical="center"/>
    </xf>
    <xf numFmtId="0" fontId="33" fillId="10" borderId="4" xfId="0" applyFont="1" applyFill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55" fillId="0" borderId="4" xfId="0" applyFont="1" applyBorder="1" applyAlignment="1">
      <alignment horizontal="center" vertical="center" wrapText="1"/>
    </xf>
    <xf numFmtId="0" fontId="56" fillId="0" borderId="4" xfId="0" applyFont="1" applyBorder="1" applyAlignment="1">
      <alignment horizontal="center" vertical="center" wrapText="1"/>
    </xf>
    <xf numFmtId="0" fontId="42" fillId="0" borderId="4" xfId="0" applyFont="1" applyBorder="1" applyAlignment="1">
      <alignment horizontal="center" vertical="center" wrapText="1"/>
    </xf>
    <xf numFmtId="0" fontId="42" fillId="10" borderId="4" xfId="0" applyFont="1" applyFill="1" applyBorder="1" applyAlignment="1">
      <alignment horizontal="center" vertical="center" wrapText="1"/>
    </xf>
    <xf numFmtId="0" fontId="55" fillId="10" borderId="4" xfId="0" applyFont="1" applyFill="1" applyBorder="1" applyAlignment="1">
      <alignment horizontal="center" vertical="center" wrapText="1"/>
    </xf>
    <xf numFmtId="0" fontId="56" fillId="10" borderId="4" xfId="0" applyFont="1" applyFill="1" applyBorder="1" applyAlignment="1">
      <alignment horizontal="center" vertical="center" wrapText="1"/>
    </xf>
    <xf numFmtId="0" fontId="32" fillId="10" borderId="4" xfId="0" applyFont="1" applyFill="1" applyBorder="1" applyAlignment="1">
      <alignment horizontal="center" vertical="center" wrapText="1"/>
    </xf>
    <xf numFmtId="0" fontId="36" fillId="10" borderId="4" xfId="0" applyFont="1" applyFill="1" applyBorder="1" applyAlignment="1">
      <alignment horizontal="center" vertical="center" wrapText="1"/>
    </xf>
    <xf numFmtId="0" fontId="36" fillId="0" borderId="4" xfId="0" applyFont="1" applyBorder="1" applyAlignment="1">
      <alignment horizontal="center" vertical="center" wrapText="1"/>
    </xf>
    <xf numFmtId="0" fontId="57" fillId="0" borderId="0" xfId="0" applyFont="1" applyProtection="1">
      <alignment vertical="center"/>
      <protection locked="0"/>
    </xf>
    <xf numFmtId="0" fontId="58" fillId="0" borderId="4" xfId="0" applyFont="1" applyBorder="1" applyAlignment="1" applyProtection="1">
      <alignment horizontal="center" vertical="center" wrapText="1"/>
    </xf>
    <xf numFmtId="0" fontId="6" fillId="12" borderId="4" xfId="0" applyFont="1" applyFill="1" applyBorder="1" applyAlignment="1" applyProtection="1">
      <alignment horizontal="center" vertical="center" wrapText="1"/>
    </xf>
    <xf numFmtId="181" fontId="54" fillId="0" borderId="4" xfId="0" applyNumberFormat="1" applyFont="1" applyBorder="1" applyAlignment="1" applyProtection="1">
      <alignment horizontal="center" vertical="center" wrapText="1"/>
      <protection locked="0"/>
    </xf>
    <xf numFmtId="10" fontId="59" fillId="21" borderId="4" xfId="3" applyNumberFormat="1" applyFont="1" applyFill="1" applyBorder="1" applyAlignment="1" applyProtection="1">
      <alignment horizontal="center" vertical="center" wrapText="1"/>
    </xf>
    <xf numFmtId="181" fontId="59" fillId="22" borderId="4" xfId="0" applyNumberFormat="1" applyFont="1" applyFill="1" applyBorder="1" applyAlignment="1" applyProtection="1">
      <alignment horizontal="center" vertical="center" wrapText="1"/>
    </xf>
    <xf numFmtId="181" fontId="59" fillId="0" borderId="4" xfId="0" applyNumberFormat="1" applyFont="1" applyBorder="1" applyAlignment="1" applyProtection="1">
      <alignment horizontal="center" vertical="center" wrapText="1"/>
      <protection locked="0"/>
    </xf>
    <xf numFmtId="10" fontId="59" fillId="21" borderId="4" xfId="0" applyNumberFormat="1" applyFont="1" applyFill="1" applyBorder="1" applyAlignment="1" applyProtection="1">
      <alignment horizontal="center" vertical="center" wrapText="1"/>
      <protection locked="0"/>
    </xf>
    <xf numFmtId="181" fontId="59" fillId="21" borderId="1" xfId="0" applyNumberFormat="1" applyFont="1" applyFill="1" applyBorder="1" applyAlignment="1" applyProtection="1">
      <alignment horizontal="center" vertical="center" wrapText="1"/>
    </xf>
    <xf numFmtId="181" fontId="59" fillId="21" borderId="2" xfId="0" applyNumberFormat="1" applyFont="1" applyFill="1" applyBorder="1" applyAlignment="1" applyProtection="1">
      <alignment horizontal="center" vertical="center" wrapText="1"/>
    </xf>
    <xf numFmtId="181" fontId="59" fillId="21" borderId="3" xfId="0" applyNumberFormat="1" applyFont="1" applyFill="1" applyBorder="1" applyAlignment="1" applyProtection="1">
      <alignment horizontal="center" vertical="center" wrapText="1"/>
    </xf>
    <xf numFmtId="10" fontId="59" fillId="22" borderId="4" xfId="0" applyNumberFormat="1" applyFont="1" applyFill="1" applyBorder="1" applyAlignment="1" applyProtection="1">
      <alignment horizontal="center" vertical="center" wrapText="1"/>
      <protection locked="0"/>
    </xf>
    <xf numFmtId="181" fontId="59" fillId="22" borderId="1" xfId="0" applyNumberFormat="1" applyFont="1" applyFill="1" applyBorder="1" applyAlignment="1" applyProtection="1">
      <alignment horizontal="center" vertical="center" wrapText="1"/>
    </xf>
    <xf numFmtId="181" fontId="59" fillId="22" borderId="2" xfId="0" applyNumberFormat="1" applyFont="1" applyFill="1" applyBorder="1" applyAlignment="1" applyProtection="1">
      <alignment horizontal="center" vertical="center" wrapText="1"/>
    </xf>
    <xf numFmtId="181" fontId="59" fillId="22" borderId="3" xfId="0" applyNumberFormat="1" applyFont="1" applyFill="1" applyBorder="1" applyAlignment="1" applyProtection="1">
      <alignment horizontal="center" vertical="center" wrapText="1"/>
    </xf>
    <xf numFmtId="181" fontId="6" fillId="23" borderId="4" xfId="0" applyNumberFormat="1" applyFont="1" applyFill="1" applyBorder="1" applyAlignment="1" applyProtection="1">
      <alignment horizontal="center" vertical="center" wrapText="1"/>
    </xf>
    <xf numFmtId="10" fontId="59" fillId="21" borderId="4" xfId="0" applyNumberFormat="1" applyFont="1" applyFill="1" applyBorder="1" applyAlignment="1" applyProtection="1">
      <alignment horizontal="center" vertical="center" wrapText="1"/>
    </xf>
    <xf numFmtId="181" fontId="59" fillId="21" borderId="4" xfId="0" applyNumberFormat="1" applyFont="1" applyFill="1" applyBorder="1" applyAlignment="1" applyProtection="1">
      <alignment horizontal="center" vertical="center" wrapText="1"/>
    </xf>
    <xf numFmtId="10" fontId="59" fillId="22" borderId="4" xfId="0" applyNumberFormat="1" applyFont="1" applyFill="1" applyBorder="1" applyAlignment="1" applyProtection="1">
      <alignment horizontal="center" vertical="center" wrapText="1"/>
    </xf>
    <xf numFmtId="10" fontId="59" fillId="21" borderId="33" xfId="0" applyNumberFormat="1" applyFont="1" applyFill="1" applyBorder="1" applyAlignment="1" applyProtection="1">
      <alignment horizontal="center" vertical="center" wrapText="1"/>
    </xf>
    <xf numFmtId="181" fontId="59" fillId="21" borderId="33" xfId="0" applyNumberFormat="1" applyFont="1" applyFill="1" applyBorder="1" applyAlignment="1" applyProtection="1">
      <alignment horizontal="center" vertical="center" wrapText="1"/>
    </xf>
    <xf numFmtId="0" fontId="54" fillId="0" borderId="33" xfId="0" applyFont="1" applyBorder="1" applyAlignment="1" applyProtection="1">
      <alignment horizontal="left" vertical="center" wrapText="1"/>
    </xf>
    <xf numFmtId="0" fontId="54" fillId="0" borderId="4" xfId="0" applyFont="1" applyBorder="1" applyAlignment="1" applyProtection="1">
      <alignment horizontal="left" vertical="center" wrapText="1"/>
    </xf>
    <xf numFmtId="181" fontId="59" fillId="0" borderId="33" xfId="0" applyNumberFormat="1" applyFont="1" applyBorder="1" applyAlignment="1" applyProtection="1">
      <alignment horizontal="center" vertical="center" wrapText="1"/>
      <protection locked="0"/>
    </xf>
    <xf numFmtId="0" fontId="6" fillId="12" borderId="33" xfId="0" applyFont="1" applyFill="1" applyBorder="1" applyAlignment="1" applyProtection="1">
      <alignment horizontal="center" vertical="center" wrapText="1"/>
    </xf>
    <xf numFmtId="0" fontId="6" fillId="24" borderId="33" xfId="0" applyFont="1" applyFill="1" applyBorder="1" applyAlignment="1" applyProtection="1">
      <alignment horizontal="center" vertical="center" wrapText="1"/>
    </xf>
    <xf numFmtId="0" fontId="6" fillId="12" borderId="32" xfId="0" applyFont="1" applyFill="1" applyBorder="1" applyAlignment="1" applyProtection="1">
      <alignment horizontal="center" vertical="center" wrapText="1"/>
    </xf>
    <xf numFmtId="0" fontId="6" fillId="24" borderId="32" xfId="0" applyFont="1" applyFill="1" applyBorder="1" applyAlignment="1" applyProtection="1">
      <alignment horizontal="center" vertical="center" wrapText="1"/>
    </xf>
    <xf numFmtId="0" fontId="54" fillId="0" borderId="32" xfId="0" applyFont="1" applyBorder="1" applyAlignment="1" applyProtection="1">
      <alignment horizontal="left" vertical="center" wrapText="1"/>
    </xf>
    <xf numFmtId="181" fontId="2" fillId="21" borderId="4" xfId="0" applyNumberFormat="1" applyFont="1" applyFill="1" applyBorder="1" applyAlignment="1" applyProtection="1">
      <alignment horizontal="center" vertical="center" wrapText="1"/>
    </xf>
    <xf numFmtId="9" fontId="59" fillId="21" borderId="4" xfId="3" applyFont="1" applyFill="1" applyBorder="1" applyAlignment="1" applyProtection="1">
      <alignment horizontal="center" vertical="center" wrapText="1"/>
    </xf>
    <xf numFmtId="0" fontId="60" fillId="25" borderId="0" xfId="0" applyFont="1" applyFill="1" applyAlignment="1" applyProtection="1">
      <alignment horizontal="center" vertical="center" wrapText="1"/>
    </xf>
    <xf numFmtId="0" fontId="54" fillId="0" borderId="0" xfId="0" applyFont="1" applyAlignment="1" applyProtection="1">
      <alignment horizontal="center" vertical="center" wrapText="1"/>
    </xf>
    <xf numFmtId="0" fontId="61" fillId="0" borderId="0" xfId="0" applyFont="1" applyProtection="1">
      <alignment vertical="center"/>
      <protection locked="0"/>
    </xf>
    <xf numFmtId="0" fontId="54" fillId="0" borderId="0" xfId="0" applyFont="1" applyAlignment="1" applyProtection="1">
      <alignment horizontal="center" vertical="center"/>
      <protection locked="0"/>
    </xf>
    <xf numFmtId="0" fontId="54" fillId="0" borderId="0" xfId="0" applyFont="1" applyProtection="1">
      <alignment vertical="center"/>
      <protection locked="0"/>
    </xf>
    <xf numFmtId="0" fontId="62" fillId="0" borderId="0" xfId="0" applyFont="1" applyAlignment="1" applyProtection="1">
      <alignment horizontal="center" vertical="center" wrapText="1"/>
    </xf>
    <xf numFmtId="0" fontId="49" fillId="12" borderId="4" xfId="0" applyFont="1" applyFill="1" applyBorder="1" applyAlignment="1" applyProtection="1">
      <alignment horizontal="center" vertical="center" wrapText="1"/>
    </xf>
    <xf numFmtId="181" fontId="53" fillId="0" borderId="1" xfId="0" applyNumberFormat="1" applyFont="1" applyBorder="1" applyAlignment="1" applyProtection="1">
      <alignment horizontal="center" vertical="center" wrapText="1"/>
      <protection locked="0"/>
    </xf>
    <xf numFmtId="181" fontId="53" fillId="0" borderId="2" xfId="0" applyNumberFormat="1" applyFont="1" applyBorder="1" applyAlignment="1" applyProtection="1">
      <alignment horizontal="center" vertical="center" wrapText="1"/>
      <protection locked="0"/>
    </xf>
    <xf numFmtId="181" fontId="53" fillId="0" borderId="3" xfId="0" applyNumberFormat="1" applyFont="1" applyBorder="1" applyAlignment="1" applyProtection="1">
      <alignment horizontal="center" vertical="center" wrapText="1"/>
      <protection locked="0"/>
    </xf>
    <xf numFmtId="10" fontId="53" fillId="13" borderId="4" xfId="3" applyNumberFormat="1" applyFont="1" applyFill="1" applyBorder="1" applyAlignment="1" applyProtection="1">
      <alignment horizontal="center" vertical="center" wrapText="1"/>
    </xf>
    <xf numFmtId="181" fontId="53" fillId="13" borderId="1" xfId="0" applyNumberFormat="1" applyFont="1" applyFill="1" applyBorder="1" applyAlignment="1" applyProtection="1">
      <alignment horizontal="center" vertical="center" wrapText="1"/>
    </xf>
    <xf numFmtId="181" fontId="53" fillId="13" borderId="2" xfId="0" applyNumberFormat="1" applyFont="1" applyFill="1" applyBorder="1" applyAlignment="1" applyProtection="1">
      <alignment horizontal="center" vertical="center" wrapText="1"/>
    </xf>
    <xf numFmtId="181" fontId="53" fillId="13" borderId="3" xfId="0" applyNumberFormat="1" applyFont="1" applyFill="1" applyBorder="1" applyAlignment="1" applyProtection="1">
      <alignment horizontal="center" vertical="center" wrapText="1"/>
    </xf>
    <xf numFmtId="181" fontId="53" fillId="13" borderId="4" xfId="0" applyNumberFormat="1" applyFont="1" applyFill="1" applyBorder="1" applyAlignment="1" applyProtection="1">
      <alignment horizontal="center" vertical="center" wrapText="1"/>
    </xf>
    <xf numFmtId="0" fontId="53" fillId="12" borderId="4" xfId="0" applyFont="1" applyFill="1" applyBorder="1" applyAlignment="1" applyProtection="1">
      <alignment horizontal="center" vertical="center" wrapText="1"/>
    </xf>
    <xf numFmtId="10" fontId="53" fillId="0" borderId="3" xfId="0" applyNumberFormat="1" applyFont="1" applyBorder="1" applyAlignment="1" applyProtection="1">
      <alignment horizontal="center" vertical="center" wrapText="1"/>
      <protection locked="0"/>
    </xf>
    <xf numFmtId="0" fontId="41" fillId="12" borderId="4" xfId="0" applyFont="1" applyFill="1" applyBorder="1" applyAlignment="1" applyProtection="1">
      <alignment horizontal="center" vertical="center" wrapText="1"/>
    </xf>
    <xf numFmtId="0" fontId="40" fillId="0" borderId="0" xfId="0" applyFont="1" applyProtection="1">
      <alignment vertical="center"/>
      <protection locked="0"/>
    </xf>
    <xf numFmtId="10" fontId="53" fillId="13" borderId="1" xfId="0" applyNumberFormat="1" applyFont="1" applyFill="1" applyBorder="1" applyAlignment="1" applyProtection="1">
      <alignment horizontal="center" vertical="center" wrapText="1"/>
    </xf>
    <xf numFmtId="10" fontId="53" fillId="13" borderId="2" xfId="0" applyNumberFormat="1" applyFont="1" applyFill="1" applyBorder="1" applyAlignment="1" applyProtection="1">
      <alignment horizontal="center" vertical="center" wrapText="1"/>
    </xf>
    <xf numFmtId="10" fontId="53" fillId="13" borderId="3" xfId="0" applyNumberFormat="1" applyFont="1" applyFill="1" applyBorder="1" applyAlignment="1" applyProtection="1">
      <alignment horizontal="center" vertical="center" wrapText="1"/>
    </xf>
    <xf numFmtId="10" fontId="53" fillId="13" borderId="4" xfId="0" applyNumberFormat="1" applyFont="1" applyFill="1" applyBorder="1" applyAlignment="1" applyProtection="1">
      <alignment horizontal="center" vertical="center" wrapText="1"/>
    </xf>
    <xf numFmtId="185" fontId="54" fillId="0" borderId="0" xfId="3" applyNumberFormat="1" applyFont="1" applyProtection="1">
      <alignment vertical="center"/>
      <protection locked="0"/>
    </xf>
    <xf numFmtId="0" fontId="53" fillId="0" borderId="34" xfId="0" applyFont="1" applyBorder="1" applyAlignment="1" applyProtection="1">
      <alignment horizontal="left" vertical="center" wrapText="1"/>
    </xf>
    <xf numFmtId="0" fontId="53" fillId="0" borderId="35" xfId="0" applyFont="1" applyBorder="1" applyAlignment="1" applyProtection="1">
      <alignment horizontal="left" vertical="center" wrapText="1"/>
    </xf>
    <xf numFmtId="181" fontId="53" fillId="0" borderId="4" xfId="0" applyNumberFormat="1" applyFont="1" applyBorder="1" applyAlignment="1" applyProtection="1">
      <alignment horizontal="center" vertical="center" wrapText="1"/>
      <protection locked="0"/>
    </xf>
    <xf numFmtId="181" fontId="53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49" fillId="12" borderId="33" xfId="0" applyFont="1" applyFill="1" applyBorder="1" applyAlignment="1" applyProtection="1">
      <alignment horizontal="center" vertical="center" wrapText="1"/>
    </xf>
    <xf numFmtId="181" fontId="53" fillId="13" borderId="34" xfId="0" applyNumberFormat="1" applyFont="1" applyFill="1" applyBorder="1" applyAlignment="1" applyProtection="1">
      <alignment horizontal="center" vertical="center" wrapText="1"/>
    </xf>
    <xf numFmtId="181" fontId="53" fillId="13" borderId="33" xfId="0" applyNumberFormat="1" applyFont="1" applyFill="1" applyBorder="1" applyAlignment="1" applyProtection="1">
      <alignment horizontal="center" vertical="center" wrapText="1"/>
    </xf>
    <xf numFmtId="181" fontId="53" fillId="4" borderId="4" xfId="0" applyNumberFormat="1" applyFont="1" applyFill="1" applyBorder="1" applyAlignment="1" applyProtection="1">
      <alignment horizontal="center" vertical="center" wrapText="1"/>
    </xf>
    <xf numFmtId="0" fontId="53" fillId="0" borderId="0" xfId="0" applyFont="1" applyAlignment="1" applyProtection="1">
      <alignment horizontal="center" vertical="center" wrapText="1"/>
    </xf>
    <xf numFmtId="0" fontId="53" fillId="0" borderId="0" xfId="0" applyFont="1" applyAlignment="1" applyProtection="1">
      <alignment vertical="center" wrapText="1"/>
    </xf>
    <xf numFmtId="0" fontId="1" fillId="3" borderId="4" xfId="49" applyFont="1" applyFill="1" applyBorder="1" applyAlignment="1" quotePrefix="1">
      <alignment vertical="center" wrapText="1"/>
    </xf>
    <xf numFmtId="49" fontId="1" fillId="3" borderId="4" xfId="49" applyNumberFormat="1" applyFont="1" applyFill="1" applyBorder="1" applyAlignment="1" quotePrefix="1">
      <alignment vertical="center" wrapText="1"/>
    </xf>
  </cellXfs>
  <cellStyles count="6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  <cellStyle name="常规 12" xfId="50"/>
    <cellStyle name="常规 14" xfId="51"/>
    <cellStyle name="常规 2" xfId="52"/>
    <cellStyle name="常规 2 11 13" xfId="53"/>
    <cellStyle name="常规 2 2" xfId="54"/>
    <cellStyle name="常规 2 2 58" xfId="55"/>
    <cellStyle name="常规 2 2 58 2" xfId="56"/>
    <cellStyle name="常规 242" xfId="57"/>
    <cellStyle name="常规 3" xfId="58"/>
    <cellStyle name="常规 3 2" xfId="59"/>
    <cellStyle name="常规 4" xfId="60"/>
    <cellStyle name="常规 42" xfId="61"/>
    <cellStyle name="常规 42 2" xfId="62"/>
    <cellStyle name="常规 5" xfId="63"/>
    <cellStyle name="常规 5 2" xfId="64"/>
    <cellStyle name="常规 6" xfId="65"/>
    <cellStyle name="常规 7" xfId="66"/>
    <cellStyle name="千位分隔 2" xfId="67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C8EEE1"/>
      <color rgb="00BFF7EA"/>
      <color rgb="00339966"/>
      <color rgb="00B4CAB7"/>
      <color rgb="00BDF9F3"/>
      <color rgb="008CDDFA"/>
      <color rgb="00C3F3F1"/>
      <color rgb="00FFFF00"/>
      <color rgb="001D41D5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../customXml/item1.xml" Type="http://schemas.openxmlformats.org/officeDocument/2006/relationships/customXml"/><Relationship Id="rId15" Target="../customXml/item2.xml" Type="http://schemas.openxmlformats.org/officeDocument/2006/relationships/customXml"/><Relationship Id="rId16" Target="theme/theme1.xml" Type="http://schemas.openxmlformats.org/officeDocument/2006/relationships/theme"/><Relationship Id="rId17" Target="styles.xml" Type="http://schemas.openxmlformats.org/officeDocument/2006/relationships/styles"/><Relationship Id="rId18" Target="sharedStrings.xml" Type="http://schemas.openxmlformats.org/officeDocument/2006/relationships/sharedStrings"/><Relationship Id="rId19" Target="metadata.xml" Type="http://schemas.openxmlformats.org/officeDocument/2006/relationships/sheetMetadata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161925</xdr:colOff>
      <xdr:row>0</xdr:row>
      <xdr:rowOff>635</xdr:rowOff>
    </xdr:from>
    <xdr:to>
      <xdr:col>22</xdr:col>
      <xdr:colOff>438150</xdr:colOff>
      <xdr:row>23</xdr:row>
      <xdr:rowOff>156210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845425" y="635"/>
          <a:ext cx="9077325" cy="4587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comments2.xml" Type="http://schemas.openxmlformats.org/officeDocument/2006/relationships/comments"/><Relationship Id="rId2" Target="../drawings/vmlDrawing2.vml" Type="http://schemas.openxmlformats.org/officeDocument/2006/relationships/vmlDrawing"/></Relationships>
</file>

<file path=xl/worksheets/_rels/sheet6.xml.rels><?xml version="1.0" encoding="UTF-8" standalone="no"?><Relationships xmlns="http://schemas.openxmlformats.org/package/2006/relationships"><Relationship Id="rId1" Target="../comments3.xml" Type="http://schemas.openxmlformats.org/officeDocument/2006/relationships/comments"/><Relationship Id="rId2" Target="../drawings/vmlDrawing3.vml" Type="http://schemas.openxmlformats.org/officeDocument/2006/relationships/vmlDrawing"/></Relationships>
</file>

<file path=xl/worksheets/_rels/sheet1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pageSetUpPr fitToPage="1"/>
  </sheetPr>
  <dimension ref="A1:J20"/>
  <sheetViews>
    <sheetView workbookViewId="0">
      <selection activeCell="A20" sqref="A20"/>
    </sheetView>
  </sheetViews>
  <sheetFormatPr defaultColWidth="9.09090909090909" defaultRowHeight="23" customHeight="1"/>
  <cols>
    <col min="1" max="1" customWidth="true" style="305" width="29.0"/>
    <col min="2" max="2" customWidth="true" style="305" width="18.9090909090909"/>
    <col min="3" max="3" customWidth="true" style="305" width="25.0"/>
    <col min="4" max="4" customWidth="true" style="305" width="18.7272727272727"/>
    <col min="5" max="5" customWidth="true" style="305" width="23.2636363636364"/>
    <col min="6" max="6" customWidth="true" style="306" width="28.0909090909091"/>
    <col min="7" max="7" customWidth="true" style="306" width="9.09090909090909"/>
    <col min="8" max="16384" style="306" width="9.09090909090909"/>
  </cols>
  <sheetData>
    <row r="1" ht="39" customHeight="1" spans="1:6">
      <c r="A1" s="307" t="s">
        <v>0</v>
      </c>
      <c r="B1" s="307"/>
      <c r="C1" s="307"/>
      <c r="D1" s="307"/>
      <c r="E1" s="307"/>
      <c r="F1" s="307"/>
    </row>
    <row r="2" customHeight="1" spans="1:6">
      <c r="A2" s="308" t="s">
        <v>1</v>
      </c>
      <c r="B2" s="309" t="s">
        <v>2</v>
      </c>
      <c r="C2" s="310"/>
      <c r="D2" s="311"/>
      <c r="E2" s="308" t="s">
        <v>3</v>
      </c>
      <c r="F2" s="312" t="str">
        <f>IFERROR(F7-D17,"-")</f>
        <v>-</v>
      </c>
    </row>
    <row r="3" customHeight="1" spans="1:6">
      <c r="A3" s="308" t="s">
        <v>4</v>
      </c>
      <c r="B3" s="313">
        <f>B4+B5</f>
        <v>0</v>
      </c>
      <c r="C3" s="314"/>
      <c r="D3" s="315"/>
      <c r="E3" s="308" t="s">
        <v>5</v>
      </c>
      <c r="F3" s="316">
        <f>F4+F5</f>
        <v>0</v>
      </c>
    </row>
    <row r="4" customHeight="1" spans="1:6">
      <c r="A4" s="308" t="s">
        <v>6</v>
      </c>
      <c r="B4" s="309"/>
      <c r="C4" s="317" t="s">
        <v>7</v>
      </c>
      <c r="D4" s="318">
        <v>0.06</v>
      </c>
      <c r="E4" s="308" t="s">
        <v>8</v>
      </c>
      <c r="F4" s="316">
        <f>B4-B4/(1+D4)*D4*1.12</f>
        <v>0</v>
      </c>
    </row>
    <row r="5" customHeight="1" spans="1:8">
      <c r="A5" s="319" t="s">
        <v>9</v>
      </c>
      <c r="B5" s="309"/>
      <c r="C5" s="317" t="s">
        <v>10</v>
      </c>
      <c r="D5" s="318">
        <v>0.13</v>
      </c>
      <c r="E5" s="308" t="s">
        <v>11</v>
      </c>
      <c r="F5" s="316">
        <f>B5-B5/(1+D5)*D5*1.12</f>
        <v>0</v>
      </c>
      <c r="H5" s="320"/>
    </row>
    <row r="6" customHeight="1" spans="1:6">
      <c r="A6" s="308" t="s">
        <v>12</v>
      </c>
      <c r="B6" s="313">
        <f>B3-B11</f>
        <v>-7500</v>
      </c>
      <c r="C6" s="314"/>
      <c r="D6" s="315"/>
      <c r="E6" s="308" t="s">
        <v>13</v>
      </c>
      <c r="F6" s="316">
        <f>F3-B12</f>
        <v>-7500</v>
      </c>
    </row>
    <row r="7" customHeight="1" spans="1:6">
      <c r="A7" s="308" t="s">
        <v>14</v>
      </c>
      <c r="B7" s="321" t="e">
        <f>B6/B3</f>
        <v>#DIV/0!</v>
      </c>
      <c r="C7" s="322"/>
      <c r="D7" s="323"/>
      <c r="E7" s="308" t="s">
        <v>15</v>
      </c>
      <c r="F7" s="324" t="e">
        <f>F6/F3</f>
        <v>#DIV/0!</v>
      </c>
    </row>
    <row r="8" customHeight="1" spans="1:10">
      <c r="A8" s="308" t="s">
        <v>16</v>
      </c>
      <c r="B8" s="321" t="e">
        <f>(B4-F11)/B4</f>
        <v>#DIV/0!</v>
      </c>
      <c r="C8" s="322"/>
      <c r="D8" s="323"/>
      <c r="E8" s="308" t="s">
        <v>17</v>
      </c>
      <c r="F8" s="324" t="e">
        <f>(F4-F12)/F4</f>
        <v>#DIV/0!</v>
      </c>
      <c r="H8" s="325"/>
      <c r="I8" s="325"/>
      <c r="J8" s="325"/>
    </row>
    <row r="9" customHeight="1" spans="1:6">
      <c r="A9" s="326" t="s">
        <v>18</v>
      </c>
      <c r="B9" s="327"/>
      <c r="C9" s="327"/>
      <c r="D9" s="327"/>
      <c r="E9" s="327"/>
      <c r="F9" s="327"/>
    </row>
    <row r="10" customHeight="1" spans="1:6">
      <c r="A10" s="308" t="s">
        <v>19</v>
      </c>
      <c r="B10" s="328" t="s">
        <v>20</v>
      </c>
      <c r="C10" s="308" t="s">
        <v>21</v>
      </c>
      <c r="D10" s="328" t="s">
        <v>20</v>
      </c>
      <c r="E10" s="308" t="s">
        <v>22</v>
      </c>
      <c r="F10" s="328" t="s">
        <v>23</v>
      </c>
    </row>
    <row r="11" customHeight="1" spans="1:6">
      <c r="A11" s="308" t="s">
        <v>24</v>
      </c>
      <c r="B11" s="316">
        <f>D11+F11</f>
        <v>7500</v>
      </c>
      <c r="C11" s="308" t="s">
        <v>25</v>
      </c>
      <c r="D11" s="316">
        <f>D14</f>
        <v>0</v>
      </c>
      <c r="E11" s="308" t="s">
        <v>26</v>
      </c>
      <c r="F11" s="316">
        <f>($B$13+$D$13+$B$14+$F$14)*F13</f>
        <v>7500</v>
      </c>
    </row>
    <row r="12" customHeight="1" spans="1:6">
      <c r="A12" s="308" t="s">
        <v>27</v>
      </c>
      <c r="B12" s="316">
        <f>D12+F12</f>
        <v>7500</v>
      </c>
      <c r="C12" s="308" t="s">
        <v>28</v>
      </c>
      <c r="D12" s="316">
        <f>D15</f>
        <v>0</v>
      </c>
      <c r="E12" s="308" t="s">
        <v>29</v>
      </c>
      <c r="F12" s="316">
        <f>(B13+D13+B15+F14)*F13</f>
        <v>7500</v>
      </c>
    </row>
    <row r="13" customHeight="1" spans="1:6">
      <c r="A13" s="308" t="s">
        <v>30</v>
      </c>
      <c r="B13" s="316">
        <f>'2.交付主体人力成本'!$B$1</f>
        <v>7500</v>
      </c>
      <c r="C13" s="308" t="s">
        <v>31</v>
      </c>
      <c r="D13" s="316">
        <f>'3.交付主体其他费用'!$C$1</f>
        <v>0</v>
      </c>
      <c r="E13" s="308" t="s">
        <v>32</v>
      </c>
      <c r="F13" s="329">
        <v>1</v>
      </c>
    </row>
    <row r="14" customHeight="1" spans="1:6">
      <c r="A14" s="308" t="s">
        <v>33</v>
      </c>
      <c r="B14" s="316">
        <f>'4.外购人力及硬件'!$B$2</f>
        <v>0</v>
      </c>
      <c r="C14" s="308" t="s">
        <v>34</v>
      </c>
      <c r="D14" s="315">
        <f>'4.外购人力及硬件'!$B$34</f>
        <v>0</v>
      </c>
      <c r="E14" s="308" t="s">
        <v>35</v>
      </c>
      <c r="F14" s="316">
        <f>'5.集团内部人力采购成本-需方'!$B$1</f>
        <v>0</v>
      </c>
    </row>
    <row r="15" customHeight="1" spans="1:6">
      <c r="A15" s="330" t="s">
        <v>36</v>
      </c>
      <c r="B15" s="331">
        <f>'4.外购人力及硬件'!$D$2</f>
        <v>0</v>
      </c>
      <c r="C15" s="330" t="s">
        <v>37</v>
      </c>
      <c r="D15" s="332">
        <f>'4.外购人力及硬件'!$D$34</f>
        <v>0</v>
      </c>
      <c r="E15" s="227" t="s">
        <v>38</v>
      </c>
      <c r="F15" s="333">
        <f>'6.集团内部LICENSE采购成本'!$B$1</f>
        <v>0</v>
      </c>
    </row>
    <row r="16" customHeight="1" spans="1:6">
      <c r="A16" s="326" t="s">
        <v>39</v>
      </c>
      <c r="B16" s="327"/>
      <c r="C16" s="327"/>
      <c r="D16" s="327"/>
      <c r="E16" s="327"/>
      <c r="F16" s="327"/>
    </row>
    <row r="17" customHeight="1" spans="1:6">
      <c r="A17" s="308" t="s">
        <v>40</v>
      </c>
      <c r="B17" s="313">
        <f>B18+D11/0.9</f>
        <v>13340</v>
      </c>
      <c r="C17" s="308" t="s">
        <v>41</v>
      </c>
      <c r="D17" s="323">
        <v>0.4</v>
      </c>
      <c r="E17" s="308" t="s">
        <v>42</v>
      </c>
      <c r="F17" s="316">
        <f>F18+D12/0.9</f>
        <v>12500</v>
      </c>
    </row>
    <row r="18" customHeight="1" spans="1:6">
      <c r="A18" s="308" t="s">
        <v>43</v>
      </c>
      <c r="B18" s="313">
        <f>F18*(1+D18)+F18*D18*0.12</f>
        <v>13340</v>
      </c>
      <c r="C18" s="308" t="s">
        <v>7</v>
      </c>
      <c r="D18" s="323">
        <f>D4</f>
        <v>0.06</v>
      </c>
      <c r="E18" s="308" t="s">
        <v>44</v>
      </c>
      <c r="F18" s="316">
        <f>F12/(1-D17)</f>
        <v>12500</v>
      </c>
    </row>
    <row r="19" customHeight="1" spans="1:6">
      <c r="A19" s="334"/>
      <c r="B19" s="334"/>
      <c r="C19" s="334"/>
      <c r="D19" s="335"/>
      <c r="E19" s="335"/>
      <c r="F19" s="335"/>
    </row>
    <row r="20" ht="36" customHeight="1" spans="1:6">
      <c r="A20" s="302" t="s">
        <v>45</v>
      </c>
      <c r="B20" s="334"/>
      <c r="C20" s="334"/>
      <c r="D20" s="334"/>
      <c r="E20" s="334"/>
      <c r="F20" s="335"/>
    </row>
  </sheetData>
  <sheetProtection password="C7AF" sheet="1" objects="1"/>
  <mergeCells count="8">
    <mergeCell ref="A1:F1"/>
    <mergeCell ref="B2:D2"/>
    <mergeCell ref="B3:D3"/>
    <mergeCell ref="B6:D6"/>
    <mergeCell ref="B7:D7"/>
    <mergeCell ref="B8:D8"/>
    <mergeCell ref="A9:F9"/>
    <mergeCell ref="A16:F16"/>
  </mergeCells>
  <dataValidations count="5">
    <dataValidation type="list" allowBlank="1" showInputMessage="1" showErrorMessage="1" sqref="B2:D2">
      <formula1>"实施,人力-需验收,纯人力"</formula1>
    </dataValidation>
    <dataValidation type="list" allowBlank="1" showInputMessage="1" showErrorMessage="1" sqref="D4">
      <formula1>'7 .参数'!$B$3:$B$5</formula1>
    </dataValidation>
    <dataValidation type="list" allowBlank="1" showInputMessage="1" showErrorMessage="1" sqref="D5 B10 D10">
      <formula1/>
    </dataValidation>
    <dataValidation type="list" allowBlank="1" showInputMessage="1" showErrorMessage="1" sqref="F10">
      <formula1>'7 .参数'!$F$3:$F$30</formula1>
    </dataValidation>
    <dataValidation allowBlank="1" showInputMessage="1" showErrorMessage="1" sqref="D18"/>
  </dataValidations>
  <pageMargins left="0.7" right="0.7" top="0.75" bottom="0.75" header="0.3" footer="0.3"/>
  <pageSetup paperSize="9" scale="93" orientation="landscape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J15"/>
  <sheetViews>
    <sheetView zoomScale="90" zoomScaleNormal="90" workbookViewId="0">
      <selection activeCell="A15" sqref="A15"/>
    </sheetView>
  </sheetViews>
  <sheetFormatPr defaultColWidth="18.0909090909091" defaultRowHeight="30" customHeight="1"/>
  <cols>
    <col min="1" max="1" customWidth="true" style="271" width="26.8"/>
    <col min="2" max="2" customWidth="true" style="271" width="18.0909090909091"/>
    <col min="3" max="3" customWidth="true" style="271" width="25.9090909090909"/>
    <col min="4" max="4" customWidth="true" style="271" width="18.0909090909091"/>
    <col min="5" max="5" customWidth="true" style="271" width="28.7272727272727"/>
    <col min="6" max="6" customWidth="true" style="271" width="18.0909090909091"/>
    <col min="7" max="7" customWidth="true" style="271" width="28.7272727272727"/>
    <col min="8" max="8" customWidth="true" style="271" width="12.6363636363636"/>
    <col min="9" max="16384" style="271" width="18.0909090909091"/>
  </cols>
  <sheetData>
    <row r="1" ht="54" customHeight="1" spans="1:8">
      <c r="A1" s="272" t="s">
        <v>46</v>
      </c>
      <c r="B1" s="272"/>
      <c r="C1" s="272"/>
      <c r="D1" s="272"/>
      <c r="E1" s="272"/>
      <c r="F1" s="272"/>
      <c r="G1" s="272"/>
      <c r="H1" s="272"/>
    </row>
    <row r="2" customHeight="1" spans="1:8">
      <c r="A2" s="273" t="s">
        <v>47</v>
      </c>
      <c r="B2" s="274" t="s">
        <v>48</v>
      </c>
      <c r="C2" s="274"/>
      <c r="D2" s="274"/>
      <c r="E2" s="273" t="s">
        <v>3</v>
      </c>
      <c r="F2" s="275" t="e">
        <f>H6-E14</f>
        <v>#DIV/0!</v>
      </c>
      <c r="G2" s="275"/>
      <c r="H2" s="275"/>
    </row>
    <row r="3" customHeight="1" spans="1:8">
      <c r="A3" s="273" t="s">
        <v>4</v>
      </c>
      <c r="B3" s="276">
        <f>B4+B5</f>
        <v>0</v>
      </c>
      <c r="C3" s="276"/>
      <c r="D3" s="276"/>
      <c r="E3" s="273" t="s">
        <v>49</v>
      </c>
      <c r="F3" s="276">
        <f>F4+F5</f>
        <v>0</v>
      </c>
      <c r="G3" s="276"/>
      <c r="H3" s="276"/>
    </row>
    <row r="4" customHeight="1" spans="1:8">
      <c r="A4" s="273" t="s">
        <v>50</v>
      </c>
      <c r="B4" s="277"/>
      <c r="C4" s="273" t="s">
        <v>51</v>
      </c>
      <c r="D4" s="278">
        <v>0.06</v>
      </c>
      <c r="E4" s="273" t="s">
        <v>52</v>
      </c>
      <c r="F4" s="279">
        <f>B4-B4/(1+D4)*D4*1.12</f>
        <v>0</v>
      </c>
      <c r="G4" s="280"/>
      <c r="H4" s="281"/>
    </row>
    <row r="5" customHeight="1" spans="1:8">
      <c r="A5" s="273" t="s">
        <v>53</v>
      </c>
      <c r="B5" s="277"/>
      <c r="C5" s="273" t="s">
        <v>54</v>
      </c>
      <c r="D5" s="282">
        <v>0.13</v>
      </c>
      <c r="E5" s="273" t="s">
        <v>55</v>
      </c>
      <c r="F5" s="283">
        <f>B5-B5/(1+D5)*D5*1.12</f>
        <v>0</v>
      </c>
      <c r="G5" s="284"/>
      <c r="H5" s="285"/>
    </row>
    <row r="6" customHeight="1" spans="1:8">
      <c r="A6" s="273" t="s">
        <v>56</v>
      </c>
      <c r="B6" s="286">
        <f>B3-B11-H11</f>
        <v>0</v>
      </c>
      <c r="C6" s="273" t="s">
        <v>57</v>
      </c>
      <c r="D6" s="287" t="e">
        <f>B6/B3</f>
        <v>#DIV/0!</v>
      </c>
      <c r="E6" s="273" t="s">
        <v>13</v>
      </c>
      <c r="F6" s="288">
        <f>F3-B12-H11</f>
        <v>0</v>
      </c>
      <c r="G6" s="273" t="s">
        <v>58</v>
      </c>
      <c r="H6" s="287" t="e">
        <f>F6/F3</f>
        <v>#DIV/0!</v>
      </c>
    </row>
    <row r="7" customHeight="1" spans="1:8">
      <c r="A7" s="273" t="s">
        <v>59</v>
      </c>
      <c r="B7" s="286">
        <f>B4-F11-H11</f>
        <v>0</v>
      </c>
      <c r="C7" s="273" t="s">
        <v>60</v>
      </c>
      <c r="D7" s="289" t="e">
        <f>(B4-F11)/B4</f>
        <v>#DIV/0!</v>
      </c>
      <c r="E7" s="273" t="s">
        <v>61</v>
      </c>
      <c r="F7" s="276">
        <f>F4-F12-H11</f>
        <v>0</v>
      </c>
      <c r="G7" s="273" t="s">
        <v>62</v>
      </c>
      <c r="H7" s="289" t="e">
        <f>F7/F4</f>
        <v>#DIV/0!</v>
      </c>
    </row>
    <row r="8" customHeight="1" spans="1:8">
      <c r="A8" s="273" t="s">
        <v>63</v>
      </c>
      <c r="B8" s="286">
        <f>B5-D11</f>
        <v>0</v>
      </c>
      <c r="C8" s="273" t="s">
        <v>64</v>
      </c>
      <c r="D8" s="290" t="e">
        <f>(B5-D11)/B5</f>
        <v>#DIV/0!</v>
      </c>
      <c r="E8" s="273" t="s">
        <v>65</v>
      </c>
      <c r="F8" s="291">
        <f>F5-D12</f>
        <v>0</v>
      </c>
      <c r="G8" s="273" t="s">
        <v>66</v>
      </c>
      <c r="H8" s="290" t="e">
        <f>F8/F5</f>
        <v>#DIV/0!</v>
      </c>
    </row>
    <row r="9" customHeight="1" spans="1:8">
      <c r="A9" s="292" t="s">
        <v>18</v>
      </c>
      <c r="B9" s="292"/>
      <c r="C9" s="292"/>
      <c r="D9" s="293"/>
      <c r="E9" s="293"/>
      <c r="F9" s="293"/>
      <c r="G9" s="293"/>
      <c r="H9" s="293"/>
    </row>
    <row r="10" customHeight="1" spans="1:8">
      <c r="A10" s="273" t="s">
        <v>67</v>
      </c>
      <c r="B10" s="277" t="s">
        <v>20</v>
      </c>
      <c r="C10" s="277"/>
      <c r="D10" s="273" t="s">
        <v>68</v>
      </c>
      <c r="E10" s="277" t="s">
        <v>20</v>
      </c>
      <c r="F10" s="273" t="s">
        <v>69</v>
      </c>
      <c r="G10" s="294" t="s">
        <v>70</v>
      </c>
      <c r="H10" s="294"/>
    </row>
    <row r="11" customHeight="1" spans="1:8">
      <c r="A11" s="273" t="s">
        <v>71</v>
      </c>
      <c r="B11" s="283">
        <f>D11+F11</f>
        <v>0</v>
      </c>
      <c r="C11" s="273" t="s">
        <v>72</v>
      </c>
      <c r="D11" s="283">
        <f>'4.外购人力及硬件'!$B$50</f>
        <v>0</v>
      </c>
      <c r="E11" s="273" t="s">
        <v>73</v>
      </c>
      <c r="F11" s="283">
        <f>'4.外购人力及硬件'!$B$18</f>
        <v>0</v>
      </c>
      <c r="G11" s="295" t="s">
        <v>74</v>
      </c>
      <c r="H11" s="296">
        <f>'4.外购人力及硬件'!$V$2</f>
        <v>0</v>
      </c>
    </row>
    <row r="12" customHeight="1" spans="1:8">
      <c r="A12" s="273" t="s">
        <v>75</v>
      </c>
      <c r="B12" s="279">
        <f>D12+F12</f>
        <v>0</v>
      </c>
      <c r="C12" s="273" t="s">
        <v>76</v>
      </c>
      <c r="D12" s="283">
        <f>'4.外购人力及硬件'!$D$50</f>
        <v>0</v>
      </c>
      <c r="E12" s="273" t="s">
        <v>77</v>
      </c>
      <c r="F12" s="283">
        <f>'4.外购人力及硬件'!$D$18</f>
        <v>0</v>
      </c>
      <c r="G12" s="297"/>
      <c r="H12" s="298"/>
    </row>
    <row r="13" customHeight="1" spans="1:8">
      <c r="A13" s="293" t="s">
        <v>39</v>
      </c>
      <c r="B13" s="293"/>
      <c r="C13" s="293"/>
      <c r="D13" s="293"/>
      <c r="E13" s="293"/>
      <c r="F13" s="293"/>
      <c r="G13" s="299"/>
      <c r="H13" s="299"/>
    </row>
    <row r="14" customHeight="1" spans="1:10">
      <c r="A14" s="273" t="s">
        <v>40</v>
      </c>
      <c r="B14" s="300">
        <f>(B11+H11)/(1-E14)</f>
        <v>0</v>
      </c>
      <c r="C14" s="300"/>
      <c r="D14" s="273" t="s">
        <v>41</v>
      </c>
      <c r="E14" s="301">
        <v>0.1</v>
      </c>
      <c r="F14" s="273" t="s">
        <v>42</v>
      </c>
      <c r="G14" s="300">
        <f>(B12+H11)/(1-E14)</f>
        <v>0</v>
      </c>
      <c r="H14" s="300"/>
      <c r="J14" s="304"/>
    </row>
    <row r="15" ht="43" customHeight="1" spans="1:8">
      <c r="A15" s="302" t="s">
        <v>45</v>
      </c>
      <c r="B15" s="303"/>
      <c r="C15" s="303"/>
      <c r="D15" s="303"/>
      <c r="E15" s="303"/>
      <c r="F15" s="303"/>
      <c r="G15" s="303"/>
      <c r="H15" s="303"/>
    </row>
  </sheetData>
  <sheetProtection password="C7AF" sheet="1" objects="1"/>
  <mergeCells count="15">
    <mergeCell ref="A1:H1"/>
    <mergeCell ref="B2:D2"/>
    <mergeCell ref="F2:H2"/>
    <mergeCell ref="B3:D3"/>
    <mergeCell ref="F3:H3"/>
    <mergeCell ref="F4:H4"/>
    <mergeCell ref="F5:H5"/>
    <mergeCell ref="A9:H9"/>
    <mergeCell ref="B10:C10"/>
    <mergeCell ref="G10:H10"/>
    <mergeCell ref="A13:H13"/>
    <mergeCell ref="B14:C14"/>
    <mergeCell ref="G14:H14"/>
    <mergeCell ref="G11:G12"/>
    <mergeCell ref="H11:H12"/>
  </mergeCells>
  <dataValidations count="4">
    <dataValidation type="list" allowBlank="1" showInputMessage="1" showErrorMessage="1" sqref="B2:D2">
      <formula1>"混合,人力,集成"</formula1>
    </dataValidation>
    <dataValidation type="list" allowBlank="1" showInputMessage="1" showErrorMessage="1" sqref="D4">
      <formula1>"0%,6%,3%"</formula1>
    </dataValidation>
    <dataValidation type="list" allowBlank="1" showInputMessage="1" showErrorMessage="1" sqref="D5">
      <formula1>"13%"</formula1>
    </dataValidation>
    <dataValidation type="list" allowBlank="1" showInputMessage="1" showErrorMessage="1" sqref="G10:H10">
      <formula1>'7 .参数'!$F$3:$F$30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opLeftCell="A8" workbookViewId="0">
      <selection activeCell="B13" sqref="B13"/>
    </sheetView>
  </sheetViews>
  <sheetFormatPr defaultColWidth="9" defaultRowHeight="32" customHeight="1" outlineLevelCol="5"/>
  <cols>
    <col min="1" max="1" customWidth="true" style="258" width="21.0"/>
    <col min="2" max="2" customWidth="true" style="258" width="24.6363636363636"/>
    <col min="3" max="3" customWidth="true" style="258" width="10.2636363636364"/>
    <col min="4" max="5" customWidth="true" style="258" width="22.2636363636364"/>
    <col min="6" max="6" customWidth="true" style="258" width="33.4545454545455"/>
    <col min="7" max="7" customWidth="true" style="258" width="17.9090909090909"/>
    <col min="8" max="16384" style="258" width="9.0"/>
  </cols>
  <sheetData>
    <row r="1" customHeight="1" spans="1:1">
      <c r="A1" s="259" t="s">
        <v>78</v>
      </c>
    </row>
    <row r="2" ht="40" customHeight="1" spans="1:6">
      <c r="A2" s="260" t="s">
        <v>79</v>
      </c>
      <c r="B2" s="260" t="s">
        <v>80</v>
      </c>
      <c r="C2" s="260" t="s">
        <v>81</v>
      </c>
      <c r="D2" s="260" t="s">
        <v>82</v>
      </c>
      <c r="E2" s="260" t="s">
        <v>83</v>
      </c>
      <c r="F2" s="260" t="s">
        <v>84</v>
      </c>
    </row>
    <row r="3" customHeight="1" spans="1:6">
      <c r="A3" s="261" t="s">
        <v>85</v>
      </c>
      <c r="B3" s="262" t="s">
        <v>86</v>
      </c>
      <c r="C3" s="263" t="s">
        <v>87</v>
      </c>
      <c r="D3" s="261" t="s">
        <v>88</v>
      </c>
      <c r="E3" s="261" t="s">
        <v>89</v>
      </c>
      <c r="F3" s="261"/>
    </row>
    <row r="4" customHeight="1" spans="1:6">
      <c r="A4" s="261" t="s">
        <v>85</v>
      </c>
      <c r="B4" s="264" t="s">
        <v>90</v>
      </c>
      <c r="C4" s="263" t="s">
        <v>91</v>
      </c>
      <c r="D4" s="261" t="s">
        <v>92</v>
      </c>
      <c r="E4" s="261" t="s">
        <v>92</v>
      </c>
      <c r="F4" s="261"/>
    </row>
    <row r="5" customHeight="1" spans="1:6">
      <c r="A5" s="261" t="s">
        <v>85</v>
      </c>
      <c r="B5" s="261" t="s">
        <v>93</v>
      </c>
      <c r="C5" s="263" t="s">
        <v>91</v>
      </c>
      <c r="D5" s="261" t="s">
        <v>92</v>
      </c>
      <c r="E5" s="261" t="s">
        <v>92</v>
      </c>
      <c r="F5" s="261"/>
    </row>
    <row r="6" customHeight="1" spans="1:6">
      <c r="A6" s="261" t="s">
        <v>85</v>
      </c>
      <c r="B6" s="261" t="s">
        <v>94</v>
      </c>
      <c r="C6" s="263" t="s">
        <v>91</v>
      </c>
      <c r="D6" s="261" t="s">
        <v>92</v>
      </c>
      <c r="E6" s="261" t="s">
        <v>92</v>
      </c>
      <c r="F6" s="261"/>
    </row>
    <row r="7" customHeight="1" spans="1:6">
      <c r="A7" s="261" t="s">
        <v>85</v>
      </c>
      <c r="B7" s="261" t="s">
        <v>95</v>
      </c>
      <c r="C7" s="263" t="s">
        <v>87</v>
      </c>
      <c r="D7" s="261" t="s">
        <v>88</v>
      </c>
      <c r="E7" s="261" t="s">
        <v>96</v>
      </c>
      <c r="F7" s="261"/>
    </row>
    <row r="8" customHeight="1" spans="1:6">
      <c r="A8" s="265" t="s">
        <v>97</v>
      </c>
      <c r="B8" s="266" t="s">
        <v>86</v>
      </c>
      <c r="C8" s="267" t="s">
        <v>91</v>
      </c>
      <c r="D8" s="268" t="s">
        <v>92</v>
      </c>
      <c r="E8" s="268" t="s">
        <v>92</v>
      </c>
      <c r="F8" s="268"/>
    </row>
    <row r="9" customHeight="1" spans="1:6">
      <c r="A9" s="265" t="s">
        <v>97</v>
      </c>
      <c r="B9" s="265" t="s">
        <v>90</v>
      </c>
      <c r="C9" s="267" t="s">
        <v>87</v>
      </c>
      <c r="D9" s="266" t="s">
        <v>98</v>
      </c>
      <c r="E9" s="266" t="s">
        <v>99</v>
      </c>
      <c r="F9" s="266"/>
    </row>
    <row r="10" customHeight="1" spans="1:6">
      <c r="A10" s="265" t="s">
        <v>97</v>
      </c>
      <c r="B10" s="265" t="s">
        <v>93</v>
      </c>
      <c r="C10" s="267" t="s">
        <v>91</v>
      </c>
      <c r="D10" s="268" t="s">
        <v>92</v>
      </c>
      <c r="E10" s="268" t="s">
        <v>92</v>
      </c>
      <c r="F10" s="268"/>
    </row>
    <row r="11" customHeight="1" spans="1:6">
      <c r="A11" s="265" t="s">
        <v>97</v>
      </c>
      <c r="B11" s="265" t="s">
        <v>94</v>
      </c>
      <c r="C11" s="267" t="s">
        <v>87</v>
      </c>
      <c r="D11" s="266" t="s">
        <v>98</v>
      </c>
      <c r="E11" s="266" t="s">
        <v>100</v>
      </c>
      <c r="F11" s="266"/>
    </row>
    <row r="12" ht="86" customHeight="1" spans="1:6">
      <c r="A12" s="265" t="s">
        <v>97</v>
      </c>
      <c r="B12" s="265" t="s">
        <v>95</v>
      </c>
      <c r="C12" s="267" t="s">
        <v>87</v>
      </c>
      <c r="D12" s="266" t="s">
        <v>98</v>
      </c>
      <c r="E12" s="268" t="s">
        <v>101</v>
      </c>
      <c r="F12" s="269" t="s">
        <v>102</v>
      </c>
    </row>
    <row r="13" customHeight="1" spans="1:6">
      <c r="A13" s="261" t="s">
        <v>103</v>
      </c>
      <c r="B13" s="262" t="s">
        <v>86</v>
      </c>
      <c r="C13" s="263" t="s">
        <v>87</v>
      </c>
      <c r="D13" s="261" t="s">
        <v>104</v>
      </c>
      <c r="E13" s="261" t="s">
        <v>89</v>
      </c>
      <c r="F13" s="261"/>
    </row>
    <row r="14" customHeight="1" spans="1:6">
      <c r="A14" s="261" t="s">
        <v>103</v>
      </c>
      <c r="B14" s="264" t="s">
        <v>90</v>
      </c>
      <c r="C14" s="263" t="s">
        <v>87</v>
      </c>
      <c r="D14" s="261" t="s">
        <v>104</v>
      </c>
      <c r="E14" s="261" t="s">
        <v>105</v>
      </c>
      <c r="F14" s="261"/>
    </row>
    <row r="15" customHeight="1" spans="1:6">
      <c r="A15" s="261" t="s">
        <v>103</v>
      </c>
      <c r="B15" s="264" t="s">
        <v>93</v>
      </c>
      <c r="C15" s="263" t="s">
        <v>87</v>
      </c>
      <c r="D15" s="261" t="s">
        <v>104</v>
      </c>
      <c r="E15" s="261" t="s">
        <v>106</v>
      </c>
      <c r="F15" s="270" t="s">
        <v>107</v>
      </c>
    </row>
    <row r="16" customHeight="1" spans="1:6">
      <c r="A16" s="261" t="s">
        <v>103</v>
      </c>
      <c r="B16" s="264" t="s">
        <v>94</v>
      </c>
      <c r="C16" s="263" t="s">
        <v>87</v>
      </c>
      <c r="D16" s="261" t="s">
        <v>104</v>
      </c>
      <c r="E16" s="261" t="s">
        <v>108</v>
      </c>
      <c r="F16" s="261"/>
    </row>
    <row r="17" customHeight="1" spans="1:6">
      <c r="A17" s="261" t="s">
        <v>103</v>
      </c>
      <c r="B17" s="264" t="s">
        <v>95</v>
      </c>
      <c r="C17" s="263" t="s">
        <v>87</v>
      </c>
      <c r="D17" s="261" t="s">
        <v>104</v>
      </c>
      <c r="E17" s="261" t="s">
        <v>96</v>
      </c>
      <c r="F17" s="261"/>
    </row>
    <row r="18" customHeight="1" spans="1:6">
      <c r="A18" s="268" t="s">
        <v>109</v>
      </c>
      <c r="B18" s="266" t="s">
        <v>86</v>
      </c>
      <c r="C18" s="267" t="s">
        <v>91</v>
      </c>
      <c r="D18" s="268" t="s">
        <v>92</v>
      </c>
      <c r="E18" s="268" t="s">
        <v>92</v>
      </c>
      <c r="F18" s="268"/>
    </row>
    <row r="19" customHeight="1" spans="1:6">
      <c r="A19" s="268" t="s">
        <v>109</v>
      </c>
      <c r="B19" s="265" t="s">
        <v>90</v>
      </c>
      <c r="C19" s="267" t="s">
        <v>91</v>
      </c>
      <c r="D19" s="268" t="s">
        <v>92</v>
      </c>
      <c r="E19" s="268" t="s">
        <v>92</v>
      </c>
      <c r="F19" s="268"/>
    </row>
    <row r="20" customHeight="1" spans="1:6">
      <c r="A20" s="268" t="s">
        <v>109</v>
      </c>
      <c r="B20" s="268" t="s">
        <v>93</v>
      </c>
      <c r="C20" s="267" t="s">
        <v>91</v>
      </c>
      <c r="D20" s="268" t="s">
        <v>92</v>
      </c>
      <c r="E20" s="268" t="s">
        <v>92</v>
      </c>
      <c r="F20" s="268"/>
    </row>
    <row r="21" customHeight="1" spans="1:6">
      <c r="A21" s="268" t="s">
        <v>109</v>
      </c>
      <c r="B21" s="268" t="s">
        <v>94</v>
      </c>
      <c r="C21" s="267" t="s">
        <v>87</v>
      </c>
      <c r="D21" s="268" t="s">
        <v>110</v>
      </c>
      <c r="E21" s="268" t="s">
        <v>100</v>
      </c>
      <c r="F21" s="268"/>
    </row>
    <row r="22" customHeight="1" spans="1:6">
      <c r="A22" s="268" t="s">
        <v>109</v>
      </c>
      <c r="B22" s="268" t="s">
        <v>95</v>
      </c>
      <c r="C22" s="267" t="s">
        <v>91</v>
      </c>
      <c r="D22" s="268" t="s">
        <v>92</v>
      </c>
      <c r="E22" s="268" t="s">
        <v>92</v>
      </c>
      <c r="F22" s="268"/>
    </row>
  </sheetData>
  <sheetProtection password="C7AF" sheet="1" autoFilter="0" objects="1"/>
  <autoFilter ref="A2:E46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161"/>
  <sheetViews>
    <sheetView showGridLines="0" tabSelected="1" zoomScale="80" zoomScaleNormal="80" workbookViewId="0">
      <pane ySplit="11" topLeftCell="A65" activePane="bottomLeft" state="frozen"/>
      <selection/>
      <selection pane="bottomLeft" activeCell="R65" sqref="R65"/>
    </sheetView>
  </sheetViews>
  <sheetFormatPr defaultColWidth="9" defaultRowHeight="14"/>
  <cols>
    <col min="1" max="1" customWidth="true" style="210" width="18.2636363636364"/>
    <col min="2" max="2" customWidth="true" style="210" width="19.5272727272727"/>
    <col min="3" max="3" customWidth="true" style="210" width="21.4545454545455"/>
    <col min="4" max="4" customWidth="true" style="210" width="17.9090909090909"/>
    <col min="5" max="5" customWidth="true" style="210" width="12.0909090909091"/>
    <col min="6" max="6" customWidth="true" hidden="true" style="210" width="13.1818181818182"/>
    <col min="7" max="7" customWidth="true" hidden="true" style="210" width="10.0909090909091"/>
    <col min="8" max="8" customWidth="true" hidden="true" style="210" width="12.5"/>
    <col min="9" max="12" customWidth="true" hidden="true" style="210" width="10.0909090909091"/>
    <col min="13" max="13" customWidth="true" style="210" width="16.7272727272727"/>
    <col min="14" max="14" customWidth="true" style="210" width="14.8454545454545"/>
    <col min="15" max="15" customWidth="true" style="211" width="11.4090909090909"/>
    <col min="16" max="16" customWidth="true" style="211" width="11.2636363636364"/>
    <col min="17" max="17" customWidth="true" style="211" width="9.26363636363636"/>
    <col min="18" max="18" customWidth="true" style="211" width="10.6363636363636"/>
    <col min="19" max="28" customWidth="true" style="211" width="10.7272727272727"/>
    <col min="29" max="29" style="211" width="9.0"/>
    <col min="30" max="74" customWidth="true" style="211" width="10.6272727272727"/>
    <col min="75" max="16384" style="211" width="9.0"/>
  </cols>
  <sheetData>
    <row r="1" s="206" customFormat="1" ht="41" customHeight="1" spans="1:73">
      <c r="A1" s="158" t="s">
        <v>111</v>
      </c>
      <c r="B1" s="212">
        <f>N3+N108</f>
        <v>7500</v>
      </c>
      <c r="C1" s="213" t="s">
        <v>112</v>
      </c>
      <c r="D1" s="214">
        <f t="array" ref="D1">SUMPRODUCT($B$6:$B$105*M$6:M$105)+SUMPRODUCT($B$111:$B$160*M$111:M$160)</f>
        <v>0</v>
      </c>
      <c r="E1" s="215" t="s">
        <v>113</v>
      </c>
      <c r="F1" s="216"/>
      <c r="G1" s="217"/>
      <c r="H1" s="217"/>
      <c r="I1" s="216"/>
      <c r="J1" s="216"/>
      <c r="K1" s="217"/>
      <c r="L1" s="216"/>
      <c r="M1" s="229"/>
      <c r="N1" s="216"/>
      <c r="O1" s="230"/>
      <c r="P1" s="216"/>
      <c r="Q1" s="230"/>
      <c r="R1" s="216"/>
      <c r="S1" s="230"/>
      <c r="T1" s="216"/>
      <c r="U1" s="230"/>
      <c r="V1" s="216"/>
      <c r="W1" s="230"/>
      <c r="X1" s="216"/>
      <c r="Y1" s="230"/>
      <c r="Z1" s="216"/>
      <c r="AA1" s="230"/>
      <c r="AB1" s="216"/>
      <c r="AC1" s="230"/>
      <c r="AD1" s="216"/>
      <c r="AE1" s="230"/>
      <c r="AF1" s="216"/>
      <c r="AG1" s="230"/>
      <c r="AH1" s="216"/>
      <c r="AI1" s="230"/>
      <c r="AJ1" s="216"/>
      <c r="AK1" s="230"/>
      <c r="AL1" s="216"/>
      <c r="AM1" s="230"/>
      <c r="AN1" s="216"/>
      <c r="AO1" s="230"/>
      <c r="AP1" s="216"/>
      <c r="AQ1" s="230"/>
      <c r="AR1" s="216"/>
      <c r="AS1" s="230"/>
      <c r="AT1" s="216"/>
      <c r="AU1" s="230"/>
      <c r="AV1" s="216"/>
      <c r="AW1" s="230"/>
      <c r="AX1" s="216"/>
      <c r="AY1" s="230"/>
      <c r="AZ1" s="216"/>
      <c r="BA1" s="230"/>
      <c r="BB1" s="216"/>
      <c r="BC1" s="230"/>
      <c r="BD1" s="216"/>
      <c r="BE1" s="230"/>
      <c r="BF1" s="216"/>
      <c r="BG1" s="230"/>
      <c r="BH1" s="216"/>
      <c r="BI1" s="230"/>
      <c r="BJ1" s="216"/>
      <c r="BK1" s="230"/>
      <c r="BL1" s="216"/>
      <c r="BM1" s="230"/>
      <c r="BN1" s="216"/>
      <c r="BO1" s="230"/>
      <c r="BP1" s="216"/>
      <c r="BQ1" s="230"/>
      <c r="BR1" s="216"/>
      <c r="BS1" s="230"/>
      <c r="BT1" s="216"/>
      <c r="BU1" s="230"/>
    </row>
    <row r="2" s="206" customFormat="1" ht="27" customHeight="1" spans="1:73">
      <c r="A2" s="218" t="s">
        <v>114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29"/>
      <c r="N2" s="216"/>
      <c r="O2" s="230"/>
      <c r="P2" s="230"/>
      <c r="Q2" s="229"/>
      <c r="R2" s="216"/>
      <c r="S2" s="216"/>
      <c r="T2" s="239"/>
      <c r="U2" s="239"/>
      <c r="V2" s="216"/>
      <c r="W2" s="216"/>
      <c r="X2" s="240"/>
      <c r="Y2" s="240"/>
      <c r="Z2" s="240"/>
      <c r="AA2" s="240"/>
      <c r="AB2" s="240"/>
      <c r="AC2" s="240"/>
      <c r="AD2" s="240"/>
      <c r="AE2" s="240"/>
      <c r="AF2" s="240"/>
      <c r="AG2" s="240"/>
      <c r="AH2" s="240"/>
      <c r="AI2" s="240"/>
      <c r="AJ2" s="240"/>
      <c r="AK2" s="240"/>
      <c r="AL2" s="240"/>
      <c r="AM2" s="240"/>
      <c r="AN2" s="240"/>
      <c r="AO2" s="240"/>
      <c r="AP2" s="240"/>
      <c r="AQ2" s="240"/>
      <c r="AR2" s="240"/>
      <c r="AS2" s="240"/>
      <c r="AT2" s="240"/>
      <c r="AU2" s="240"/>
      <c r="AV2" s="240"/>
      <c r="AW2" s="240"/>
      <c r="AX2" s="240"/>
      <c r="AY2" s="240"/>
      <c r="AZ2" s="240"/>
      <c r="BA2" s="240"/>
      <c r="BB2" s="240"/>
      <c r="BC2" s="240"/>
      <c r="BD2" s="240"/>
      <c r="BE2" s="240"/>
      <c r="BF2" s="240"/>
      <c r="BG2" s="240"/>
      <c r="BH2" s="240"/>
      <c r="BI2" s="240"/>
      <c r="BJ2" s="240"/>
      <c r="BK2" s="240"/>
      <c r="BL2" s="240"/>
      <c r="BM2" s="240"/>
      <c r="BN2" s="240"/>
      <c r="BO2" s="240"/>
      <c r="BP2" s="240"/>
      <c r="BQ2" s="240"/>
      <c r="BR2" s="240"/>
      <c r="BS2" s="240"/>
      <c r="BT2" s="240"/>
      <c r="BU2" s="240"/>
    </row>
    <row r="3" s="207" customFormat="1" ht="50" customHeight="1" spans="1:18">
      <c r="A3" s="219" t="s">
        <v>115</v>
      </c>
      <c r="B3" s="220">
        <f>SUM($M$6:$M$105)</f>
        <v>1</v>
      </c>
      <c r="C3" s="219" t="s">
        <v>116</v>
      </c>
      <c r="D3" s="221">
        <f>SUM($N$6:$N$105)</f>
        <v>31</v>
      </c>
      <c r="E3" s="222"/>
      <c r="F3" s="223" t="s">
        <v>117</v>
      </c>
      <c r="G3" s="224" cm="1">
        <f t="array" ref="G3">SUMPRODUCT($F$6:$F$105*G$6:G$105)</f>
        <v>7500</v>
      </c>
      <c r="H3" s="224" cm="1">
        <f t="array" ref="H3">SUMPRODUCT($F$6:$F$105*H$6:H$105)</f>
        <v>0</v>
      </c>
      <c r="I3" s="224" cm="1">
        <f t="array" ref="I3">SUMPRODUCT($F$6:$F$105*I$6:I$105)</f>
        <v>0</v>
      </c>
      <c r="J3" s="224" cm="1">
        <f t="array" ref="J3">SUMPRODUCT($F$6:$F$105*J$6:J$105)</f>
        <v>0</v>
      </c>
      <c r="K3" s="224" cm="1">
        <f t="array" ref="K3">SUMPRODUCT($F$6:$F$105*K$6:K$105)</f>
        <v>0</v>
      </c>
      <c r="L3" s="224" cm="1">
        <f t="array" ref="L3">SUMPRODUCT($F$6:$F$105*L$6:L$105)</f>
        <v>0</v>
      </c>
      <c r="M3" s="219" t="s">
        <v>118</v>
      </c>
      <c r="N3" s="231">
        <f>SUM(G3:L3)</f>
        <v>7500</v>
      </c>
      <c r="O3" s="232" t="s">
        <v>119</v>
      </c>
      <c r="P3" s="233">
        <v>45627</v>
      </c>
      <c r="Q3" s="232" t="s">
        <v>120</v>
      </c>
      <c r="R3" s="233">
        <v>47848</v>
      </c>
    </row>
    <row r="4" s="206" customFormat="1" ht="19" customHeight="1" spans="1:74">
      <c r="A4" s="225" t="s">
        <v>121</v>
      </c>
      <c r="B4" s="225"/>
      <c r="C4" s="225"/>
      <c r="D4" s="225"/>
      <c r="E4" s="225"/>
      <c r="F4" s="225"/>
      <c r="G4" s="225"/>
      <c r="H4" s="225"/>
      <c r="I4" s="225"/>
      <c r="J4" s="225"/>
      <c r="K4" s="225"/>
      <c r="L4" s="225"/>
      <c r="M4" s="225"/>
      <c r="N4" s="225"/>
      <c r="O4" s="234">
        <f>IFERROR(VLOOKUP(O$5,'7 .参数'!$M$3:$N$122,2,0),"30")</f>
        <v>31</v>
      </c>
      <c r="P4" s="234">
        <f>IFERROR(VLOOKUP(P$5,'7 .参数'!$M$3:$N$122,2,0),"30")</f>
        <v>31</v>
      </c>
      <c r="Q4" s="234">
        <f>IFERROR(VLOOKUP(Q$5,'7 .参数'!$M$3:$N$122,2,0),"30")</f>
        <v>28</v>
      </c>
      <c r="R4" s="234">
        <f>IFERROR(VLOOKUP(R$5,'7 .参数'!$M$3:$N$122,2,0),"30")</f>
        <v>31</v>
      </c>
      <c r="S4" s="234">
        <f>IFERROR(VLOOKUP(S$5,'7 .参数'!$M$3:$N$122,2,0),"30")</f>
        <v>30</v>
      </c>
      <c r="T4" s="234">
        <f>IFERROR(VLOOKUP(T$5,'7 .参数'!$M$3:$N$122,2,0),"30")</f>
        <v>31</v>
      </c>
      <c r="U4" s="234">
        <f>IFERROR(VLOOKUP(U$5,'7 .参数'!$M$3:$N$122,2,0),"30")</f>
        <v>30</v>
      </c>
      <c r="V4" s="234">
        <f>IFERROR(VLOOKUP(V$5,'7 .参数'!$M$3:$N$122,2,0),"30")</f>
        <v>31</v>
      </c>
      <c r="W4" s="234">
        <f>IFERROR(VLOOKUP(W$5,'7 .参数'!$M$3:$N$122,2,0),"30")</f>
        <v>31</v>
      </c>
      <c r="X4" s="234">
        <f>IFERROR(VLOOKUP(X$5,'7 .参数'!$M$3:$N$122,2,0),"30")</f>
        <v>30</v>
      </c>
      <c r="Y4" s="234">
        <f>IFERROR(VLOOKUP(Y$5,'7 .参数'!$M$3:$N$122,2,0),"30")</f>
        <v>31</v>
      </c>
      <c r="Z4" s="234">
        <f>IFERROR(VLOOKUP(Z$5,'7 .参数'!$M$3:$N$122,2,0),"30")</f>
        <v>30</v>
      </c>
      <c r="AA4" s="234">
        <f>IFERROR(VLOOKUP(AA$5,'7 .参数'!$M$3:$N$122,2,0),"30")</f>
        <v>31</v>
      </c>
      <c r="AB4" s="234">
        <f>IFERROR(VLOOKUP(AB$5,'7 .参数'!$M$3:$N$122,2,0),"30")</f>
        <v>31</v>
      </c>
      <c r="AC4" s="234">
        <f>IFERROR(VLOOKUP(AC$5,'7 .参数'!$M$3:$N$122,2,0),"30")</f>
        <v>28</v>
      </c>
      <c r="AD4" s="234">
        <f>IFERROR(VLOOKUP(AD$5,'7 .参数'!$M$3:$N$122,2,0),"30")</f>
        <v>31</v>
      </c>
      <c r="AE4" s="234">
        <f>IFERROR(VLOOKUP(AE$5,'7 .参数'!$M$3:$N$122,2,0),"30")</f>
        <v>30</v>
      </c>
      <c r="AF4" s="234">
        <f>IFERROR(VLOOKUP(AF$5,'7 .参数'!$M$3:$N$122,2,0),"30")</f>
        <v>31</v>
      </c>
      <c r="AG4" s="234">
        <f>IFERROR(VLOOKUP(AG$5,'7 .参数'!$M$3:$N$122,2,0),"30")</f>
        <v>30</v>
      </c>
      <c r="AH4" s="234">
        <f>IFERROR(VLOOKUP(AH$5,'7 .参数'!$M$3:$N$122,2,0),"30")</f>
        <v>31</v>
      </c>
      <c r="AI4" s="234">
        <f>IFERROR(VLOOKUP(AI$5,'7 .参数'!$M$3:$N$122,2,0),"30")</f>
        <v>31</v>
      </c>
      <c r="AJ4" s="234">
        <f>IFERROR(VLOOKUP(AJ$5,'7 .参数'!$M$3:$N$122,2,0),"30")</f>
        <v>30</v>
      </c>
      <c r="AK4" s="234">
        <f>IFERROR(VLOOKUP(AK$5,'7 .参数'!$M$3:$N$122,2,0),"30")</f>
        <v>31</v>
      </c>
      <c r="AL4" s="234">
        <f>IFERROR(VLOOKUP(AL$5,'7 .参数'!$M$3:$N$122,2,0),"30")</f>
        <v>30</v>
      </c>
      <c r="AM4" s="234">
        <f>IFERROR(VLOOKUP(AM$5,'7 .参数'!$M$3:$N$122,2,0),"30")</f>
        <v>31</v>
      </c>
      <c r="AN4" s="234">
        <f>IFERROR(VLOOKUP(AN$5,'7 .参数'!$M$3:$N$122,2,0),"30")</f>
        <v>31</v>
      </c>
      <c r="AO4" s="234">
        <f>IFERROR(VLOOKUP(AO$5,'7 .参数'!$M$3:$N$122,2,0),"30")</f>
        <v>28</v>
      </c>
      <c r="AP4" s="234">
        <f>IFERROR(VLOOKUP(AP$5,'7 .参数'!$M$3:$N$122,2,0),"30")</f>
        <v>31</v>
      </c>
      <c r="AQ4" s="234">
        <f>IFERROR(VLOOKUP(AQ$5,'7 .参数'!$M$3:$N$122,2,0),"30")</f>
        <v>30</v>
      </c>
      <c r="AR4" s="234">
        <f>IFERROR(VLOOKUP(AR$5,'7 .参数'!$M$3:$N$122,2,0),"30")</f>
        <v>31</v>
      </c>
      <c r="AS4" s="234">
        <f>IFERROR(VLOOKUP(AS$5,'7 .参数'!$M$3:$N$122,2,0),"30")</f>
        <v>30</v>
      </c>
      <c r="AT4" s="234">
        <f>IFERROR(VLOOKUP(AT$5,'7 .参数'!$M$3:$N$122,2,0),"30")</f>
        <v>31</v>
      </c>
      <c r="AU4" s="234">
        <f>IFERROR(VLOOKUP(AU$5,'7 .参数'!$M$3:$N$122,2,0),"30")</f>
        <v>31</v>
      </c>
      <c r="AV4" s="234">
        <f>IFERROR(VLOOKUP(AV$5,'7 .参数'!$M$3:$N$122,2,0),"30")</f>
        <v>30</v>
      </c>
      <c r="AW4" s="234">
        <f>IFERROR(VLOOKUP(AW$5,'7 .参数'!$M$3:$N$122,2,0),"30")</f>
        <v>31</v>
      </c>
      <c r="AX4" s="234">
        <f>IFERROR(VLOOKUP(AX$5,'7 .参数'!$M$3:$N$122,2,0),"30")</f>
        <v>30</v>
      </c>
      <c r="AY4" s="234">
        <f>IFERROR(VLOOKUP(AY$5,'7 .参数'!$M$3:$N$122,2,0),"30")</f>
        <v>31</v>
      </c>
      <c r="AZ4" s="234">
        <f>IFERROR(VLOOKUP(AZ$5,'7 .参数'!$M$3:$N$122,2,0),"30")</f>
        <v>31</v>
      </c>
      <c r="BA4" s="234">
        <f>IFERROR(VLOOKUP(BA$5,'7 .参数'!$M$3:$N$122,2,0),"30")</f>
        <v>29</v>
      </c>
      <c r="BB4" s="234">
        <f>IFERROR(VLOOKUP(BB$5,'7 .参数'!$M$3:$N$122,2,0),"30")</f>
        <v>31</v>
      </c>
      <c r="BC4" s="234">
        <f>IFERROR(VLOOKUP(BC$5,'7 .参数'!$M$3:$N$122,2,0),"30")</f>
        <v>30</v>
      </c>
      <c r="BD4" s="234">
        <f>IFERROR(VLOOKUP(BD$5,'7 .参数'!$M$3:$N$122,2,0),"30")</f>
        <v>31</v>
      </c>
      <c r="BE4" s="234">
        <f>IFERROR(VLOOKUP(BE$5,'7 .参数'!$M$3:$N$122,2,0),"30")</f>
        <v>30</v>
      </c>
      <c r="BF4" s="234">
        <f>IFERROR(VLOOKUP(BF$5,'7 .参数'!$M$3:$N$122,2,0),"30")</f>
        <v>31</v>
      </c>
      <c r="BG4" s="234">
        <f>IFERROR(VLOOKUP(BG$5,'7 .参数'!$M$3:$N$122,2,0),"30")</f>
        <v>31</v>
      </c>
      <c r="BH4" s="234">
        <f>IFERROR(VLOOKUP(BH$5,'7 .参数'!$M$3:$N$122,2,0),"30")</f>
        <v>30</v>
      </c>
      <c r="BI4" s="234">
        <f>IFERROR(VLOOKUP(BI$5,'7 .参数'!$M$3:$N$122,2,0),"30")</f>
        <v>31</v>
      </c>
      <c r="BJ4" s="234">
        <f>IFERROR(VLOOKUP(BJ$5,'7 .参数'!$M$3:$N$122,2,0),"30")</f>
        <v>30</v>
      </c>
      <c r="BK4" s="234">
        <f>IFERROR(VLOOKUP(BK$5,'7 .参数'!$M$3:$N$122,2,0),"30")</f>
        <v>31</v>
      </c>
      <c r="BL4" s="234">
        <f>IFERROR(VLOOKUP(BL$5,'7 .参数'!$M$3:$N$122,2,0),"30")</f>
        <v>31</v>
      </c>
      <c r="BM4" s="234">
        <f>IFERROR(VLOOKUP(BM$5,'7 .参数'!$M$3:$N$122,2,0),"30")</f>
        <v>28</v>
      </c>
      <c r="BN4" s="234">
        <f>IFERROR(VLOOKUP(BN$5,'7 .参数'!$M$3:$N$122,2,0),"30")</f>
        <v>31</v>
      </c>
      <c r="BO4" s="234">
        <f>IFERROR(VLOOKUP(BO$5,'7 .参数'!$M$3:$N$122,2,0),"30")</f>
        <v>30</v>
      </c>
      <c r="BP4" s="234">
        <f>IFERROR(VLOOKUP(BP$5,'7 .参数'!$M$3:$N$122,2,0),"30")</f>
        <v>31</v>
      </c>
      <c r="BQ4" s="234">
        <f>IFERROR(VLOOKUP(BQ$5,'7 .参数'!$M$3:$N$122,2,0),"30")</f>
        <v>30</v>
      </c>
      <c r="BR4" s="234">
        <f>IFERROR(VLOOKUP(BR$5,'7 .参数'!$M$3:$N$122,2,0),"30")</f>
        <v>31</v>
      </c>
      <c r="BS4" s="234">
        <f>IFERROR(VLOOKUP(BS$5,'7 .参数'!$M$3:$N$122,2,0),"30")</f>
        <v>31</v>
      </c>
      <c r="BT4" s="234">
        <f>IFERROR(VLOOKUP(BT$5,'7 .参数'!$M$3:$N$122,2,0),"30")</f>
        <v>30</v>
      </c>
      <c r="BU4" s="234">
        <f>IFERROR(VLOOKUP(BU$5,'7 .参数'!$M$3:$N$122,2,0),"30")</f>
        <v>31</v>
      </c>
      <c r="BV4" s="234">
        <f>IFERROR(VLOOKUP(BV$5,'7 .参数'!$M$3:$N$122,2,0),"30")</f>
        <v>30</v>
      </c>
    </row>
    <row r="5" s="207" customFormat="1" ht="47" customHeight="1" spans="1:74">
      <c r="A5" s="219" t="s">
        <v>122</v>
      </c>
      <c r="B5" s="226" t="s">
        <v>123</v>
      </c>
      <c r="C5" s="219" t="s">
        <v>124</v>
      </c>
      <c r="D5" s="219" t="s">
        <v>125</v>
      </c>
      <c r="E5" s="219" t="s">
        <v>126</v>
      </c>
      <c r="F5" s="227" t="s">
        <v>127</v>
      </c>
      <c r="G5" s="227" t="str">
        <f>YEAR($P$3)&amp;"合计人月"</f>
        <v>2024合计人月</v>
      </c>
      <c r="H5" s="227" t="str">
        <f>YEAR($P$3)+1&amp;"合计人月"</f>
        <v>2025合计人月</v>
      </c>
      <c r="I5" s="227" t="str">
        <f>YEAR($P$3)+2&amp;"合计人月"</f>
        <v>2026合计人月</v>
      </c>
      <c r="J5" s="227" t="str">
        <f>YEAR($P$3)+3&amp;"合计人月"</f>
        <v>2027合计人月</v>
      </c>
      <c r="K5" s="227" t="str">
        <f>YEAR($P$3)+4&amp;"合计人月"</f>
        <v>2028合计人月</v>
      </c>
      <c r="L5" s="227" t="str">
        <f>YEAR($P$3)+5&amp;"合计人月"</f>
        <v>2029合计人月</v>
      </c>
      <c r="M5" s="219" t="s">
        <v>128</v>
      </c>
      <c r="N5" s="219" t="s">
        <v>129</v>
      </c>
      <c r="O5" s="235">
        <f>IF($P$3&lt;=$R$3,DATE(YEAR($P$3),MONTH($P$3),1),"")</f>
        <v>45627</v>
      </c>
      <c r="P5" s="235">
        <f>IF(EOMONTH($P$3,0)+1&lt;=$R$3,DATE(YEAR($P$3),MONTH($P$3)+ROW($A1),1),"")</f>
        <v>45658</v>
      </c>
      <c r="Q5" s="235">
        <f>IF(EOMONTH($P$3,ROW($A1))+1&lt;=$R$3,DATE(YEAR($P$3),MONTH($P$3)+ROW($A2),1),"")</f>
        <v>45689</v>
      </c>
      <c r="R5" s="235">
        <f>IF(EOMONTH($P$3,ROW($A2))+1&lt;=$R$3,DATE(YEAR($P$3),MONTH($P$3)+ROW($A3),1),"")</f>
        <v>45717</v>
      </c>
      <c r="S5" s="235">
        <f>IF(EOMONTH($P$3,ROW($A3))+1&lt;=$R$3,DATE(YEAR($P$3),MONTH($P$3)+ROW($A4),1),"")</f>
        <v>45748</v>
      </c>
      <c r="T5" s="235">
        <f>IF(EOMONTH($P$3,ROW($A4))+1&lt;=$R$3,DATE(YEAR($P$3),MONTH($P$3)+ROW($A5),1),"")</f>
        <v>45778</v>
      </c>
      <c r="U5" s="235">
        <f>IF(EOMONTH($P$3,ROW($A5))+1&lt;=$R$3,DATE(YEAR($P$3),MONTH($P$3)+ROW($A6),1),"")</f>
        <v>45809</v>
      </c>
      <c r="V5" s="235">
        <f>IF(EOMONTH($P$3,ROW($A6))+1&lt;=$R$3,DATE(YEAR($P$3),MONTH($P$3)+ROW($A7),1),"")</f>
        <v>45839</v>
      </c>
      <c r="W5" s="235">
        <f>IF(EOMONTH($P$3,ROW($A7))+1&lt;=$R$3,DATE(YEAR($P$3),MONTH($P$3)+ROW($A8),1),"")</f>
        <v>45870</v>
      </c>
      <c r="X5" s="235">
        <f>IF(EOMONTH($P$3,ROW($A8))+1&lt;=$R$3,DATE(YEAR($P$3),MONTH($P$3)+ROW($A9),1),"")</f>
        <v>45901</v>
      </c>
      <c r="Y5" s="235">
        <f>IF(EOMONTH($P$3,ROW($A9))+1&lt;=$R$3,DATE(YEAR($P$3),MONTH($P$3)+ROW($A10),1),"")</f>
        <v>45931</v>
      </c>
      <c r="Z5" s="235">
        <f>IF(EOMONTH($P$3,ROW($A10))+1&lt;=$R$3,DATE(YEAR($P$3),MONTH($P$3)+ROW($A11),1),"")</f>
        <v>45962</v>
      </c>
      <c r="AA5" s="235">
        <f>IF(EOMONTH($P$3,ROW($A11))+1&lt;=$R$3,DATE(YEAR($P$3),MONTH($P$3)+ROW($A12),1),"")</f>
        <v>45992</v>
      </c>
      <c r="AB5" s="235">
        <f>IF(EOMONTH($P$3,ROW($A12))+1&lt;=$R$3,DATE(YEAR($P$3),MONTH($P$3)+ROW($A13),1),"")</f>
        <v>46023</v>
      </c>
      <c r="AC5" s="235">
        <f>IF(EOMONTH($P$3,ROW($A13))+1&lt;=$R$3,DATE(YEAR($P$3),MONTH($P$3)+ROW($A14),1),"")</f>
        <v>46054</v>
      </c>
      <c r="AD5" s="235">
        <f>IF(EOMONTH($P$3,ROW($A14))+1&lt;=$R$3,DATE(YEAR($P$3),MONTH($P$3)+ROW($A15),1),"")</f>
        <v>46082</v>
      </c>
      <c r="AE5" s="235">
        <f>IF(EOMONTH($P$3,ROW($A15))+1&lt;=$R$3,DATE(YEAR($P$3),MONTH($P$3)+ROW($A16),1),"")</f>
        <v>46113</v>
      </c>
      <c r="AF5" s="235">
        <f>IF(EOMONTH($P$3,ROW($A16))+1&lt;=$R$3,DATE(YEAR($P$3),MONTH($P$3)+ROW($A17),1),"")</f>
        <v>46143</v>
      </c>
      <c r="AG5" s="235">
        <f>IF(EOMONTH($P$3,ROW($A17))+1&lt;=$R$3,DATE(YEAR($P$3),MONTH($P$3)+ROW($A18),1),"")</f>
        <v>46174</v>
      </c>
      <c r="AH5" s="235">
        <f>IF(EOMONTH($P$3,ROW($A18))+1&lt;=$R$3,DATE(YEAR($P$3),MONTH($P$3)+ROW($A19),1),"")</f>
        <v>46204</v>
      </c>
      <c r="AI5" s="235">
        <f>IF(EOMONTH($P$3,ROW($A19))+1&lt;=$R$3,DATE(YEAR($P$3),MONTH($P$3)+ROW($A20),1),"")</f>
        <v>46235</v>
      </c>
      <c r="AJ5" s="235">
        <f>IF(EOMONTH($P$3,ROW($A20))+1&lt;=$R$3,DATE(YEAR($P$3),MONTH($P$3)+ROW($A21),1),"")</f>
        <v>46266</v>
      </c>
      <c r="AK5" s="235">
        <f>IF(EOMONTH($P$3,ROW($A21))+1&lt;=$R$3,DATE(YEAR($P$3),MONTH($P$3)+ROW($A22),1),"")</f>
        <v>46296</v>
      </c>
      <c r="AL5" s="235">
        <f>IF(EOMONTH($P$3,ROW($A22))+1&lt;=$R$3,DATE(YEAR($P$3),MONTH($P$3)+ROW($A23),1),"")</f>
        <v>46327</v>
      </c>
      <c r="AM5" s="235">
        <f>IF(EOMONTH($P$3,ROW($A23))+1&lt;=$R$3,DATE(YEAR($P$3),MONTH($P$3)+ROW($A24),1),"")</f>
        <v>46357</v>
      </c>
      <c r="AN5" s="235">
        <f>IF(EOMONTH($P$3,ROW($A24))+1&lt;=$R$3,DATE(YEAR($P$3),MONTH($P$3)+ROW($A25),1),"")</f>
        <v>46388</v>
      </c>
      <c r="AO5" s="235">
        <f>IF(EOMONTH($P$3,ROW($A25))+1&lt;=$R$3,DATE(YEAR($P$3),MONTH($P$3)+ROW($A26),1),"")</f>
        <v>46419</v>
      </c>
      <c r="AP5" s="235">
        <f>IF(EOMONTH($P$3,ROW($A26))+1&lt;=$R$3,DATE(YEAR($P$3),MONTH($P$3)+ROW($A27),1),"")</f>
        <v>46447</v>
      </c>
      <c r="AQ5" s="235">
        <f>IF(EOMONTH($P$3,ROW($A27))+1&lt;=$R$3,DATE(YEAR($P$3),MONTH($P$3)+ROW($A28),1),"")</f>
        <v>46478</v>
      </c>
      <c r="AR5" s="235">
        <f>IF(EOMONTH($P$3,ROW($A28))+1&lt;=$R$3,DATE(YEAR($P$3),MONTH($P$3)+ROW($A29),1),"")</f>
        <v>46508</v>
      </c>
      <c r="AS5" s="235">
        <f>IF(EOMONTH($P$3,ROW($A29))+1&lt;=$R$3,DATE(YEAR($P$3),MONTH($P$3)+ROW($A30),1),"")</f>
        <v>46539</v>
      </c>
      <c r="AT5" s="235">
        <f>IF(EOMONTH($P$3,ROW($A30))+1&lt;=$R$3,DATE(YEAR($P$3),MONTH($P$3)+ROW($A31),1),"")</f>
        <v>46569</v>
      </c>
      <c r="AU5" s="235">
        <f>IF(EOMONTH($P$3,ROW($A31))+1&lt;=$R$3,DATE(YEAR($P$3),MONTH($P$3)+ROW($A32),1),"")</f>
        <v>46600</v>
      </c>
      <c r="AV5" s="235">
        <f>IF(EOMONTH($P$3,ROW($A32))+1&lt;=$R$3,DATE(YEAR($P$3),MONTH($P$3)+ROW($A33),1),"")</f>
        <v>46631</v>
      </c>
      <c r="AW5" s="235">
        <f>IF(EOMONTH($P$3,ROW($A33))+1&lt;=$R$3,DATE(YEAR($P$3),MONTH($P$3)+ROW($A34),1),"")</f>
        <v>46661</v>
      </c>
      <c r="AX5" s="235">
        <f>IF(EOMONTH($P$3,ROW($A34))+1&lt;=$R$3,DATE(YEAR($P$3),MONTH($P$3)+ROW($A35),1),"")</f>
        <v>46692</v>
      </c>
      <c r="AY5" s="235">
        <f>IF(EOMONTH($P$3,ROW($A35))+1&lt;=$R$3,DATE(YEAR($P$3),MONTH($P$3)+ROW($A36),1),"")</f>
        <v>46722</v>
      </c>
      <c r="AZ5" s="235">
        <f>IF(EOMONTH($P$3,ROW($A36))+1&lt;=$R$3,DATE(YEAR($P$3),MONTH($P$3)+ROW($A37),1),"")</f>
        <v>46753</v>
      </c>
      <c r="BA5" s="235">
        <f>IF(EOMONTH($P$3,ROW($A37))+1&lt;=$R$3,DATE(YEAR($P$3),MONTH($P$3)+ROW($A38),1),"")</f>
        <v>46784</v>
      </c>
      <c r="BB5" s="235">
        <f>IF(EOMONTH($P$3,ROW($A38))+1&lt;=$R$3,DATE(YEAR($P$3),MONTH($P$3)+ROW($A39),1),"")</f>
        <v>46813</v>
      </c>
      <c r="BC5" s="235">
        <f>IF(EOMONTH($P$3,ROW($A39))+1&lt;=$R$3,DATE(YEAR($P$3),MONTH($P$3)+ROW($A40),1),"")</f>
        <v>46844</v>
      </c>
      <c r="BD5" s="235">
        <f>IF(EOMONTH($P$3,ROW($A40))+1&lt;=$R$3,DATE(YEAR($P$3),MONTH($P$3)+ROW($A41),1),"")</f>
        <v>46874</v>
      </c>
      <c r="BE5" s="235">
        <f>IF(EOMONTH($P$3,ROW($A41))+1&lt;=$R$3,DATE(YEAR($P$3),MONTH($P$3)+ROW($A42),1),"")</f>
        <v>46905</v>
      </c>
      <c r="BF5" s="235">
        <f>IF(EOMONTH($P$3,ROW($A42))+1&lt;=$R$3,DATE(YEAR($P$3),MONTH($P$3)+ROW($A43),1),"")</f>
        <v>46935</v>
      </c>
      <c r="BG5" s="235">
        <f>IF(EOMONTH($P$3,ROW($A43))+1&lt;=$R$3,DATE(YEAR($P$3),MONTH($P$3)+ROW($A44),1),"")</f>
        <v>46966</v>
      </c>
      <c r="BH5" s="235">
        <f>IF(EOMONTH($P$3,ROW($A44))+1&lt;=$R$3,DATE(YEAR($P$3),MONTH($P$3)+ROW($A45),1),"")</f>
        <v>46997</v>
      </c>
      <c r="BI5" s="235">
        <f>IF(EOMONTH($P$3,ROW($A45))+1&lt;=$R$3,DATE(YEAR($P$3),MONTH($P$3)+ROW($A46),1),"")</f>
        <v>47027</v>
      </c>
      <c r="BJ5" s="235">
        <f>IF(EOMONTH($P$3,ROW($A46))+1&lt;=$R$3,DATE(YEAR($P$3),MONTH($P$3)+ROW($A47),1),"")</f>
        <v>47058</v>
      </c>
      <c r="BK5" s="235">
        <f>IF(EOMONTH($P$3,ROW($A47))+1&lt;=$R$3,DATE(YEAR($P$3),MONTH($P$3)+ROW($A48),1),"")</f>
        <v>47088</v>
      </c>
      <c r="BL5" s="235">
        <f>IF(EOMONTH($P$3,ROW($A48))+1&lt;=$R$3,DATE(YEAR($P$3),MONTH($P$3)+ROW($A49),1),"")</f>
        <v>47119</v>
      </c>
      <c r="BM5" s="235">
        <f>IF(EOMONTH($P$3,ROW($A49))+1&lt;=$R$3,DATE(YEAR($P$3),MONTH($P$3)+ROW($A50),1),"")</f>
        <v>47150</v>
      </c>
      <c r="BN5" s="235">
        <f>IF(EOMONTH($P$3,ROW($A50))+1&lt;=$R$3,DATE(YEAR($P$3),MONTH($P$3)+ROW($A51),1),"")</f>
        <v>47178</v>
      </c>
      <c r="BO5" s="235">
        <f>IF(EOMONTH($P$3,ROW($A51))+1&lt;=$R$3,DATE(YEAR($P$3),MONTH($P$3)+ROW($A52),1),"")</f>
        <v>47209</v>
      </c>
      <c r="BP5" s="235">
        <f>IF(EOMONTH($P$3,ROW($A52))+1&lt;=$R$3,DATE(YEAR($P$3),MONTH($P$3)+ROW($A53),1),"")</f>
        <v>47239</v>
      </c>
      <c r="BQ5" s="235">
        <f>IF(EOMONTH($P$3,ROW($A53))+1&lt;=$R$3,DATE(YEAR($P$3),MONTH($P$3)+ROW($A54),1),"")</f>
        <v>47270</v>
      </c>
      <c r="BR5" s="235">
        <f>IF(EOMONTH($P$3,ROW($A54))+1&lt;=$R$3,DATE(YEAR($P$3),MONTH($P$3)+ROW($A55),1),"")</f>
        <v>47300</v>
      </c>
      <c r="BS5" s="235">
        <f>IF(EOMONTH($P$3,ROW($A55))+1&lt;=$R$3,DATE(YEAR($P$3),MONTH($P$3)+ROW($A56),1),"")</f>
        <v>47331</v>
      </c>
      <c r="BT5" s="235">
        <f>IF(EOMONTH($P$3,ROW($A56))+1&lt;=$R$3,DATE(YEAR($P$3),MONTH($P$3)+ROW($A57),1),"")</f>
        <v>47362</v>
      </c>
      <c r="BU5" s="235">
        <f>IF(EOMONTH($P$3,ROW($A57))+1&lt;=$R$3,DATE(YEAR($P$3),MONTH($P$3)+ROW($A58),1),"")</f>
        <v>47392</v>
      </c>
      <c r="BV5" s="235">
        <f>IF(EOMONTH($P$3,ROW($A58))+1&lt;=$R$3,DATE(YEAR($P$3),MONTH($P$3)+ROW($A59),1),"")</f>
        <v>47423</v>
      </c>
    </row>
    <row r="6" s="207" customFormat="1" ht="15" customHeight="1" spans="1:74">
      <c r="A6" s="165">
        <v>1</v>
      </c>
      <c r="B6" s="165"/>
      <c r="C6" s="164" t="s">
        <v>130</v>
      </c>
      <c r="D6" s="165" t="s">
        <v>204</v>
      </c>
      <c r="E6" s="166" t="str">
        <f>IFERROR(VLOOKUP(D6,'7 .参数'!$Q:$R,2,0),"")</f>
        <v>四类</v>
      </c>
      <c r="F6" s="166">
        <f t="array" ref="F6">+IFERROR(IF('A-对外报价审批表 '!$B$10="数据业务总部",VLOOKUP(C6&amp;E6,IF({1,0},'8.数据库-人力成本及补助（20250601）'!$C:$C&amp;'8.数据库-人力成本及补助（20250601）'!$B:$B,'8.数据库-人力成本及补助（20250601）'!$D:$D),2,0),VLOOKUP(C6&amp;'A-对外报价审批表 '!$D$11,IF({1,0},'8.数据库-人力成本及补助（20250601）'!$C:$C&amp;'8.数据库-人力成本及补助（20250601）'!$B:$B,'8.数据库-人力成本及补助（20250601）'!$D:$D),2,0)),0)</f>
        <v>7500</v>
      </c>
      <c r="G6" s="228">
        <f t="array" ref="G6">SUMPRODUCT(($O$5:$BV$5&lt;=DATE(YEAR($P$3),12,31))*($O6:$BV6/$O$4:$BV$4))</f>
        <v>1</v>
      </c>
      <c r="H6" s="228">
        <f>SUMPRODUCT(($O$5:$BV$5&lt;=DATE(YEAR($P$3)+1,12,31))*($O6:$BV6/$O$4:$BV$4))-$G6</f>
        <v>0</v>
      </c>
      <c r="I6" s="228">
        <f>SUMPRODUCT(($O$5:$BV$5&lt;=DATE(YEAR($P$3)+2,12,31))*($O6:$BV6/$O$4:$BV$4))-$G6-$H6</f>
        <v>0</v>
      </c>
      <c r="J6" s="228">
        <f>SUMPRODUCT(($O$5:$BV$5&lt;=DATE(YEAR($P$3)+3,12,31))*($O6:$BV6/$O$4:$BV$4))-$G6-$H6-$I6</f>
        <v>0</v>
      </c>
      <c r="K6" s="228">
        <f>SUMPRODUCT(($O$5:$BV$5&lt;=DATE(YEAR($P$3)+4,12,31))*($O6:$BV6/$O$4:$BV$4))-$G6-$H6-$I6-$J6</f>
        <v>0</v>
      </c>
      <c r="L6" s="228">
        <f>SUMPRODUCT(($O$5:$BV$5&lt;=DATE(YEAR($P$3)+5,12,31))*($O6:$BV6/$O$4:$BV$4))-$H6-$I6-$J6-$G6-$K6</f>
        <v>0</v>
      </c>
      <c r="M6" s="236">
        <f>SUM(G6:L6)</f>
        <v>1</v>
      </c>
      <c r="N6" s="237">
        <f>SUM($O6:$BV6)</f>
        <v>31</v>
      </c>
      <c r="O6" s="238">
        <v>31</v>
      </c>
      <c r="P6" s="238"/>
      <c r="Q6" s="238"/>
      <c r="R6" s="238"/>
      <c r="S6" s="238"/>
      <c r="T6" s="238"/>
      <c r="U6" s="238"/>
      <c r="V6" s="238"/>
      <c r="W6" s="238"/>
      <c r="X6" s="238"/>
      <c r="Y6" s="238"/>
      <c r="Z6" s="238"/>
      <c r="AA6" s="238"/>
      <c r="AB6" s="238"/>
      <c r="AC6" s="238"/>
      <c r="AD6" s="238"/>
      <c r="AE6" s="238"/>
      <c r="AF6" s="238"/>
      <c r="AG6" s="238"/>
      <c r="AH6" s="238"/>
      <c r="AI6" s="238"/>
      <c r="AJ6" s="238"/>
      <c r="AK6" s="238"/>
      <c r="AL6" s="238"/>
      <c r="AM6" s="238"/>
      <c r="AN6" s="238"/>
      <c r="AO6" s="238"/>
      <c r="AP6" s="238"/>
      <c r="AQ6" s="238"/>
      <c r="AR6" s="238"/>
      <c r="AS6" s="238"/>
      <c r="AT6" s="238"/>
      <c r="AU6" s="238"/>
      <c r="AV6" s="238"/>
      <c r="AW6" s="238"/>
      <c r="AX6" s="238"/>
      <c r="AY6" s="238"/>
      <c r="AZ6" s="238"/>
      <c r="BA6" s="238"/>
      <c r="BB6" s="238"/>
      <c r="BC6" s="238"/>
      <c r="BD6" s="238"/>
      <c r="BE6" s="238"/>
      <c r="BF6" s="238"/>
      <c r="BG6" s="238"/>
      <c r="BH6" s="238"/>
      <c r="BI6" s="238"/>
      <c r="BJ6" s="238"/>
      <c r="BK6" s="238"/>
      <c r="BL6" s="238"/>
      <c r="BM6" s="238"/>
      <c r="BN6" s="238"/>
      <c r="BO6" s="238"/>
      <c r="BP6" s="238"/>
      <c r="BQ6" s="238"/>
      <c r="BR6" s="238"/>
      <c r="BS6" s="238"/>
      <c r="BT6" s="238"/>
      <c r="BU6" s="238"/>
      <c r="BV6" s="238"/>
    </row>
    <row r="7" s="207" customFormat="1" ht="15" customHeight="1" spans="1:74">
      <c r="A7" s="165">
        <v>2</v>
      </c>
      <c r="B7" s="165"/>
      <c r="C7" s="164"/>
      <c r="D7" s="165"/>
      <c r="E7" s="166" t="str">
        <f>IFERROR(VLOOKUP(D7,'7 .参数'!$Q:$R,2,0),"")</f>
        <v/>
      </c>
      <c r="F7" s="166">
        <f t="array" ref="F7">+IFERROR(IF('A-对外报价审批表 '!$B$10="数据业务总部",VLOOKUP(C7&amp;E7,IF({1,0},'8.数据库-人力成本及补助（20250601）'!$C:$C&amp;'8.数据库-人力成本及补助（20250601）'!$B:$B,'8.数据库-人力成本及补助（20250601）'!$D:$D),2,0),VLOOKUP(C7&amp;'A-对外报价审批表 '!$D$11,IF({1,0},'8.数据库-人力成本及补助（20250601）'!$C:$C&amp;'8.数据库-人力成本及补助（20250601）'!$B:$B,'8.数据库-人力成本及补助（20250601）'!$D:$D),2,0)),0)</f>
        <v>0</v>
      </c>
      <c r="G7" s="228">
        <f>SUMPRODUCT(($O$5:$BV$5&lt;=DATE(YEAR($P$3),12,31))*($O7:$BV7/$O$4:$BV$4))</f>
        <v>0</v>
      </c>
      <c r="H7" s="228">
        <f>SUMPRODUCT(($O$5:$BV$5&lt;=DATE(YEAR($P$3)+1,12,31))*($O7:$BV7/$O$4:$BV$4))-$G7</f>
        <v>0</v>
      </c>
      <c r="I7" s="228">
        <f>SUMPRODUCT(($O$5:$BV$5&lt;=DATE(YEAR($P$3)+2,12,31))*($O7:$BV7/$O$4:$BV$4))-$G7-$H7</f>
        <v>0</v>
      </c>
      <c r="J7" s="228">
        <f>SUMPRODUCT(($O$5:$BV$5&lt;=DATE(YEAR($P$3)+3,12,31))*($O7:$BV7/$O$4:$BV$4))-$G7-$H7-$I7</f>
        <v>0</v>
      </c>
      <c r="K7" s="228">
        <f>SUMPRODUCT(($O$5:$BV$5&lt;=DATE(YEAR($P$3)+4,12,31))*($O7:$BV7/$O$4:$BV$4))-$G7-$H7-$I7-$J7</f>
        <v>0</v>
      </c>
      <c r="L7" s="228">
        <f>SUMPRODUCT(($O$5:$BV$5&lt;=DATE(YEAR($P$3)+5,12,31))*($O7:$BV7/$O$4:$BV$4))-$H7-$I7-$J7-$G7-$K7</f>
        <v>0</v>
      </c>
      <c r="M7" s="236">
        <f>SUM(G7:L7)</f>
        <v>0</v>
      </c>
      <c r="N7" s="237">
        <f>SUM($O7:$BV7)</f>
        <v>0</v>
      </c>
      <c r="O7" s="238"/>
      <c r="P7" s="238"/>
      <c r="Q7" s="238"/>
      <c r="R7" s="238"/>
      <c r="S7" s="238"/>
      <c r="T7" s="238"/>
      <c r="U7" s="238"/>
      <c r="V7" s="238"/>
      <c r="W7" s="238"/>
      <c r="X7" s="238"/>
      <c r="Y7" s="238"/>
      <c r="Z7" s="238"/>
      <c r="AA7" s="238"/>
      <c r="AB7" s="238"/>
      <c r="AC7" s="238"/>
      <c r="AD7" s="238"/>
      <c r="AE7" s="238"/>
      <c r="AF7" s="238"/>
      <c r="AG7" s="238"/>
      <c r="AH7" s="238"/>
      <c r="AI7" s="238"/>
      <c r="AJ7" s="238"/>
      <c r="AK7" s="238"/>
      <c r="AL7" s="238"/>
      <c r="AM7" s="238"/>
      <c r="AN7" s="238"/>
      <c r="AO7" s="238"/>
      <c r="AP7" s="238"/>
      <c r="AQ7" s="238"/>
      <c r="AR7" s="238"/>
      <c r="AS7" s="238"/>
      <c r="AT7" s="238"/>
      <c r="AU7" s="238"/>
      <c r="AV7" s="238"/>
      <c r="AW7" s="238"/>
      <c r="AX7" s="238"/>
      <c r="AY7" s="238"/>
      <c r="AZ7" s="238"/>
      <c r="BA7" s="238"/>
      <c r="BB7" s="238"/>
      <c r="BC7" s="238"/>
      <c r="BD7" s="238"/>
      <c r="BE7" s="238"/>
      <c r="BF7" s="238"/>
      <c r="BG7" s="238"/>
      <c r="BH7" s="238"/>
      <c r="BI7" s="238"/>
      <c r="BJ7" s="238"/>
      <c r="BK7" s="238"/>
      <c r="BL7" s="238"/>
      <c r="BM7" s="238"/>
      <c r="BN7" s="238"/>
      <c r="BO7" s="238"/>
      <c r="BP7" s="238"/>
      <c r="BQ7" s="238"/>
      <c r="BR7" s="238"/>
      <c r="BS7" s="238"/>
      <c r="BT7" s="238"/>
      <c r="BU7" s="238"/>
      <c r="BV7" s="238"/>
    </row>
    <row r="8" s="207" customFormat="1" ht="15" customHeight="1" spans="1:74">
      <c r="A8" s="165">
        <v>3</v>
      </c>
      <c r="B8" s="165"/>
      <c r="C8" s="164"/>
      <c r="D8" s="165"/>
      <c r="E8" s="166" t="str">
        <f>IFERROR(VLOOKUP(D8,'7 .参数'!$Q:$R,2,0),"")</f>
        <v/>
      </c>
      <c r="F8" s="166">
        <f t="array" ref="F8">+IFERROR(IF('A-对外报价审批表 '!$B$10="数据业务总部",VLOOKUP(C8&amp;E8,IF({1,0},'8.数据库-人力成本及补助（20250601）'!$C:$C&amp;'8.数据库-人力成本及补助（20250601）'!$B:$B,'8.数据库-人力成本及补助（20250601）'!$D:$D),2,0),VLOOKUP(C8&amp;'A-对外报价审批表 '!$D$11,IF({1,0},'8.数据库-人力成本及补助（20250601）'!$C:$C&amp;'8.数据库-人力成本及补助（20250601）'!$B:$B,'8.数据库-人力成本及补助（20250601）'!$D:$D),2,0)),0)</f>
        <v>0</v>
      </c>
      <c r="G8" s="228">
        <f>SUMPRODUCT(($O$5:$BV$5&lt;=DATE(YEAR($P$3),12,31))*($O8:$BV8/$O$4:$BV$4))</f>
        <v>0</v>
      </c>
      <c r="H8" s="228">
        <f>SUMPRODUCT(($O$5:$BV$5&lt;=DATE(YEAR($P$3)+1,12,31))*($O8:$BV8/$O$4:$BV$4))-$G8</f>
        <v>0</v>
      </c>
      <c r="I8" s="228">
        <f>SUMPRODUCT(($O$5:$BV$5&lt;=DATE(YEAR($P$3)+2,12,31))*($O8:$BV8/$O$4:$BV$4))-$G8-$H8</f>
        <v>0</v>
      </c>
      <c r="J8" s="228">
        <f>SUMPRODUCT(($O$5:$BV$5&lt;=DATE(YEAR($P$3)+3,12,31))*($O8:$BV8/$O$4:$BV$4))-$G8-$H8-$I8</f>
        <v>0</v>
      </c>
      <c r="K8" s="228">
        <f>SUMPRODUCT(($O$5:$BV$5&lt;=DATE(YEAR($P$3)+4,12,31))*($O8:$BV8/$O$4:$BV$4))-$G8-$H8-$I8-$J8</f>
        <v>0</v>
      </c>
      <c r="L8" s="228">
        <f>SUMPRODUCT(($O$5:$BV$5&lt;=DATE(YEAR($P$3)+5,12,31))*($O8:$BV8/$O$4:$BV$4))-$H8-$I8-$J8-$G8-$K8</f>
        <v>0</v>
      </c>
      <c r="M8" s="236">
        <f>SUM(G8:L8)</f>
        <v>0</v>
      </c>
      <c r="N8" s="237">
        <f>SUM($O8:$BV8)</f>
        <v>0</v>
      </c>
      <c r="O8" s="238"/>
      <c r="P8" s="238"/>
      <c r="Q8" s="238"/>
      <c r="R8" s="238"/>
      <c r="S8" s="238"/>
      <c r="T8" s="238"/>
      <c r="U8" s="238"/>
      <c r="V8" s="238"/>
      <c r="W8" s="238"/>
      <c r="X8" s="238"/>
      <c r="Y8" s="238"/>
      <c r="Z8" s="238"/>
      <c r="AA8" s="238"/>
      <c r="AB8" s="238"/>
      <c r="AC8" s="238"/>
      <c r="AD8" s="238"/>
      <c r="AE8" s="238"/>
      <c r="AF8" s="238"/>
      <c r="AG8" s="238"/>
      <c r="AH8" s="238"/>
      <c r="AI8" s="238"/>
      <c r="AJ8" s="238"/>
      <c r="AK8" s="238"/>
      <c r="AL8" s="238"/>
      <c r="AM8" s="238"/>
      <c r="AN8" s="238"/>
      <c r="AO8" s="238"/>
      <c r="AP8" s="238"/>
      <c r="AQ8" s="238"/>
      <c r="AR8" s="238"/>
      <c r="AS8" s="238"/>
      <c r="AT8" s="238"/>
      <c r="AU8" s="238"/>
      <c r="AV8" s="238"/>
      <c r="AW8" s="238"/>
      <c r="AX8" s="238"/>
      <c r="AY8" s="238"/>
      <c r="AZ8" s="238"/>
      <c r="BA8" s="238"/>
      <c r="BB8" s="238"/>
      <c r="BC8" s="238"/>
      <c r="BD8" s="238"/>
      <c r="BE8" s="238"/>
      <c r="BF8" s="238"/>
      <c r="BG8" s="238"/>
      <c r="BH8" s="238"/>
      <c r="BI8" s="238"/>
      <c r="BJ8" s="238"/>
      <c r="BK8" s="238"/>
      <c r="BL8" s="238"/>
      <c r="BM8" s="238"/>
      <c r="BN8" s="238"/>
      <c r="BO8" s="238"/>
      <c r="BP8" s="238"/>
      <c r="BQ8" s="238"/>
      <c r="BR8" s="238"/>
      <c r="BS8" s="238"/>
      <c r="BT8" s="238"/>
      <c r="BU8" s="238"/>
      <c r="BV8" s="238"/>
    </row>
    <row r="9" s="207" customFormat="1" ht="15" customHeight="1" spans="1:74">
      <c r="A9" s="165">
        <v>4</v>
      </c>
      <c r="B9" s="165"/>
      <c r="C9" s="164"/>
      <c r="D9" s="165"/>
      <c r="E9" s="166" t="str">
        <f>IFERROR(VLOOKUP(D9,'7 .参数'!$Q:$R,2,0),"")</f>
        <v/>
      </c>
      <c r="F9" s="166">
        <f t="array" ref="F9">+IFERROR(IF('A-对外报价审批表 '!$B$10="数据业务总部",VLOOKUP(C9&amp;E9,IF({1,0},'8.数据库-人力成本及补助（20250601）'!$C:$C&amp;'8.数据库-人力成本及补助（20250601）'!$B:$B,'8.数据库-人力成本及补助（20250601）'!$D:$D),2,0),VLOOKUP(C9&amp;'A-对外报价审批表 '!$D$11,IF({1,0},'8.数据库-人力成本及补助（20250601）'!$C:$C&amp;'8.数据库-人力成本及补助（20250601）'!$B:$B,'8.数据库-人力成本及补助（20250601）'!$D:$D),2,0)),0)</f>
        <v>0</v>
      </c>
      <c r="G9" s="228">
        <f>SUMPRODUCT(($O$5:$BV$5&lt;=DATE(YEAR($P$3),12,31))*($O9:$BV9/$O$4:$BV$4))</f>
        <v>0</v>
      </c>
      <c r="H9" s="228">
        <f>SUMPRODUCT(($O$5:$BV$5&lt;=DATE(YEAR($P$3)+1,12,31))*($O9:$BV9/$O$4:$BV$4))-$G9</f>
        <v>0</v>
      </c>
      <c r="I9" s="228">
        <f>SUMPRODUCT(($O$5:$BV$5&lt;=DATE(YEAR($P$3)+2,12,31))*($O9:$BV9/$O$4:$BV$4))-$G9-$H9</f>
        <v>0</v>
      </c>
      <c r="J9" s="228">
        <f>SUMPRODUCT(($O$5:$BV$5&lt;=DATE(YEAR($P$3)+3,12,31))*($O9:$BV9/$O$4:$BV$4))-$G9-$H9-$I9</f>
        <v>0</v>
      </c>
      <c r="K9" s="228">
        <f>SUMPRODUCT(($O$5:$BV$5&lt;=DATE(YEAR($P$3)+4,12,31))*($O9:$BV9/$O$4:$BV$4))-$G9-$H9-$I9-$J9</f>
        <v>0</v>
      </c>
      <c r="L9" s="228">
        <f>SUMPRODUCT(($O$5:$BV$5&lt;=DATE(YEAR($P$3)+5,12,31))*($O9:$BV9/$O$4:$BV$4))-$H9-$I9-$J9-$G9-$K9</f>
        <v>0</v>
      </c>
      <c r="M9" s="236">
        <f>SUM(G9:L9)</f>
        <v>0</v>
      </c>
      <c r="N9" s="237">
        <f>SUM($O9:$BV9)</f>
        <v>0</v>
      </c>
      <c r="O9" s="238"/>
      <c r="P9" s="238"/>
      <c r="Q9" s="238"/>
      <c r="R9" s="238"/>
      <c r="S9" s="238"/>
      <c r="T9" s="238"/>
      <c r="U9" s="238"/>
      <c r="V9" s="238"/>
      <c r="W9" s="238"/>
      <c r="X9" s="238"/>
      <c r="Y9" s="238"/>
      <c r="Z9" s="238"/>
      <c r="AA9" s="238"/>
      <c r="AB9" s="238"/>
      <c r="AC9" s="238"/>
      <c r="AD9" s="238"/>
      <c r="AE9" s="238"/>
      <c r="AF9" s="238"/>
      <c r="AG9" s="238"/>
      <c r="AH9" s="238"/>
      <c r="AI9" s="238"/>
      <c r="AJ9" s="238"/>
      <c r="AK9" s="238"/>
      <c r="AL9" s="238"/>
      <c r="AM9" s="238"/>
      <c r="AN9" s="238"/>
      <c r="AO9" s="238"/>
      <c r="AP9" s="238"/>
      <c r="AQ9" s="238"/>
      <c r="AR9" s="238"/>
      <c r="AS9" s="238"/>
      <c r="AT9" s="238"/>
      <c r="AU9" s="238"/>
      <c r="AV9" s="238"/>
      <c r="AW9" s="238"/>
      <c r="AX9" s="238"/>
      <c r="AY9" s="238"/>
      <c r="AZ9" s="238"/>
      <c r="BA9" s="238"/>
      <c r="BB9" s="238"/>
      <c r="BC9" s="238"/>
      <c r="BD9" s="238"/>
      <c r="BE9" s="238"/>
      <c r="BF9" s="238"/>
      <c r="BG9" s="238"/>
      <c r="BH9" s="238"/>
      <c r="BI9" s="238"/>
      <c r="BJ9" s="238"/>
      <c r="BK9" s="238"/>
      <c r="BL9" s="238"/>
      <c r="BM9" s="238"/>
      <c r="BN9" s="238"/>
      <c r="BO9" s="238"/>
      <c r="BP9" s="238"/>
      <c r="BQ9" s="238"/>
      <c r="BR9" s="238"/>
      <c r="BS9" s="238"/>
      <c r="BT9" s="238"/>
      <c r="BU9" s="238"/>
      <c r="BV9" s="238"/>
    </row>
    <row r="10" s="207" customFormat="1" ht="15" customHeight="1" spans="1:74">
      <c r="A10" s="165">
        <v>5</v>
      </c>
      <c r="B10" s="165"/>
      <c r="C10" s="164" t="s">
        <v>130</v>
      </c>
      <c r="D10" s="165" t="s">
        <v>132</v>
      </c>
      <c r="E10" s="166" t="str">
        <f>IFERROR(VLOOKUP(D10,'7 .参数'!$Q:$R,2,0),"")</f>
        <v>四类</v>
      </c>
      <c r="F10" s="166">
        <f t="array" ref="F10">+IFERROR(IF('A-对外报价审批表 '!$B$10="数据业务总部",VLOOKUP(C10&amp;E10,IF({1,0},'8.数据库-人力成本及补助（20250601）'!$C:$C&amp;'8.数据库-人力成本及补助（20250601）'!$B:$B,'8.数据库-人力成本及补助（20250601）'!$D:$D),2,0),VLOOKUP(C10&amp;'A-对外报价审批表 '!$D$11,IF({1,0},'8.数据库-人力成本及补助（20250601）'!$C:$C&amp;'8.数据库-人力成本及补助（20250601）'!$B:$B,'8.数据库-人力成本及补助（20250601）'!$D:$D),2,0)),0)</f>
        <v>7500</v>
      </c>
      <c r="G10" s="228">
        <f t="shared" ref="G10:G41" si="0">SUMPRODUCT(($O$5:$BV$5&lt;=DATE(YEAR($P$3),12,31))*($O10:$BV10/$O$4:$BV$4))</f>
        <v>0</v>
      </c>
      <c r="H10" s="228">
        <f t="shared" ref="H10:H41" si="1">SUMPRODUCT(($O$5:$BV$5&lt;=DATE(YEAR($P$3)+1,12,31))*($O10:$BV10/$O$4:$BV$4))-$G10</f>
        <v>0</v>
      </c>
      <c r="I10" s="228">
        <f t="shared" ref="I10:I41" si="2">SUMPRODUCT(($O$5:$BV$5&lt;=DATE(YEAR($P$3)+2,12,31))*($O10:$BV10/$O$4:$BV$4))-$G10-$H10</f>
        <v>0</v>
      </c>
      <c r="J10" s="228">
        <f t="shared" ref="J10:J41" si="3">SUMPRODUCT(($O$5:$BV$5&lt;=DATE(YEAR($P$3)+3,12,31))*($O10:$BV10/$O$4:$BV$4))-$G10-$H10-$I10</f>
        <v>0</v>
      </c>
      <c r="K10" s="228">
        <f t="shared" ref="K10:K41" si="4">SUMPRODUCT(($O$5:$BV$5&lt;=DATE(YEAR($P$3)+4,12,31))*($O10:$BV10/$O$4:$BV$4))-$G10-$H10-$I10-$J10</f>
        <v>0</v>
      </c>
      <c r="L10" s="228">
        <f t="shared" ref="L10:L41" si="5">SUMPRODUCT(($O$5:$BV$5&lt;=DATE(YEAR($P$3)+5,12,31))*($O10:$BV10/$O$4:$BV$4))-$H10-$I10-$J10-$G10-$K10</f>
        <v>0</v>
      </c>
      <c r="M10" s="236">
        <f t="shared" ref="M10:M41" si="6">SUM(G10:L10)</f>
        <v>0</v>
      </c>
      <c r="N10" s="237">
        <f t="shared" ref="N10:N41" si="7">SUM($O10:$BV10)</f>
        <v>0</v>
      </c>
      <c r="O10" s="238"/>
      <c r="P10" s="238"/>
      <c r="Q10" s="238"/>
      <c r="R10" s="238"/>
      <c r="S10" s="238"/>
      <c r="T10" s="238"/>
      <c r="U10" s="238"/>
      <c r="V10" s="238"/>
      <c r="W10" s="238"/>
      <c r="X10" s="238"/>
      <c r="Y10" s="238"/>
      <c r="Z10" s="238"/>
      <c r="AA10" s="238"/>
      <c r="AB10" s="238"/>
      <c r="AC10" s="238"/>
      <c r="AD10" s="238"/>
      <c r="AE10" s="238"/>
      <c r="AF10" s="238"/>
      <c r="AG10" s="238"/>
      <c r="AH10" s="238"/>
      <c r="AI10" s="238"/>
      <c r="AJ10" s="238"/>
      <c r="AK10" s="238"/>
      <c r="AL10" s="238"/>
      <c r="AM10" s="238"/>
      <c r="AN10" s="238"/>
      <c r="AO10" s="238"/>
      <c r="AP10" s="238"/>
      <c r="AQ10" s="238"/>
      <c r="AR10" s="238"/>
      <c r="AS10" s="238"/>
      <c r="AT10" s="238"/>
      <c r="AU10" s="238"/>
      <c r="AV10" s="238"/>
      <c r="AW10" s="238"/>
      <c r="AX10" s="238"/>
      <c r="AY10" s="238"/>
      <c r="AZ10" s="238"/>
      <c r="BA10" s="238"/>
      <c r="BB10" s="238"/>
      <c r="BC10" s="238"/>
      <c r="BD10" s="238"/>
      <c r="BE10" s="238"/>
      <c r="BF10" s="238"/>
      <c r="BG10" s="238"/>
      <c r="BH10" s="238"/>
      <c r="BI10" s="238"/>
      <c r="BJ10" s="238"/>
      <c r="BK10" s="238"/>
      <c r="BL10" s="238"/>
      <c r="BM10" s="238"/>
      <c r="BN10" s="238"/>
      <c r="BO10" s="238"/>
      <c r="BP10" s="238"/>
      <c r="BQ10" s="238"/>
      <c r="BR10" s="238"/>
      <c r="BS10" s="238"/>
      <c r="BT10" s="238"/>
      <c r="BU10" s="238"/>
      <c r="BV10" s="238"/>
    </row>
    <row r="11" s="207" customFormat="1" ht="15" customHeight="1" spans="1:74">
      <c r="A11" s="165">
        <v>6</v>
      </c>
      <c r="B11" s="165"/>
      <c r="C11" s="164"/>
      <c r="D11" s="165"/>
      <c r="E11" s="166" t="str">
        <f>IFERROR(VLOOKUP(D11,'7 .参数'!$Q:$R,2,0),"")</f>
        <v/>
      </c>
      <c r="F11" s="166">
        <f t="array" ref="F11">+IFERROR(IF('A-对外报价审批表 '!$B$10="数据业务总部",VLOOKUP(C11&amp;E11,IF({1,0},'8.数据库-人力成本及补助（20250601）'!$C:$C&amp;'8.数据库-人力成本及补助（20250601）'!$B:$B,'8.数据库-人力成本及补助（20250601）'!$D:$D),2,0),VLOOKUP(C11&amp;'A-对外报价审批表 '!$D$11,IF({1,0},'8.数据库-人力成本及补助（20250601）'!$C:$C&amp;'8.数据库-人力成本及补助（20250601）'!$B:$B,'8.数据库-人力成本及补助（20250601）'!$D:$D),2,0)),0)</f>
        <v>0</v>
      </c>
      <c r="G11" s="228">
        <f t="shared" si="0"/>
        <v>0</v>
      </c>
      <c r="H11" s="228">
        <f t="shared" si="1"/>
        <v>0</v>
      </c>
      <c r="I11" s="228">
        <f t="shared" si="2"/>
        <v>0</v>
      </c>
      <c r="J11" s="228">
        <f t="shared" si="3"/>
        <v>0</v>
      </c>
      <c r="K11" s="228">
        <f t="shared" si="4"/>
        <v>0</v>
      </c>
      <c r="L11" s="228">
        <f t="shared" si="5"/>
        <v>0</v>
      </c>
      <c r="M11" s="236">
        <f t="shared" si="6"/>
        <v>0</v>
      </c>
      <c r="N11" s="237">
        <f t="shared" si="7"/>
        <v>0</v>
      </c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8"/>
      <c r="AB11" s="238"/>
      <c r="AC11" s="238"/>
      <c r="AD11" s="238"/>
      <c r="AE11" s="238"/>
      <c r="AF11" s="238"/>
      <c r="AG11" s="238"/>
      <c r="AH11" s="238"/>
      <c r="AI11" s="238"/>
      <c r="AJ11" s="238"/>
      <c r="AK11" s="238"/>
      <c r="AL11" s="238"/>
      <c r="AM11" s="238"/>
      <c r="AN11" s="238"/>
      <c r="AO11" s="238"/>
      <c r="AP11" s="238"/>
      <c r="AQ11" s="238"/>
      <c r="AR11" s="238"/>
      <c r="AS11" s="238"/>
      <c r="AT11" s="238"/>
      <c r="AU11" s="238"/>
      <c r="AV11" s="238"/>
      <c r="AW11" s="238"/>
      <c r="AX11" s="238"/>
      <c r="AY11" s="238"/>
      <c r="AZ11" s="238"/>
      <c r="BA11" s="238"/>
      <c r="BB11" s="238"/>
      <c r="BC11" s="238"/>
      <c r="BD11" s="238"/>
      <c r="BE11" s="238"/>
      <c r="BF11" s="238"/>
      <c r="BG11" s="238"/>
      <c r="BH11" s="238"/>
      <c r="BI11" s="238"/>
      <c r="BJ11" s="238"/>
      <c r="BK11" s="238"/>
      <c r="BL11" s="238"/>
      <c r="BM11" s="238"/>
      <c r="BN11" s="238"/>
      <c r="BO11" s="238"/>
      <c r="BP11" s="238"/>
      <c r="BQ11" s="238"/>
      <c r="BR11" s="238"/>
      <c r="BS11" s="238"/>
      <c r="BT11" s="238"/>
      <c r="BU11" s="238"/>
      <c r="BV11" s="238"/>
    </row>
    <row r="12" s="207" customFormat="1" ht="15" customHeight="1" spans="1:74">
      <c r="A12" s="165">
        <v>7</v>
      </c>
      <c r="B12" s="165"/>
      <c r="C12" s="164"/>
      <c r="D12" s="165"/>
      <c r="E12" s="166" t="str">
        <f>IFERROR(VLOOKUP(D12,'7 .参数'!$Q:$R,2,0),"")</f>
        <v/>
      </c>
      <c r="F12" s="166">
        <f t="array" ref="F12">+IFERROR(IF('A-对外报价审批表 '!$B$10="数据业务总部",VLOOKUP(C12&amp;E12,IF({1,0},'8.数据库-人力成本及补助（20250601）'!$C:$C&amp;'8.数据库-人力成本及补助（20250601）'!$B:$B,'8.数据库-人力成本及补助（20250601）'!$D:$D),2,0),VLOOKUP(C12&amp;'A-对外报价审批表 '!$D$11,IF({1,0},'8.数据库-人力成本及补助（20250601）'!$C:$C&amp;'8.数据库-人力成本及补助（20250601）'!$B:$B,'8.数据库-人力成本及补助（20250601）'!$D:$D),2,0)),0)</f>
        <v>0</v>
      </c>
      <c r="G12" s="228">
        <f t="shared" si="0"/>
        <v>0</v>
      </c>
      <c r="H12" s="228">
        <f t="shared" si="1"/>
        <v>0</v>
      </c>
      <c r="I12" s="228">
        <f t="shared" si="2"/>
        <v>0</v>
      </c>
      <c r="J12" s="228">
        <f t="shared" si="3"/>
        <v>0</v>
      </c>
      <c r="K12" s="228">
        <f t="shared" si="4"/>
        <v>0</v>
      </c>
      <c r="L12" s="228">
        <f t="shared" si="5"/>
        <v>0</v>
      </c>
      <c r="M12" s="236">
        <f t="shared" si="6"/>
        <v>0</v>
      </c>
      <c r="N12" s="237">
        <f t="shared" si="7"/>
        <v>0</v>
      </c>
      <c r="O12" s="238"/>
      <c r="P12" s="238"/>
      <c r="Q12" s="238"/>
      <c r="R12" s="238"/>
      <c r="S12" s="238"/>
      <c r="T12" s="238"/>
      <c r="U12" s="238"/>
      <c r="V12" s="238"/>
      <c r="W12" s="238"/>
      <c r="X12" s="238"/>
      <c r="Y12" s="238"/>
      <c r="Z12" s="238"/>
      <c r="AA12" s="238"/>
      <c r="AB12" s="238"/>
      <c r="AC12" s="238"/>
      <c r="AD12" s="238"/>
      <c r="AE12" s="238"/>
      <c r="AF12" s="238"/>
      <c r="AG12" s="238"/>
      <c r="AH12" s="238"/>
      <c r="AI12" s="238"/>
      <c r="AJ12" s="238"/>
      <c r="AK12" s="238"/>
      <c r="AL12" s="238"/>
      <c r="AM12" s="238"/>
      <c r="AN12" s="238"/>
      <c r="AO12" s="238"/>
      <c r="AP12" s="238"/>
      <c r="AQ12" s="238"/>
      <c r="AR12" s="238"/>
      <c r="AS12" s="238"/>
      <c r="AT12" s="238"/>
      <c r="AU12" s="238"/>
      <c r="AV12" s="238"/>
      <c r="AW12" s="238"/>
      <c r="AX12" s="238"/>
      <c r="AY12" s="238"/>
      <c r="AZ12" s="238"/>
      <c r="BA12" s="238"/>
      <c r="BB12" s="238"/>
      <c r="BC12" s="238"/>
      <c r="BD12" s="238"/>
      <c r="BE12" s="238"/>
      <c r="BF12" s="238"/>
      <c r="BG12" s="238"/>
      <c r="BH12" s="238"/>
      <c r="BI12" s="238"/>
      <c r="BJ12" s="238"/>
      <c r="BK12" s="238"/>
      <c r="BL12" s="238"/>
      <c r="BM12" s="238"/>
      <c r="BN12" s="238"/>
      <c r="BO12" s="238"/>
      <c r="BP12" s="238"/>
      <c r="BQ12" s="238"/>
      <c r="BR12" s="238"/>
      <c r="BS12" s="238"/>
      <c r="BT12" s="238"/>
      <c r="BU12" s="238"/>
      <c r="BV12" s="238"/>
    </row>
    <row r="13" s="207" customFormat="1" ht="15" customHeight="1" spans="1:74">
      <c r="A13" s="165">
        <v>8</v>
      </c>
      <c r="B13" s="165"/>
      <c r="C13" s="164"/>
      <c r="D13" s="165" t="s">
        <v>133</v>
      </c>
      <c r="E13" s="166" t="str">
        <f>IFERROR(VLOOKUP(D13,'7 .参数'!$Q:$R,2,0),"")</f>
        <v>三类</v>
      </c>
      <c r="F13" s="166">
        <f t="array" ref="F13">+IFERROR(IF('A-对外报价审批表 '!$B$10="数据业务总部",VLOOKUP(C13&amp;E13,IF({1,0},'8.数据库-人力成本及补助（20250601）'!$C:$C&amp;'8.数据库-人力成本及补助（20250601）'!$B:$B,'8.数据库-人力成本及补助（20250601）'!$D:$D),2,0),VLOOKUP(C13&amp;'A-对外报价审批表 '!$D$11,IF({1,0},'8.数据库-人力成本及补助（20250601）'!$C:$C&amp;'8.数据库-人力成本及补助（20250601）'!$B:$B,'8.数据库-人力成本及补助（20250601）'!$D:$D),2,0)),0)</f>
        <v>0</v>
      </c>
      <c r="G13" s="228">
        <f t="shared" si="0"/>
        <v>0</v>
      </c>
      <c r="H13" s="228">
        <f t="shared" si="1"/>
        <v>0</v>
      </c>
      <c r="I13" s="228">
        <f t="shared" si="2"/>
        <v>0</v>
      </c>
      <c r="J13" s="228">
        <f t="shared" si="3"/>
        <v>0</v>
      </c>
      <c r="K13" s="228">
        <f t="shared" si="4"/>
        <v>0</v>
      </c>
      <c r="L13" s="228">
        <f t="shared" si="5"/>
        <v>0</v>
      </c>
      <c r="M13" s="236">
        <f t="shared" si="6"/>
        <v>0</v>
      </c>
      <c r="N13" s="237">
        <f t="shared" si="7"/>
        <v>0</v>
      </c>
      <c r="O13" s="238"/>
      <c r="P13" s="238"/>
      <c r="Q13" s="238"/>
      <c r="R13" s="238"/>
      <c r="S13" s="238"/>
      <c r="T13" s="238"/>
      <c r="U13" s="238"/>
      <c r="V13" s="238"/>
      <c r="W13" s="238"/>
      <c r="X13" s="238"/>
      <c r="Y13" s="238"/>
      <c r="Z13" s="238"/>
      <c r="AA13" s="238"/>
      <c r="AB13" s="238"/>
      <c r="AC13" s="238"/>
      <c r="AD13" s="238"/>
      <c r="AE13" s="238"/>
      <c r="AF13" s="238"/>
      <c r="AG13" s="238"/>
      <c r="AH13" s="238"/>
      <c r="AI13" s="238"/>
      <c r="AJ13" s="238"/>
      <c r="AK13" s="238"/>
      <c r="AL13" s="238"/>
      <c r="AM13" s="238"/>
      <c r="AN13" s="238"/>
      <c r="AO13" s="238"/>
      <c r="AP13" s="238"/>
      <c r="AQ13" s="238"/>
      <c r="AR13" s="238"/>
      <c r="AS13" s="238"/>
      <c r="AT13" s="238"/>
      <c r="AU13" s="238"/>
      <c r="AV13" s="238"/>
      <c r="AW13" s="238"/>
      <c r="AX13" s="238"/>
      <c r="AY13" s="238"/>
      <c r="AZ13" s="238"/>
      <c r="BA13" s="238"/>
      <c r="BB13" s="238"/>
      <c r="BC13" s="238"/>
      <c r="BD13" s="238"/>
      <c r="BE13" s="238"/>
      <c r="BF13" s="238"/>
      <c r="BG13" s="238"/>
      <c r="BH13" s="238"/>
      <c r="BI13" s="238"/>
      <c r="BJ13" s="238"/>
      <c r="BK13" s="238"/>
      <c r="BL13" s="238"/>
      <c r="BM13" s="238"/>
      <c r="BN13" s="238"/>
      <c r="BO13" s="238"/>
      <c r="BP13" s="238"/>
      <c r="BQ13" s="238"/>
      <c r="BR13" s="238"/>
      <c r="BS13" s="238"/>
      <c r="BT13" s="238"/>
      <c r="BU13" s="238"/>
      <c r="BV13" s="238"/>
    </row>
    <row r="14" s="207" customFormat="1" ht="15" customHeight="1" spans="1:74">
      <c r="A14" s="165">
        <v>9</v>
      </c>
      <c r="B14" s="165"/>
      <c r="C14" s="164"/>
      <c r="D14" s="165"/>
      <c r="E14" s="166" t="str">
        <f>IFERROR(VLOOKUP(D14,'7 .参数'!$Q:$R,2,0),"")</f>
        <v/>
      </c>
      <c r="F14" s="166">
        <f t="array" ref="F14">+IFERROR(IF('A-对外报价审批表 '!$B$10="数据业务总部",VLOOKUP(C14&amp;E14,IF({1,0},'8.数据库-人力成本及补助（20250601）'!$C:$C&amp;'8.数据库-人力成本及补助（20250601）'!$B:$B,'8.数据库-人力成本及补助（20250601）'!$D:$D),2,0),VLOOKUP(C14&amp;'A-对外报价审批表 '!$D$11,IF({1,0},'8.数据库-人力成本及补助（20250601）'!$C:$C&amp;'8.数据库-人力成本及补助（20250601）'!$B:$B,'8.数据库-人力成本及补助（20250601）'!$D:$D),2,0)),0)</f>
        <v>0</v>
      </c>
      <c r="G14" s="228">
        <f t="shared" si="0"/>
        <v>0</v>
      </c>
      <c r="H14" s="228">
        <f t="shared" si="1"/>
        <v>0</v>
      </c>
      <c r="I14" s="228">
        <f t="shared" si="2"/>
        <v>0</v>
      </c>
      <c r="J14" s="228">
        <f t="shared" si="3"/>
        <v>0</v>
      </c>
      <c r="K14" s="228">
        <f t="shared" si="4"/>
        <v>0</v>
      </c>
      <c r="L14" s="228">
        <f t="shared" si="5"/>
        <v>0</v>
      </c>
      <c r="M14" s="236">
        <f t="shared" si="6"/>
        <v>0</v>
      </c>
      <c r="N14" s="237">
        <f t="shared" si="7"/>
        <v>0</v>
      </c>
      <c r="O14" s="238"/>
      <c r="P14" s="238"/>
      <c r="Q14" s="238"/>
      <c r="R14" s="238"/>
      <c r="S14" s="238"/>
      <c r="T14" s="238"/>
      <c r="U14" s="238"/>
      <c r="V14" s="238"/>
      <c r="W14" s="238"/>
      <c r="X14" s="238"/>
      <c r="Y14" s="238"/>
      <c r="Z14" s="238"/>
      <c r="AA14" s="238"/>
      <c r="AB14" s="238"/>
      <c r="AC14" s="238"/>
      <c r="AD14" s="238"/>
      <c r="AE14" s="238"/>
      <c r="AF14" s="238"/>
      <c r="AG14" s="238"/>
      <c r="AH14" s="238"/>
      <c r="AI14" s="238"/>
      <c r="AJ14" s="238"/>
      <c r="AK14" s="238"/>
      <c r="AL14" s="238"/>
      <c r="AM14" s="238"/>
      <c r="AN14" s="238"/>
      <c r="AO14" s="238"/>
      <c r="AP14" s="238"/>
      <c r="AQ14" s="238"/>
      <c r="AR14" s="238"/>
      <c r="AS14" s="238"/>
      <c r="AT14" s="238"/>
      <c r="AU14" s="238"/>
      <c r="AV14" s="238"/>
      <c r="AW14" s="238"/>
      <c r="AX14" s="238"/>
      <c r="AY14" s="238"/>
      <c r="AZ14" s="238"/>
      <c r="BA14" s="238"/>
      <c r="BB14" s="238"/>
      <c r="BC14" s="238"/>
      <c r="BD14" s="238"/>
      <c r="BE14" s="238"/>
      <c r="BF14" s="238"/>
      <c r="BG14" s="238"/>
      <c r="BH14" s="238"/>
      <c r="BI14" s="238"/>
      <c r="BJ14" s="238"/>
      <c r="BK14" s="238"/>
      <c r="BL14" s="238"/>
      <c r="BM14" s="238"/>
      <c r="BN14" s="238"/>
      <c r="BO14" s="238"/>
      <c r="BP14" s="238"/>
      <c r="BQ14" s="238"/>
      <c r="BR14" s="238"/>
      <c r="BS14" s="238"/>
      <c r="BT14" s="238"/>
      <c r="BU14" s="238"/>
      <c r="BV14" s="238"/>
    </row>
    <row r="15" s="207" customFormat="1" ht="15" customHeight="1" spans="1:74">
      <c r="A15" s="165">
        <v>10</v>
      </c>
      <c r="B15" s="165"/>
      <c r="C15" s="164"/>
      <c r="D15" s="165"/>
      <c r="E15" s="166" t="str">
        <f>IFERROR(VLOOKUP(D15,'7 .参数'!$Q:$R,2,0),"")</f>
        <v/>
      </c>
      <c r="F15" s="166">
        <f t="array" ref="F15">+IFERROR(IF('A-对外报价审批表 '!$B$10="数据业务总部",VLOOKUP(C15&amp;E15,IF({1,0},'8.数据库-人力成本及补助（20250601）'!$C:$C&amp;'8.数据库-人力成本及补助（20250601）'!$B:$B,'8.数据库-人力成本及补助（20250601）'!$D:$D),2,0),VLOOKUP(C15&amp;'A-对外报价审批表 '!$D$11,IF({1,0},'8.数据库-人力成本及补助（20250601）'!$C:$C&amp;'8.数据库-人力成本及补助（20250601）'!$B:$B,'8.数据库-人力成本及补助（20250601）'!$D:$D),2,0)),0)</f>
        <v>0</v>
      </c>
      <c r="G15" s="228">
        <f t="shared" si="0"/>
        <v>0</v>
      </c>
      <c r="H15" s="228">
        <f t="shared" si="1"/>
        <v>0</v>
      </c>
      <c r="I15" s="228">
        <f t="shared" si="2"/>
        <v>0</v>
      </c>
      <c r="J15" s="228">
        <f t="shared" si="3"/>
        <v>0</v>
      </c>
      <c r="K15" s="228">
        <f t="shared" si="4"/>
        <v>0</v>
      </c>
      <c r="L15" s="228">
        <f t="shared" si="5"/>
        <v>0</v>
      </c>
      <c r="M15" s="236">
        <f t="shared" si="6"/>
        <v>0</v>
      </c>
      <c r="N15" s="237">
        <f t="shared" si="7"/>
        <v>0</v>
      </c>
      <c r="O15" s="238"/>
      <c r="P15" s="238"/>
      <c r="Q15" s="238"/>
      <c r="R15" s="238"/>
      <c r="S15" s="238"/>
      <c r="T15" s="238"/>
      <c r="U15" s="238"/>
      <c r="V15" s="238"/>
      <c r="W15" s="238"/>
      <c r="X15" s="238"/>
      <c r="Y15" s="238"/>
      <c r="Z15" s="238"/>
      <c r="AA15" s="238"/>
      <c r="AB15" s="238"/>
      <c r="AC15" s="238"/>
      <c r="AD15" s="238"/>
      <c r="AE15" s="238"/>
      <c r="AF15" s="238"/>
      <c r="AG15" s="238"/>
      <c r="AH15" s="238"/>
      <c r="AI15" s="238"/>
      <c r="AJ15" s="238"/>
      <c r="AK15" s="238"/>
      <c r="AL15" s="238"/>
      <c r="AM15" s="238"/>
      <c r="AN15" s="238"/>
      <c r="AO15" s="238"/>
      <c r="AP15" s="238"/>
      <c r="AQ15" s="238"/>
      <c r="AR15" s="238"/>
      <c r="AS15" s="238"/>
      <c r="AT15" s="238"/>
      <c r="AU15" s="238"/>
      <c r="AV15" s="238"/>
      <c r="AW15" s="238"/>
      <c r="AX15" s="238"/>
      <c r="AY15" s="238"/>
      <c r="AZ15" s="238"/>
      <c r="BA15" s="238"/>
      <c r="BB15" s="238"/>
      <c r="BC15" s="238"/>
      <c r="BD15" s="238"/>
      <c r="BE15" s="238"/>
      <c r="BF15" s="238"/>
      <c r="BG15" s="238"/>
      <c r="BH15" s="238"/>
      <c r="BI15" s="238"/>
      <c r="BJ15" s="238"/>
      <c r="BK15" s="238"/>
      <c r="BL15" s="238"/>
      <c r="BM15" s="238"/>
      <c r="BN15" s="238"/>
      <c r="BO15" s="238"/>
      <c r="BP15" s="238"/>
      <c r="BQ15" s="238"/>
      <c r="BR15" s="238"/>
      <c r="BS15" s="238"/>
      <c r="BT15" s="238"/>
      <c r="BU15" s="238"/>
      <c r="BV15" s="238"/>
    </row>
    <row r="16" s="207" customFormat="1" ht="15" customHeight="1" spans="1:74">
      <c r="A16" s="165">
        <v>11</v>
      </c>
      <c r="B16" s="165"/>
      <c r="C16" s="164"/>
      <c r="D16" s="165"/>
      <c r="E16" s="166" t="str">
        <f>IFERROR(VLOOKUP(D16,'7 .参数'!$Q:$R,2,0),"")</f>
        <v/>
      </c>
      <c r="F16" s="166">
        <f t="array" ref="F16">+IFERROR(IF('A-对外报价审批表 '!$B$10="数据业务总部",VLOOKUP(C16&amp;E16,IF({1,0},'8.数据库-人力成本及补助（20250601）'!$C:$C&amp;'8.数据库-人力成本及补助（20250601）'!$B:$B,'8.数据库-人力成本及补助（20250601）'!$D:$D),2,0),VLOOKUP(C16&amp;'A-对外报价审批表 '!$D$11,IF({1,0},'8.数据库-人力成本及补助（20250601）'!$C:$C&amp;'8.数据库-人力成本及补助（20250601）'!$B:$B,'8.数据库-人力成本及补助（20250601）'!$D:$D),2,0)),0)</f>
        <v>0</v>
      </c>
      <c r="G16" s="228">
        <f t="shared" si="0"/>
        <v>0</v>
      </c>
      <c r="H16" s="228">
        <f t="shared" si="1"/>
        <v>0</v>
      </c>
      <c r="I16" s="228">
        <f t="shared" si="2"/>
        <v>0</v>
      </c>
      <c r="J16" s="228">
        <f t="shared" si="3"/>
        <v>0</v>
      </c>
      <c r="K16" s="228">
        <f t="shared" si="4"/>
        <v>0</v>
      </c>
      <c r="L16" s="228">
        <f t="shared" si="5"/>
        <v>0</v>
      </c>
      <c r="M16" s="236">
        <f t="shared" si="6"/>
        <v>0</v>
      </c>
      <c r="N16" s="237">
        <f t="shared" si="7"/>
        <v>0</v>
      </c>
      <c r="O16" s="238"/>
      <c r="P16" s="238"/>
      <c r="Q16" s="238"/>
      <c r="R16" s="238"/>
      <c r="S16" s="238"/>
      <c r="T16" s="238"/>
      <c r="U16" s="238"/>
      <c r="V16" s="238"/>
      <c r="W16" s="238"/>
      <c r="X16" s="238"/>
      <c r="Y16" s="238"/>
      <c r="Z16" s="238"/>
      <c r="AA16" s="238"/>
      <c r="AB16" s="238"/>
      <c r="AC16" s="238"/>
      <c r="AD16" s="238"/>
      <c r="AE16" s="238"/>
      <c r="AF16" s="238"/>
      <c r="AG16" s="238"/>
      <c r="AH16" s="238"/>
      <c r="AI16" s="238"/>
      <c r="AJ16" s="238"/>
      <c r="AK16" s="238"/>
      <c r="AL16" s="238"/>
      <c r="AM16" s="238"/>
      <c r="AN16" s="238"/>
      <c r="AO16" s="238"/>
      <c r="AP16" s="238"/>
      <c r="AQ16" s="238"/>
      <c r="AR16" s="238"/>
      <c r="AS16" s="238"/>
      <c r="AT16" s="238"/>
      <c r="AU16" s="238"/>
      <c r="AV16" s="238"/>
      <c r="AW16" s="238"/>
      <c r="AX16" s="238"/>
      <c r="AY16" s="238"/>
      <c r="AZ16" s="238"/>
      <c r="BA16" s="238"/>
      <c r="BB16" s="238"/>
      <c r="BC16" s="238"/>
      <c r="BD16" s="238"/>
      <c r="BE16" s="238"/>
      <c r="BF16" s="238"/>
      <c r="BG16" s="238"/>
      <c r="BH16" s="238"/>
      <c r="BI16" s="238"/>
      <c r="BJ16" s="238"/>
      <c r="BK16" s="238"/>
      <c r="BL16" s="238"/>
      <c r="BM16" s="238"/>
      <c r="BN16" s="238"/>
      <c r="BO16" s="238"/>
      <c r="BP16" s="238"/>
      <c r="BQ16" s="238"/>
      <c r="BR16" s="238"/>
      <c r="BS16" s="238"/>
      <c r="BT16" s="238"/>
      <c r="BU16" s="238"/>
      <c r="BV16" s="238"/>
    </row>
    <row r="17" s="207" customFormat="1" ht="15" customHeight="1" spans="1:74">
      <c r="A17" s="165">
        <v>12</v>
      </c>
      <c r="B17" s="165"/>
      <c r="C17" s="164"/>
      <c r="D17" s="165"/>
      <c r="E17" s="166" t="str">
        <f>IFERROR(VLOOKUP(D17,'7 .参数'!$Q:$R,2,0),"")</f>
        <v/>
      </c>
      <c r="F17" s="166">
        <f t="array" ref="F17">+IFERROR(IF('A-对外报价审批表 '!$B$10="数据业务总部",VLOOKUP(C17&amp;E17,IF({1,0},'8.数据库-人力成本及补助（20250601）'!$C:$C&amp;'8.数据库-人力成本及补助（20250601）'!$B:$B,'8.数据库-人力成本及补助（20250601）'!$D:$D),2,0),VLOOKUP(C17&amp;'A-对外报价审批表 '!$D$11,IF({1,0},'8.数据库-人力成本及补助（20250601）'!$C:$C&amp;'8.数据库-人力成本及补助（20250601）'!$B:$B,'8.数据库-人力成本及补助（20250601）'!$D:$D),2,0)),0)</f>
        <v>0</v>
      </c>
      <c r="G17" s="228">
        <f t="shared" si="0"/>
        <v>0</v>
      </c>
      <c r="H17" s="228">
        <f t="shared" si="1"/>
        <v>0</v>
      </c>
      <c r="I17" s="228">
        <f t="shared" si="2"/>
        <v>0</v>
      </c>
      <c r="J17" s="228">
        <f t="shared" si="3"/>
        <v>0</v>
      </c>
      <c r="K17" s="228">
        <f t="shared" si="4"/>
        <v>0</v>
      </c>
      <c r="L17" s="228">
        <f t="shared" si="5"/>
        <v>0</v>
      </c>
      <c r="M17" s="236">
        <f t="shared" si="6"/>
        <v>0</v>
      </c>
      <c r="N17" s="237">
        <f t="shared" si="7"/>
        <v>0</v>
      </c>
      <c r="O17" s="238"/>
      <c r="P17" s="238"/>
      <c r="Q17" s="238"/>
      <c r="R17" s="238"/>
      <c r="S17" s="238"/>
      <c r="T17" s="238"/>
      <c r="U17" s="238"/>
      <c r="V17" s="238"/>
      <c r="W17" s="238"/>
      <c r="X17" s="238"/>
      <c r="Y17" s="238"/>
      <c r="Z17" s="238"/>
      <c r="AA17" s="238"/>
      <c r="AB17" s="238"/>
      <c r="AC17" s="238"/>
      <c r="AD17" s="238"/>
      <c r="AE17" s="238"/>
      <c r="AF17" s="238"/>
      <c r="AG17" s="238"/>
      <c r="AH17" s="238"/>
      <c r="AI17" s="238"/>
      <c r="AJ17" s="238"/>
      <c r="AK17" s="238"/>
      <c r="AL17" s="238"/>
      <c r="AM17" s="238"/>
      <c r="AN17" s="238"/>
      <c r="AO17" s="238"/>
      <c r="AP17" s="238"/>
      <c r="AQ17" s="238"/>
      <c r="AR17" s="238"/>
      <c r="AS17" s="238"/>
      <c r="AT17" s="238"/>
      <c r="AU17" s="238"/>
      <c r="AV17" s="238"/>
      <c r="AW17" s="238"/>
      <c r="AX17" s="238"/>
      <c r="AY17" s="238"/>
      <c r="AZ17" s="238"/>
      <c r="BA17" s="238"/>
      <c r="BB17" s="238"/>
      <c r="BC17" s="238"/>
      <c r="BD17" s="238"/>
      <c r="BE17" s="238"/>
      <c r="BF17" s="238"/>
      <c r="BG17" s="238"/>
      <c r="BH17" s="238"/>
      <c r="BI17" s="238"/>
      <c r="BJ17" s="238"/>
      <c r="BK17" s="238"/>
      <c r="BL17" s="238"/>
      <c r="BM17" s="238"/>
      <c r="BN17" s="238"/>
      <c r="BO17" s="238"/>
      <c r="BP17" s="238"/>
      <c r="BQ17" s="238"/>
      <c r="BR17" s="238"/>
      <c r="BS17" s="238"/>
      <c r="BT17" s="238"/>
      <c r="BU17" s="238"/>
      <c r="BV17" s="238"/>
    </row>
    <row r="18" s="207" customFormat="1" ht="15" customHeight="1" spans="1:74">
      <c r="A18" s="165">
        <v>13</v>
      </c>
      <c r="B18" s="165"/>
      <c r="C18" s="164"/>
      <c r="D18" s="165"/>
      <c r="E18" s="166" t="str">
        <f>IFERROR(VLOOKUP(D18,'7 .参数'!$Q:$R,2,0),"")</f>
        <v/>
      </c>
      <c r="F18" s="166">
        <f t="array" ref="F18">+IFERROR(IF('A-对外报价审批表 '!$B$10="数据业务总部",VLOOKUP(C18&amp;E18,IF({1,0},'8.数据库-人力成本及补助（20250601）'!$C:$C&amp;'8.数据库-人力成本及补助（20250601）'!$B:$B,'8.数据库-人力成本及补助（20250601）'!$D:$D),2,0),VLOOKUP(C18&amp;'A-对外报价审批表 '!$D$11,IF({1,0},'8.数据库-人力成本及补助（20250601）'!$C:$C&amp;'8.数据库-人力成本及补助（20250601）'!$B:$B,'8.数据库-人力成本及补助（20250601）'!$D:$D),2,0)),0)</f>
        <v>0</v>
      </c>
      <c r="G18" s="228">
        <f t="shared" si="0"/>
        <v>0</v>
      </c>
      <c r="H18" s="228">
        <f t="shared" si="1"/>
        <v>0</v>
      </c>
      <c r="I18" s="228">
        <f t="shared" si="2"/>
        <v>0</v>
      </c>
      <c r="J18" s="228">
        <f t="shared" si="3"/>
        <v>0</v>
      </c>
      <c r="K18" s="228">
        <f t="shared" si="4"/>
        <v>0</v>
      </c>
      <c r="L18" s="228">
        <f t="shared" si="5"/>
        <v>0</v>
      </c>
      <c r="M18" s="236">
        <f t="shared" si="6"/>
        <v>0</v>
      </c>
      <c r="N18" s="237">
        <f t="shared" si="7"/>
        <v>0</v>
      </c>
      <c r="O18" s="238"/>
      <c r="P18" s="238"/>
      <c r="Q18" s="238"/>
      <c r="R18" s="238"/>
      <c r="S18" s="238"/>
      <c r="T18" s="238"/>
      <c r="U18" s="238"/>
      <c r="V18" s="238"/>
      <c r="W18" s="238"/>
      <c r="X18" s="238"/>
      <c r="Y18" s="238"/>
      <c r="Z18" s="238"/>
      <c r="AA18" s="238"/>
      <c r="AB18" s="238"/>
      <c r="AC18" s="238"/>
      <c r="AD18" s="238"/>
      <c r="AE18" s="238"/>
      <c r="AF18" s="238"/>
      <c r="AG18" s="238"/>
      <c r="AH18" s="238"/>
      <c r="AI18" s="238"/>
      <c r="AJ18" s="238"/>
      <c r="AK18" s="238"/>
      <c r="AL18" s="238"/>
      <c r="AM18" s="238"/>
      <c r="AN18" s="238"/>
      <c r="AO18" s="238"/>
      <c r="AP18" s="238"/>
      <c r="AQ18" s="238"/>
      <c r="AR18" s="238"/>
      <c r="AS18" s="238"/>
      <c r="AT18" s="238"/>
      <c r="AU18" s="238"/>
      <c r="AV18" s="238"/>
      <c r="AW18" s="238"/>
      <c r="AX18" s="238"/>
      <c r="AY18" s="238"/>
      <c r="AZ18" s="238"/>
      <c r="BA18" s="238"/>
      <c r="BB18" s="238"/>
      <c r="BC18" s="238"/>
      <c r="BD18" s="238"/>
      <c r="BE18" s="238"/>
      <c r="BF18" s="238"/>
      <c r="BG18" s="238"/>
      <c r="BH18" s="238"/>
      <c r="BI18" s="238"/>
      <c r="BJ18" s="238"/>
      <c r="BK18" s="238"/>
      <c r="BL18" s="238"/>
      <c r="BM18" s="238"/>
      <c r="BN18" s="238"/>
      <c r="BO18" s="238"/>
      <c r="BP18" s="238"/>
      <c r="BQ18" s="238"/>
      <c r="BR18" s="238"/>
      <c r="BS18" s="238"/>
      <c r="BT18" s="238"/>
      <c r="BU18" s="238"/>
      <c r="BV18" s="238"/>
    </row>
    <row r="19" s="207" customFormat="1" ht="15" customHeight="1" spans="1:74">
      <c r="A19" s="165">
        <v>14</v>
      </c>
      <c r="B19" s="165"/>
      <c r="C19" s="164"/>
      <c r="D19" s="165"/>
      <c r="E19" s="166" t="str">
        <f>IFERROR(VLOOKUP(D19,'7 .参数'!$Q:$R,2,0),"")</f>
        <v/>
      </c>
      <c r="F19" s="166">
        <f t="array" ref="F19">+IFERROR(IF('A-对外报价审批表 '!$B$10="数据业务总部",VLOOKUP(C19&amp;E19,IF({1,0},'8.数据库-人力成本及补助（20250601）'!$C:$C&amp;'8.数据库-人力成本及补助（20250601）'!$B:$B,'8.数据库-人力成本及补助（20250601）'!$D:$D),2,0),VLOOKUP(C19&amp;'A-对外报价审批表 '!$D$11,IF({1,0},'8.数据库-人力成本及补助（20250601）'!$C:$C&amp;'8.数据库-人力成本及补助（20250601）'!$B:$B,'8.数据库-人力成本及补助（20250601）'!$D:$D),2,0)),0)</f>
        <v>0</v>
      </c>
      <c r="G19" s="228">
        <f t="shared" si="0"/>
        <v>0</v>
      </c>
      <c r="H19" s="228">
        <f t="shared" si="1"/>
        <v>0</v>
      </c>
      <c r="I19" s="228">
        <f t="shared" si="2"/>
        <v>0</v>
      </c>
      <c r="J19" s="228">
        <f t="shared" si="3"/>
        <v>0</v>
      </c>
      <c r="K19" s="228">
        <f t="shared" si="4"/>
        <v>0</v>
      </c>
      <c r="L19" s="228">
        <f t="shared" si="5"/>
        <v>0</v>
      </c>
      <c r="M19" s="236">
        <f t="shared" si="6"/>
        <v>0</v>
      </c>
      <c r="N19" s="237">
        <f t="shared" si="7"/>
        <v>0</v>
      </c>
      <c r="O19" s="238"/>
      <c r="P19" s="238"/>
      <c r="Q19" s="238"/>
      <c r="R19" s="238"/>
      <c r="S19" s="238"/>
      <c r="T19" s="238"/>
      <c r="U19" s="238"/>
      <c r="V19" s="238"/>
      <c r="W19" s="238"/>
      <c r="X19" s="238"/>
      <c r="Y19" s="238"/>
      <c r="Z19" s="238"/>
      <c r="AA19" s="238"/>
      <c r="AB19" s="238"/>
      <c r="AC19" s="238"/>
      <c r="AD19" s="238"/>
      <c r="AE19" s="238"/>
      <c r="AF19" s="238"/>
      <c r="AG19" s="238"/>
      <c r="AH19" s="238"/>
      <c r="AI19" s="238"/>
      <c r="AJ19" s="238"/>
      <c r="AK19" s="238"/>
      <c r="AL19" s="238"/>
      <c r="AM19" s="238"/>
      <c r="AN19" s="238"/>
      <c r="AO19" s="238"/>
      <c r="AP19" s="238"/>
      <c r="AQ19" s="238"/>
      <c r="AR19" s="238"/>
      <c r="AS19" s="238"/>
      <c r="AT19" s="238"/>
      <c r="AU19" s="238"/>
      <c r="AV19" s="238"/>
      <c r="AW19" s="238"/>
      <c r="AX19" s="238"/>
      <c r="AY19" s="238"/>
      <c r="AZ19" s="238"/>
      <c r="BA19" s="238"/>
      <c r="BB19" s="238"/>
      <c r="BC19" s="238"/>
      <c r="BD19" s="238"/>
      <c r="BE19" s="238"/>
      <c r="BF19" s="238"/>
      <c r="BG19" s="238"/>
      <c r="BH19" s="238"/>
      <c r="BI19" s="238"/>
      <c r="BJ19" s="238"/>
      <c r="BK19" s="238"/>
      <c r="BL19" s="238"/>
      <c r="BM19" s="238"/>
      <c r="BN19" s="238"/>
      <c r="BO19" s="238"/>
      <c r="BP19" s="238"/>
      <c r="BQ19" s="238"/>
      <c r="BR19" s="238"/>
      <c r="BS19" s="238"/>
      <c r="BT19" s="238"/>
      <c r="BU19" s="238"/>
      <c r="BV19" s="238"/>
    </row>
    <row r="20" s="207" customFormat="1" ht="15" customHeight="1" spans="1:74">
      <c r="A20" s="165">
        <v>15</v>
      </c>
      <c r="B20" s="165"/>
      <c r="C20" s="164"/>
      <c r="D20" s="165"/>
      <c r="E20" s="166" t="str">
        <f>IFERROR(VLOOKUP(D20,'7 .参数'!$Q:$R,2,0),"")</f>
        <v/>
      </c>
      <c r="F20" s="166">
        <f t="array" ref="F20">+IFERROR(IF('A-对外报价审批表 '!$B$10="数据业务总部",VLOOKUP(C20&amp;E20,IF({1,0},'8.数据库-人力成本及补助（20250601）'!$C:$C&amp;'8.数据库-人力成本及补助（20250601）'!$B:$B,'8.数据库-人力成本及补助（20250601）'!$D:$D),2,0),VLOOKUP(C20&amp;'A-对外报价审批表 '!$D$11,IF({1,0},'8.数据库-人力成本及补助（20250601）'!$C:$C&amp;'8.数据库-人力成本及补助（20250601）'!$B:$B,'8.数据库-人力成本及补助（20250601）'!$D:$D),2,0)),0)</f>
        <v>0</v>
      </c>
      <c r="G20" s="228">
        <f t="shared" si="0"/>
        <v>0</v>
      </c>
      <c r="H20" s="228">
        <f t="shared" si="1"/>
        <v>0</v>
      </c>
      <c r="I20" s="228">
        <f t="shared" si="2"/>
        <v>0</v>
      </c>
      <c r="J20" s="228">
        <f t="shared" si="3"/>
        <v>0</v>
      </c>
      <c r="K20" s="228">
        <f t="shared" si="4"/>
        <v>0</v>
      </c>
      <c r="L20" s="228">
        <f t="shared" si="5"/>
        <v>0</v>
      </c>
      <c r="M20" s="236">
        <f t="shared" si="6"/>
        <v>0</v>
      </c>
      <c r="N20" s="237">
        <f t="shared" si="7"/>
        <v>0</v>
      </c>
      <c r="O20" s="238"/>
      <c r="P20" s="238"/>
      <c r="Q20" s="238"/>
      <c r="R20" s="238"/>
      <c r="S20" s="238"/>
      <c r="T20" s="238"/>
      <c r="U20" s="238"/>
      <c r="V20" s="238"/>
      <c r="W20" s="238"/>
      <c r="X20" s="238"/>
      <c r="Y20" s="238"/>
      <c r="Z20" s="238"/>
      <c r="AA20" s="238"/>
      <c r="AB20" s="238"/>
      <c r="AC20" s="238"/>
      <c r="AD20" s="238"/>
      <c r="AE20" s="238"/>
      <c r="AF20" s="238"/>
      <c r="AG20" s="238"/>
      <c r="AH20" s="238"/>
      <c r="AI20" s="238"/>
      <c r="AJ20" s="238"/>
      <c r="AK20" s="238"/>
      <c r="AL20" s="238"/>
      <c r="AM20" s="238"/>
      <c r="AN20" s="238"/>
      <c r="AO20" s="238"/>
      <c r="AP20" s="238"/>
      <c r="AQ20" s="238"/>
      <c r="AR20" s="238"/>
      <c r="AS20" s="238"/>
      <c r="AT20" s="238"/>
      <c r="AU20" s="238"/>
      <c r="AV20" s="238"/>
      <c r="AW20" s="238"/>
      <c r="AX20" s="238"/>
      <c r="AY20" s="238"/>
      <c r="AZ20" s="238"/>
      <c r="BA20" s="238"/>
      <c r="BB20" s="238"/>
      <c r="BC20" s="238"/>
      <c r="BD20" s="238"/>
      <c r="BE20" s="238"/>
      <c r="BF20" s="238"/>
      <c r="BG20" s="238"/>
      <c r="BH20" s="238"/>
      <c r="BI20" s="238"/>
      <c r="BJ20" s="238"/>
      <c r="BK20" s="238"/>
      <c r="BL20" s="238"/>
      <c r="BM20" s="238"/>
      <c r="BN20" s="238"/>
      <c r="BO20" s="238"/>
      <c r="BP20" s="238"/>
      <c r="BQ20" s="238"/>
      <c r="BR20" s="238"/>
      <c r="BS20" s="238"/>
      <c r="BT20" s="238"/>
      <c r="BU20" s="238"/>
      <c r="BV20" s="238"/>
    </row>
    <row r="21" s="207" customFormat="1" ht="15" customHeight="1" spans="1:74">
      <c r="A21" s="165">
        <v>16</v>
      </c>
      <c r="B21" s="165"/>
      <c r="C21" s="164"/>
      <c r="D21" s="165"/>
      <c r="E21" s="166" t="str">
        <f>IFERROR(VLOOKUP(D21,'7 .参数'!$Q:$R,2,0),"")</f>
        <v/>
      </c>
      <c r="F21" s="166">
        <f t="array" ref="F21">+IFERROR(IF('A-对外报价审批表 '!$B$10="数据业务总部",VLOOKUP(C21&amp;E21,IF({1,0},'8.数据库-人力成本及补助（20250601）'!$C:$C&amp;'8.数据库-人力成本及补助（20250601）'!$B:$B,'8.数据库-人力成本及补助（20250601）'!$D:$D),2,0),VLOOKUP(C21&amp;'A-对外报价审批表 '!$D$11,IF({1,0},'8.数据库-人力成本及补助（20250601）'!$C:$C&amp;'8.数据库-人力成本及补助（20250601）'!$B:$B,'8.数据库-人力成本及补助（20250601）'!$D:$D),2,0)),0)</f>
        <v>0</v>
      </c>
      <c r="G21" s="228">
        <f t="shared" si="0"/>
        <v>0</v>
      </c>
      <c r="H21" s="228">
        <f t="shared" si="1"/>
        <v>0</v>
      </c>
      <c r="I21" s="228">
        <f t="shared" si="2"/>
        <v>0</v>
      </c>
      <c r="J21" s="228">
        <f t="shared" si="3"/>
        <v>0</v>
      </c>
      <c r="K21" s="228">
        <f t="shared" si="4"/>
        <v>0</v>
      </c>
      <c r="L21" s="228">
        <f t="shared" si="5"/>
        <v>0</v>
      </c>
      <c r="M21" s="236">
        <f t="shared" si="6"/>
        <v>0</v>
      </c>
      <c r="N21" s="237">
        <f t="shared" si="7"/>
        <v>0</v>
      </c>
      <c r="O21" s="238"/>
      <c r="P21" s="238"/>
      <c r="Q21" s="238"/>
      <c r="R21" s="238"/>
      <c r="S21" s="238"/>
      <c r="T21" s="238"/>
      <c r="U21" s="238"/>
      <c r="V21" s="238"/>
      <c r="W21" s="238"/>
      <c r="X21" s="238"/>
      <c r="Y21" s="238"/>
      <c r="Z21" s="238"/>
      <c r="AA21" s="238"/>
      <c r="AB21" s="238"/>
      <c r="AC21" s="238"/>
      <c r="AD21" s="238"/>
      <c r="AE21" s="238"/>
      <c r="AF21" s="238"/>
      <c r="AG21" s="238"/>
      <c r="AH21" s="238"/>
      <c r="AI21" s="238"/>
      <c r="AJ21" s="238"/>
      <c r="AK21" s="238"/>
      <c r="AL21" s="238"/>
      <c r="AM21" s="238"/>
      <c r="AN21" s="238"/>
      <c r="AO21" s="238"/>
      <c r="AP21" s="238"/>
      <c r="AQ21" s="238"/>
      <c r="AR21" s="238"/>
      <c r="AS21" s="238"/>
      <c r="AT21" s="238"/>
      <c r="AU21" s="238"/>
      <c r="AV21" s="238"/>
      <c r="AW21" s="238"/>
      <c r="AX21" s="238"/>
      <c r="AY21" s="238"/>
      <c r="AZ21" s="238"/>
      <c r="BA21" s="238"/>
      <c r="BB21" s="238"/>
      <c r="BC21" s="238"/>
      <c r="BD21" s="238"/>
      <c r="BE21" s="238"/>
      <c r="BF21" s="238"/>
      <c r="BG21" s="238"/>
      <c r="BH21" s="238"/>
      <c r="BI21" s="238"/>
      <c r="BJ21" s="238"/>
      <c r="BK21" s="238"/>
      <c r="BL21" s="238"/>
      <c r="BM21" s="238"/>
      <c r="BN21" s="238"/>
      <c r="BO21" s="238"/>
      <c r="BP21" s="238"/>
      <c r="BQ21" s="238"/>
      <c r="BR21" s="238"/>
      <c r="BS21" s="238"/>
      <c r="BT21" s="238"/>
      <c r="BU21" s="238"/>
      <c r="BV21" s="238"/>
    </row>
    <row r="22" s="207" customFormat="1" ht="15" customHeight="1" spans="1:74">
      <c r="A22" s="165">
        <v>17</v>
      </c>
      <c r="B22" s="165"/>
      <c r="C22" s="164"/>
      <c r="D22" s="165"/>
      <c r="E22" s="166" t="str">
        <f>IFERROR(VLOOKUP(D22,'7 .参数'!$Q:$R,2,0),"")</f>
        <v/>
      </c>
      <c r="F22" s="166">
        <f t="array" ref="F22">+IFERROR(IF('A-对外报价审批表 '!$B$10="数据业务总部",VLOOKUP(C22&amp;E22,IF({1,0},'8.数据库-人力成本及补助（20250601）'!$C:$C&amp;'8.数据库-人力成本及补助（20250601）'!$B:$B,'8.数据库-人力成本及补助（20250601）'!$D:$D),2,0),VLOOKUP(C22&amp;'A-对外报价审批表 '!$D$11,IF({1,0},'8.数据库-人力成本及补助（20250601）'!$C:$C&amp;'8.数据库-人力成本及补助（20250601）'!$B:$B,'8.数据库-人力成本及补助（20250601）'!$D:$D),2,0)),0)</f>
        <v>0</v>
      </c>
      <c r="G22" s="228">
        <f t="shared" si="0"/>
        <v>0</v>
      </c>
      <c r="H22" s="228">
        <f t="shared" si="1"/>
        <v>0</v>
      </c>
      <c r="I22" s="228">
        <f t="shared" si="2"/>
        <v>0</v>
      </c>
      <c r="J22" s="228">
        <f t="shared" si="3"/>
        <v>0</v>
      </c>
      <c r="K22" s="228">
        <f t="shared" si="4"/>
        <v>0</v>
      </c>
      <c r="L22" s="228">
        <f t="shared" si="5"/>
        <v>0</v>
      </c>
      <c r="M22" s="236">
        <f t="shared" si="6"/>
        <v>0</v>
      </c>
      <c r="N22" s="237">
        <f t="shared" si="7"/>
        <v>0</v>
      </c>
      <c r="O22" s="238"/>
      <c r="P22" s="238"/>
      <c r="Q22" s="238"/>
      <c r="R22" s="238"/>
      <c r="S22" s="238"/>
      <c r="T22" s="238"/>
      <c r="U22" s="238"/>
      <c r="V22" s="238"/>
      <c r="W22" s="238"/>
      <c r="X22" s="238"/>
      <c r="Y22" s="238"/>
      <c r="Z22" s="238"/>
      <c r="AA22" s="238"/>
      <c r="AB22" s="238"/>
      <c r="AC22" s="238"/>
      <c r="AD22" s="238"/>
      <c r="AE22" s="238"/>
      <c r="AF22" s="238"/>
      <c r="AG22" s="238"/>
      <c r="AH22" s="238"/>
      <c r="AI22" s="238"/>
      <c r="AJ22" s="238"/>
      <c r="AK22" s="238"/>
      <c r="AL22" s="238"/>
      <c r="AM22" s="238"/>
      <c r="AN22" s="238"/>
      <c r="AO22" s="238"/>
      <c r="AP22" s="238"/>
      <c r="AQ22" s="238"/>
      <c r="AR22" s="238"/>
      <c r="AS22" s="238"/>
      <c r="AT22" s="238"/>
      <c r="AU22" s="238"/>
      <c r="AV22" s="238"/>
      <c r="AW22" s="238"/>
      <c r="AX22" s="238"/>
      <c r="AY22" s="238"/>
      <c r="AZ22" s="238"/>
      <c r="BA22" s="238"/>
      <c r="BB22" s="238"/>
      <c r="BC22" s="238"/>
      <c r="BD22" s="238"/>
      <c r="BE22" s="238"/>
      <c r="BF22" s="238"/>
      <c r="BG22" s="238"/>
      <c r="BH22" s="238"/>
      <c r="BI22" s="238"/>
      <c r="BJ22" s="238"/>
      <c r="BK22" s="238"/>
      <c r="BL22" s="238"/>
      <c r="BM22" s="238"/>
      <c r="BN22" s="238"/>
      <c r="BO22" s="238"/>
      <c r="BP22" s="238"/>
      <c r="BQ22" s="238"/>
      <c r="BR22" s="238"/>
      <c r="BS22" s="238"/>
      <c r="BT22" s="238"/>
      <c r="BU22" s="238"/>
      <c r="BV22" s="238"/>
    </row>
    <row r="23" s="207" customFormat="1" ht="15" customHeight="1" spans="1:74">
      <c r="A23" s="165">
        <v>18</v>
      </c>
      <c r="B23" s="165"/>
      <c r="C23" s="164"/>
      <c r="D23" s="165"/>
      <c r="E23" s="166" t="str">
        <f>IFERROR(VLOOKUP(D23,'7 .参数'!$Q:$R,2,0),"")</f>
        <v/>
      </c>
      <c r="F23" s="166">
        <f t="array" ref="F23">+IFERROR(IF('A-对外报价审批表 '!$B$10="数据业务总部",VLOOKUP(C23&amp;E23,IF({1,0},'8.数据库-人力成本及补助（20250601）'!$C:$C&amp;'8.数据库-人力成本及补助（20250601）'!$B:$B,'8.数据库-人力成本及补助（20250601）'!$D:$D),2,0),VLOOKUP(C23&amp;'A-对外报价审批表 '!$D$11,IF({1,0},'8.数据库-人力成本及补助（20250601）'!$C:$C&amp;'8.数据库-人力成本及补助（20250601）'!$B:$B,'8.数据库-人力成本及补助（20250601）'!$D:$D),2,0)),0)</f>
        <v>0</v>
      </c>
      <c r="G23" s="228">
        <f t="shared" si="0"/>
        <v>0</v>
      </c>
      <c r="H23" s="228">
        <f t="shared" si="1"/>
        <v>0</v>
      </c>
      <c r="I23" s="228">
        <f t="shared" si="2"/>
        <v>0</v>
      </c>
      <c r="J23" s="228">
        <f t="shared" si="3"/>
        <v>0</v>
      </c>
      <c r="K23" s="228">
        <f t="shared" si="4"/>
        <v>0</v>
      </c>
      <c r="L23" s="228">
        <f t="shared" si="5"/>
        <v>0</v>
      </c>
      <c r="M23" s="236">
        <f t="shared" si="6"/>
        <v>0</v>
      </c>
      <c r="N23" s="237">
        <f t="shared" si="7"/>
        <v>0</v>
      </c>
      <c r="O23" s="238"/>
      <c r="P23" s="238"/>
      <c r="Q23" s="238"/>
      <c r="R23" s="238"/>
      <c r="S23" s="238"/>
      <c r="T23" s="238"/>
      <c r="U23" s="238"/>
      <c r="V23" s="238"/>
      <c r="W23" s="238"/>
      <c r="X23" s="238"/>
      <c r="Y23" s="238"/>
      <c r="Z23" s="238"/>
      <c r="AA23" s="238"/>
      <c r="AB23" s="238"/>
      <c r="AC23" s="238"/>
      <c r="AD23" s="238"/>
      <c r="AE23" s="238"/>
      <c r="AF23" s="238"/>
      <c r="AG23" s="238"/>
      <c r="AH23" s="238"/>
      <c r="AI23" s="238"/>
      <c r="AJ23" s="238"/>
      <c r="AK23" s="238"/>
      <c r="AL23" s="238"/>
      <c r="AM23" s="238"/>
      <c r="AN23" s="238"/>
      <c r="AO23" s="238"/>
      <c r="AP23" s="238"/>
      <c r="AQ23" s="238"/>
      <c r="AR23" s="238"/>
      <c r="AS23" s="238"/>
      <c r="AT23" s="238"/>
      <c r="AU23" s="238"/>
      <c r="AV23" s="238"/>
      <c r="AW23" s="238"/>
      <c r="AX23" s="238"/>
      <c r="AY23" s="238"/>
      <c r="AZ23" s="238"/>
      <c r="BA23" s="238"/>
      <c r="BB23" s="238"/>
      <c r="BC23" s="238"/>
      <c r="BD23" s="238"/>
      <c r="BE23" s="238"/>
      <c r="BF23" s="238"/>
      <c r="BG23" s="238"/>
      <c r="BH23" s="238"/>
      <c r="BI23" s="238"/>
      <c r="BJ23" s="238"/>
      <c r="BK23" s="238"/>
      <c r="BL23" s="238"/>
      <c r="BM23" s="238"/>
      <c r="BN23" s="238"/>
      <c r="BO23" s="238"/>
      <c r="BP23" s="238"/>
      <c r="BQ23" s="238"/>
      <c r="BR23" s="238"/>
      <c r="BS23" s="238"/>
      <c r="BT23" s="238"/>
      <c r="BU23" s="238"/>
      <c r="BV23" s="238"/>
    </row>
    <row r="24" s="207" customFormat="1" ht="15" customHeight="1" spans="1:74">
      <c r="A24" s="165">
        <v>19</v>
      </c>
      <c r="B24" s="165"/>
      <c r="C24" s="164"/>
      <c r="D24" s="165"/>
      <c r="E24" s="166" t="str">
        <f>IFERROR(VLOOKUP(D24,'7 .参数'!$Q:$R,2,0),"")</f>
        <v/>
      </c>
      <c r="F24" s="166">
        <f t="array" ref="F24">+IFERROR(IF('A-对外报价审批表 '!$B$10="数据业务总部",VLOOKUP(C24&amp;E24,IF({1,0},'8.数据库-人力成本及补助（20250601）'!$C:$C&amp;'8.数据库-人力成本及补助（20250601）'!$B:$B,'8.数据库-人力成本及补助（20250601）'!$D:$D),2,0),VLOOKUP(C24&amp;'A-对外报价审批表 '!$D$11,IF({1,0},'8.数据库-人力成本及补助（20250601）'!$C:$C&amp;'8.数据库-人力成本及补助（20250601）'!$B:$B,'8.数据库-人力成本及补助（20250601）'!$D:$D),2,0)),0)</f>
        <v>0</v>
      </c>
      <c r="G24" s="228">
        <f t="shared" si="0"/>
        <v>0</v>
      </c>
      <c r="H24" s="228">
        <f t="shared" si="1"/>
        <v>0</v>
      </c>
      <c r="I24" s="228">
        <f t="shared" si="2"/>
        <v>0</v>
      </c>
      <c r="J24" s="228">
        <f t="shared" si="3"/>
        <v>0</v>
      </c>
      <c r="K24" s="228">
        <f t="shared" si="4"/>
        <v>0</v>
      </c>
      <c r="L24" s="228">
        <f t="shared" si="5"/>
        <v>0</v>
      </c>
      <c r="M24" s="236">
        <f t="shared" si="6"/>
        <v>0</v>
      </c>
      <c r="N24" s="237">
        <f t="shared" si="7"/>
        <v>0</v>
      </c>
      <c r="O24" s="238"/>
      <c r="P24" s="238"/>
      <c r="Q24" s="238"/>
      <c r="R24" s="238"/>
      <c r="S24" s="238"/>
      <c r="T24" s="238"/>
      <c r="U24" s="238"/>
      <c r="V24" s="238"/>
      <c r="W24" s="238"/>
      <c r="X24" s="238"/>
      <c r="Y24" s="238"/>
      <c r="Z24" s="238"/>
      <c r="AA24" s="238"/>
      <c r="AB24" s="238"/>
      <c r="AC24" s="238"/>
      <c r="AD24" s="238"/>
      <c r="AE24" s="238"/>
      <c r="AF24" s="238"/>
      <c r="AG24" s="238"/>
      <c r="AH24" s="238"/>
      <c r="AI24" s="238"/>
      <c r="AJ24" s="238"/>
      <c r="AK24" s="238"/>
      <c r="AL24" s="238"/>
      <c r="AM24" s="238"/>
      <c r="AN24" s="238"/>
      <c r="AO24" s="238"/>
      <c r="AP24" s="238"/>
      <c r="AQ24" s="238"/>
      <c r="AR24" s="238"/>
      <c r="AS24" s="238"/>
      <c r="AT24" s="238"/>
      <c r="AU24" s="238"/>
      <c r="AV24" s="238"/>
      <c r="AW24" s="238"/>
      <c r="AX24" s="238"/>
      <c r="AY24" s="238"/>
      <c r="AZ24" s="238"/>
      <c r="BA24" s="238"/>
      <c r="BB24" s="238"/>
      <c r="BC24" s="238"/>
      <c r="BD24" s="238"/>
      <c r="BE24" s="238"/>
      <c r="BF24" s="238"/>
      <c r="BG24" s="238"/>
      <c r="BH24" s="238"/>
      <c r="BI24" s="238"/>
      <c r="BJ24" s="238"/>
      <c r="BK24" s="238"/>
      <c r="BL24" s="238"/>
      <c r="BM24" s="238"/>
      <c r="BN24" s="238"/>
      <c r="BO24" s="238"/>
      <c r="BP24" s="238"/>
      <c r="BQ24" s="238"/>
      <c r="BR24" s="238"/>
      <c r="BS24" s="238"/>
      <c r="BT24" s="238"/>
      <c r="BU24" s="238"/>
      <c r="BV24" s="238"/>
    </row>
    <row r="25" s="207" customFormat="1" ht="15" customHeight="1" spans="1:74">
      <c r="A25" s="165">
        <v>20</v>
      </c>
      <c r="B25" s="165"/>
      <c r="C25" s="164"/>
      <c r="D25" s="165"/>
      <c r="E25" s="166" t="str">
        <f>IFERROR(VLOOKUP(D25,'7 .参数'!$Q:$R,2,0),"")</f>
        <v/>
      </c>
      <c r="F25" s="166">
        <f t="array" ref="F25">+IFERROR(IF('A-对外报价审批表 '!$B$10="数据业务总部",VLOOKUP(C25&amp;E25,IF({1,0},'8.数据库-人力成本及补助（20250601）'!$C:$C&amp;'8.数据库-人力成本及补助（20250601）'!$B:$B,'8.数据库-人力成本及补助（20250601）'!$D:$D),2,0),VLOOKUP(C25&amp;'A-对外报价审批表 '!$D$11,IF({1,0},'8.数据库-人力成本及补助（20250601）'!$C:$C&amp;'8.数据库-人力成本及补助（20250601）'!$B:$B,'8.数据库-人力成本及补助（20250601）'!$D:$D),2,0)),0)</f>
        <v>0</v>
      </c>
      <c r="G25" s="228">
        <f t="shared" si="0"/>
        <v>0</v>
      </c>
      <c r="H25" s="228">
        <f t="shared" si="1"/>
        <v>0</v>
      </c>
      <c r="I25" s="228">
        <f t="shared" si="2"/>
        <v>0</v>
      </c>
      <c r="J25" s="228">
        <f t="shared" si="3"/>
        <v>0</v>
      </c>
      <c r="K25" s="228">
        <f t="shared" si="4"/>
        <v>0</v>
      </c>
      <c r="L25" s="228">
        <f t="shared" si="5"/>
        <v>0</v>
      </c>
      <c r="M25" s="236">
        <f t="shared" si="6"/>
        <v>0</v>
      </c>
      <c r="N25" s="237">
        <f t="shared" si="7"/>
        <v>0</v>
      </c>
      <c r="O25" s="238"/>
      <c r="P25" s="238"/>
      <c r="Q25" s="238"/>
      <c r="R25" s="238"/>
      <c r="S25" s="238"/>
      <c r="T25" s="238"/>
      <c r="U25" s="238"/>
      <c r="V25" s="238"/>
      <c r="W25" s="238"/>
      <c r="X25" s="238"/>
      <c r="Y25" s="238"/>
      <c r="Z25" s="238"/>
      <c r="AA25" s="238"/>
      <c r="AB25" s="238"/>
      <c r="AC25" s="238"/>
      <c r="AD25" s="238"/>
      <c r="AE25" s="238"/>
      <c r="AF25" s="238"/>
      <c r="AG25" s="238"/>
      <c r="AH25" s="238"/>
      <c r="AI25" s="238"/>
      <c r="AJ25" s="238"/>
      <c r="AK25" s="238"/>
      <c r="AL25" s="238"/>
      <c r="AM25" s="238"/>
      <c r="AN25" s="238"/>
      <c r="AO25" s="238"/>
      <c r="AP25" s="238"/>
      <c r="AQ25" s="238"/>
      <c r="AR25" s="238"/>
      <c r="AS25" s="238"/>
      <c r="AT25" s="238"/>
      <c r="AU25" s="238"/>
      <c r="AV25" s="238"/>
      <c r="AW25" s="238"/>
      <c r="AX25" s="238"/>
      <c r="AY25" s="238"/>
      <c r="AZ25" s="238"/>
      <c r="BA25" s="238"/>
      <c r="BB25" s="238"/>
      <c r="BC25" s="238"/>
      <c r="BD25" s="238"/>
      <c r="BE25" s="238"/>
      <c r="BF25" s="238"/>
      <c r="BG25" s="238"/>
      <c r="BH25" s="238"/>
      <c r="BI25" s="238"/>
      <c r="BJ25" s="238"/>
      <c r="BK25" s="238"/>
      <c r="BL25" s="238"/>
      <c r="BM25" s="238"/>
      <c r="BN25" s="238"/>
      <c r="BO25" s="238"/>
      <c r="BP25" s="238"/>
      <c r="BQ25" s="238"/>
      <c r="BR25" s="238"/>
      <c r="BS25" s="238"/>
      <c r="BT25" s="238"/>
      <c r="BU25" s="238"/>
      <c r="BV25" s="238"/>
    </row>
    <row r="26" s="207" customFormat="1" ht="15" customHeight="1" spans="1:74">
      <c r="A26" s="165">
        <v>21</v>
      </c>
      <c r="B26" s="165"/>
      <c r="C26" s="164"/>
      <c r="D26" s="165"/>
      <c r="E26" s="166" t="str">
        <f>IFERROR(VLOOKUP(D26,'7 .参数'!$Q:$R,2,0),"")</f>
        <v/>
      </c>
      <c r="F26" s="166">
        <f t="array" ref="F26">+IFERROR(IF('A-对外报价审批表 '!$B$10="数据业务总部",VLOOKUP(C26&amp;E26,IF({1,0},'8.数据库-人力成本及补助（20250601）'!$C:$C&amp;'8.数据库-人力成本及补助（20250601）'!$B:$B,'8.数据库-人力成本及补助（20250601）'!$D:$D),2,0),VLOOKUP(C26&amp;'A-对外报价审批表 '!$D$11,IF({1,0},'8.数据库-人力成本及补助（20250601）'!$C:$C&amp;'8.数据库-人力成本及补助（20250601）'!$B:$B,'8.数据库-人力成本及补助（20250601）'!$D:$D),2,0)),0)</f>
        <v>0</v>
      </c>
      <c r="G26" s="228">
        <f t="shared" si="0"/>
        <v>0</v>
      </c>
      <c r="H26" s="228">
        <f t="shared" si="1"/>
        <v>0</v>
      </c>
      <c r="I26" s="228">
        <f t="shared" si="2"/>
        <v>0</v>
      </c>
      <c r="J26" s="228">
        <f t="shared" si="3"/>
        <v>0</v>
      </c>
      <c r="K26" s="228">
        <f t="shared" si="4"/>
        <v>0</v>
      </c>
      <c r="L26" s="228">
        <f t="shared" si="5"/>
        <v>0</v>
      </c>
      <c r="M26" s="236">
        <f t="shared" si="6"/>
        <v>0</v>
      </c>
      <c r="N26" s="237">
        <f t="shared" si="7"/>
        <v>0</v>
      </c>
      <c r="O26" s="238"/>
      <c r="P26" s="238"/>
      <c r="Q26" s="238"/>
      <c r="R26" s="238"/>
      <c r="S26" s="238"/>
      <c r="T26" s="238"/>
      <c r="U26" s="238"/>
      <c r="V26" s="238"/>
      <c r="W26" s="238"/>
      <c r="X26" s="238"/>
      <c r="Y26" s="238"/>
      <c r="Z26" s="238"/>
      <c r="AA26" s="238"/>
      <c r="AB26" s="238"/>
      <c r="AC26" s="238"/>
      <c r="AD26" s="238"/>
      <c r="AE26" s="238"/>
      <c r="AF26" s="238"/>
      <c r="AG26" s="238"/>
      <c r="AH26" s="238"/>
      <c r="AI26" s="238"/>
      <c r="AJ26" s="238"/>
      <c r="AK26" s="238"/>
      <c r="AL26" s="238"/>
      <c r="AM26" s="238"/>
      <c r="AN26" s="238"/>
      <c r="AO26" s="238"/>
      <c r="AP26" s="238"/>
      <c r="AQ26" s="238"/>
      <c r="AR26" s="238"/>
      <c r="AS26" s="238"/>
      <c r="AT26" s="238"/>
      <c r="AU26" s="238"/>
      <c r="AV26" s="238"/>
      <c r="AW26" s="238"/>
      <c r="AX26" s="238"/>
      <c r="AY26" s="238"/>
      <c r="AZ26" s="238"/>
      <c r="BA26" s="238"/>
      <c r="BB26" s="238"/>
      <c r="BC26" s="238"/>
      <c r="BD26" s="238"/>
      <c r="BE26" s="238"/>
      <c r="BF26" s="238"/>
      <c r="BG26" s="238"/>
      <c r="BH26" s="238"/>
      <c r="BI26" s="238"/>
      <c r="BJ26" s="238"/>
      <c r="BK26" s="238"/>
      <c r="BL26" s="238"/>
      <c r="BM26" s="238"/>
      <c r="BN26" s="238"/>
      <c r="BO26" s="238"/>
      <c r="BP26" s="238"/>
      <c r="BQ26" s="238"/>
      <c r="BR26" s="238"/>
      <c r="BS26" s="238"/>
      <c r="BT26" s="238"/>
      <c r="BU26" s="238"/>
      <c r="BV26" s="238"/>
    </row>
    <row r="27" s="207" customFormat="1" ht="15" customHeight="1" spans="1:74">
      <c r="A27" s="165">
        <v>22</v>
      </c>
      <c r="B27" s="165"/>
      <c r="C27" s="164"/>
      <c r="D27" s="165"/>
      <c r="E27" s="166" t="str">
        <f>IFERROR(VLOOKUP(D27,'7 .参数'!$Q:$R,2,0),"")</f>
        <v/>
      </c>
      <c r="F27" s="166">
        <f t="array" ref="F27">+IFERROR(IF('A-对外报价审批表 '!$B$10="数据业务总部",VLOOKUP(C27&amp;E27,IF({1,0},'8.数据库-人力成本及补助（20250601）'!$C:$C&amp;'8.数据库-人力成本及补助（20250601）'!$B:$B,'8.数据库-人力成本及补助（20250601）'!$D:$D),2,0),VLOOKUP(C27&amp;'A-对外报价审批表 '!$D$11,IF({1,0},'8.数据库-人力成本及补助（20250601）'!$C:$C&amp;'8.数据库-人力成本及补助（20250601）'!$B:$B,'8.数据库-人力成本及补助（20250601）'!$D:$D),2,0)),0)</f>
        <v>0</v>
      </c>
      <c r="G27" s="228">
        <f t="shared" si="0"/>
        <v>0</v>
      </c>
      <c r="H27" s="228">
        <f t="shared" si="1"/>
        <v>0</v>
      </c>
      <c r="I27" s="228">
        <f t="shared" si="2"/>
        <v>0</v>
      </c>
      <c r="J27" s="228">
        <f t="shared" si="3"/>
        <v>0</v>
      </c>
      <c r="K27" s="228">
        <f t="shared" si="4"/>
        <v>0</v>
      </c>
      <c r="L27" s="228">
        <f t="shared" si="5"/>
        <v>0</v>
      </c>
      <c r="M27" s="236">
        <f t="shared" si="6"/>
        <v>0</v>
      </c>
      <c r="N27" s="237">
        <f t="shared" si="7"/>
        <v>0</v>
      </c>
      <c r="O27" s="238"/>
      <c r="P27" s="238"/>
      <c r="Q27" s="238"/>
      <c r="R27" s="238"/>
      <c r="S27" s="238"/>
      <c r="T27" s="238"/>
      <c r="U27" s="238"/>
      <c r="V27" s="238"/>
      <c r="W27" s="238"/>
      <c r="X27" s="238"/>
      <c r="Y27" s="238"/>
      <c r="Z27" s="238"/>
      <c r="AA27" s="238"/>
      <c r="AB27" s="238"/>
      <c r="AC27" s="238"/>
      <c r="AD27" s="238"/>
      <c r="AE27" s="238"/>
      <c r="AF27" s="238"/>
      <c r="AG27" s="238"/>
      <c r="AH27" s="238"/>
      <c r="AI27" s="238"/>
      <c r="AJ27" s="238"/>
      <c r="AK27" s="238"/>
      <c r="AL27" s="238"/>
      <c r="AM27" s="238"/>
      <c r="AN27" s="238"/>
      <c r="AO27" s="238"/>
      <c r="AP27" s="238"/>
      <c r="AQ27" s="238"/>
      <c r="AR27" s="238"/>
      <c r="AS27" s="238"/>
      <c r="AT27" s="238"/>
      <c r="AU27" s="238"/>
      <c r="AV27" s="238"/>
      <c r="AW27" s="238"/>
      <c r="AX27" s="238"/>
      <c r="AY27" s="238"/>
      <c r="AZ27" s="238"/>
      <c r="BA27" s="238"/>
      <c r="BB27" s="238"/>
      <c r="BC27" s="238"/>
      <c r="BD27" s="238"/>
      <c r="BE27" s="238"/>
      <c r="BF27" s="238"/>
      <c r="BG27" s="238"/>
      <c r="BH27" s="238"/>
      <c r="BI27" s="238"/>
      <c r="BJ27" s="238"/>
      <c r="BK27" s="238"/>
      <c r="BL27" s="238"/>
      <c r="BM27" s="238"/>
      <c r="BN27" s="238"/>
      <c r="BO27" s="238"/>
      <c r="BP27" s="238"/>
      <c r="BQ27" s="238"/>
      <c r="BR27" s="238"/>
      <c r="BS27" s="238"/>
      <c r="BT27" s="238"/>
      <c r="BU27" s="238"/>
      <c r="BV27" s="238"/>
    </row>
    <row r="28" s="207" customFormat="1" ht="15" customHeight="1" spans="1:74">
      <c r="A28" s="165">
        <v>23</v>
      </c>
      <c r="B28" s="165"/>
      <c r="C28" s="164"/>
      <c r="D28" s="165"/>
      <c r="E28" s="166" t="str">
        <f>IFERROR(VLOOKUP(D28,'7 .参数'!$Q:$R,2,0),"")</f>
        <v/>
      </c>
      <c r="F28" s="166">
        <f t="array" ref="F28">+IFERROR(IF('A-对外报价审批表 '!$B$10="数据业务总部",VLOOKUP(C28&amp;E28,IF({1,0},'8.数据库-人力成本及补助（20250601）'!$C:$C&amp;'8.数据库-人力成本及补助（20250601）'!$B:$B,'8.数据库-人力成本及补助（20250601）'!$D:$D),2,0),VLOOKUP(C28&amp;'A-对外报价审批表 '!$D$11,IF({1,0},'8.数据库-人力成本及补助（20250601）'!$C:$C&amp;'8.数据库-人力成本及补助（20250601）'!$B:$B,'8.数据库-人力成本及补助（20250601）'!$D:$D),2,0)),0)</f>
        <v>0</v>
      </c>
      <c r="G28" s="228">
        <f t="shared" si="0"/>
        <v>0</v>
      </c>
      <c r="H28" s="228">
        <f t="shared" si="1"/>
        <v>0</v>
      </c>
      <c r="I28" s="228">
        <f t="shared" si="2"/>
        <v>0</v>
      </c>
      <c r="J28" s="228">
        <f t="shared" si="3"/>
        <v>0</v>
      </c>
      <c r="K28" s="228">
        <f t="shared" si="4"/>
        <v>0</v>
      </c>
      <c r="L28" s="228">
        <f t="shared" si="5"/>
        <v>0</v>
      </c>
      <c r="M28" s="236">
        <f t="shared" si="6"/>
        <v>0</v>
      </c>
      <c r="N28" s="237">
        <f t="shared" si="7"/>
        <v>0</v>
      </c>
      <c r="O28" s="238"/>
      <c r="P28" s="238"/>
      <c r="Q28" s="238"/>
      <c r="R28" s="238"/>
      <c r="S28" s="238"/>
      <c r="T28" s="238"/>
      <c r="U28" s="238"/>
      <c r="V28" s="238"/>
      <c r="W28" s="238"/>
      <c r="X28" s="238"/>
      <c r="Y28" s="238"/>
      <c r="Z28" s="238"/>
      <c r="AA28" s="238"/>
      <c r="AB28" s="238"/>
      <c r="AC28" s="238"/>
      <c r="AD28" s="238"/>
      <c r="AE28" s="238"/>
      <c r="AF28" s="238"/>
      <c r="AG28" s="238"/>
      <c r="AH28" s="238"/>
      <c r="AI28" s="238"/>
      <c r="AJ28" s="238"/>
      <c r="AK28" s="238"/>
      <c r="AL28" s="238"/>
      <c r="AM28" s="238"/>
      <c r="AN28" s="238"/>
      <c r="AO28" s="238"/>
      <c r="AP28" s="238"/>
      <c r="AQ28" s="238"/>
      <c r="AR28" s="238"/>
      <c r="AS28" s="238"/>
      <c r="AT28" s="238"/>
      <c r="AU28" s="238"/>
      <c r="AV28" s="238"/>
      <c r="AW28" s="238"/>
      <c r="AX28" s="238"/>
      <c r="AY28" s="238"/>
      <c r="AZ28" s="238"/>
      <c r="BA28" s="238"/>
      <c r="BB28" s="238"/>
      <c r="BC28" s="238"/>
      <c r="BD28" s="238"/>
      <c r="BE28" s="238"/>
      <c r="BF28" s="238"/>
      <c r="BG28" s="238"/>
      <c r="BH28" s="238"/>
      <c r="BI28" s="238"/>
      <c r="BJ28" s="238"/>
      <c r="BK28" s="238"/>
      <c r="BL28" s="238"/>
      <c r="BM28" s="238"/>
      <c r="BN28" s="238"/>
      <c r="BO28" s="238"/>
      <c r="BP28" s="238"/>
      <c r="BQ28" s="238"/>
      <c r="BR28" s="238"/>
      <c r="BS28" s="238"/>
      <c r="BT28" s="238"/>
      <c r="BU28" s="238"/>
      <c r="BV28" s="238"/>
    </row>
    <row r="29" s="207" customFormat="1" ht="15" customHeight="1" spans="1:74">
      <c r="A29" s="165">
        <v>24</v>
      </c>
      <c r="B29" s="165"/>
      <c r="C29" s="164"/>
      <c r="D29" s="165"/>
      <c r="E29" s="166" t="str">
        <f>IFERROR(VLOOKUP(D29,'7 .参数'!$Q:$R,2,0),"")</f>
        <v/>
      </c>
      <c r="F29" s="166">
        <f t="array" ref="F29">+IFERROR(IF('A-对外报价审批表 '!$B$10="数据业务总部",VLOOKUP(C29&amp;E29,IF({1,0},'8.数据库-人力成本及补助（20250601）'!$C:$C&amp;'8.数据库-人力成本及补助（20250601）'!$B:$B,'8.数据库-人力成本及补助（20250601）'!$D:$D),2,0),VLOOKUP(C29&amp;'A-对外报价审批表 '!$D$11,IF({1,0},'8.数据库-人力成本及补助（20250601）'!$C:$C&amp;'8.数据库-人力成本及补助（20250601）'!$B:$B,'8.数据库-人力成本及补助（20250601）'!$D:$D),2,0)),0)</f>
        <v>0</v>
      </c>
      <c r="G29" s="228">
        <f t="shared" si="0"/>
        <v>0</v>
      </c>
      <c r="H29" s="228">
        <f t="shared" si="1"/>
        <v>0</v>
      </c>
      <c r="I29" s="228">
        <f t="shared" si="2"/>
        <v>0</v>
      </c>
      <c r="J29" s="228">
        <f t="shared" si="3"/>
        <v>0</v>
      </c>
      <c r="K29" s="228">
        <f t="shared" si="4"/>
        <v>0</v>
      </c>
      <c r="L29" s="228">
        <f t="shared" si="5"/>
        <v>0</v>
      </c>
      <c r="M29" s="236">
        <f t="shared" si="6"/>
        <v>0</v>
      </c>
      <c r="N29" s="237">
        <f t="shared" si="7"/>
        <v>0</v>
      </c>
      <c r="O29" s="238"/>
      <c r="P29" s="238"/>
      <c r="Q29" s="238"/>
      <c r="R29" s="238"/>
      <c r="S29" s="238"/>
      <c r="T29" s="238"/>
      <c r="U29" s="238"/>
      <c r="V29" s="238"/>
      <c r="W29" s="238"/>
      <c r="X29" s="238"/>
      <c r="Y29" s="238"/>
      <c r="Z29" s="238"/>
      <c r="AA29" s="238"/>
      <c r="AB29" s="238"/>
      <c r="AC29" s="238"/>
      <c r="AD29" s="238"/>
      <c r="AE29" s="238"/>
      <c r="AF29" s="238"/>
      <c r="AG29" s="238"/>
      <c r="AH29" s="238"/>
      <c r="AI29" s="238"/>
      <c r="AJ29" s="238"/>
      <c r="AK29" s="238"/>
      <c r="AL29" s="238"/>
      <c r="AM29" s="238"/>
      <c r="AN29" s="238"/>
      <c r="AO29" s="238"/>
      <c r="AP29" s="238"/>
      <c r="AQ29" s="238"/>
      <c r="AR29" s="238"/>
      <c r="AS29" s="238"/>
      <c r="AT29" s="238"/>
      <c r="AU29" s="238"/>
      <c r="AV29" s="238"/>
      <c r="AW29" s="238"/>
      <c r="AX29" s="238"/>
      <c r="AY29" s="238"/>
      <c r="AZ29" s="238"/>
      <c r="BA29" s="238"/>
      <c r="BB29" s="238"/>
      <c r="BC29" s="238"/>
      <c r="BD29" s="238"/>
      <c r="BE29" s="238"/>
      <c r="BF29" s="238"/>
      <c r="BG29" s="238"/>
      <c r="BH29" s="238"/>
      <c r="BI29" s="238"/>
      <c r="BJ29" s="238"/>
      <c r="BK29" s="238"/>
      <c r="BL29" s="238"/>
      <c r="BM29" s="238"/>
      <c r="BN29" s="238"/>
      <c r="BO29" s="238"/>
      <c r="BP29" s="238"/>
      <c r="BQ29" s="238"/>
      <c r="BR29" s="238"/>
      <c r="BS29" s="238"/>
      <c r="BT29" s="238"/>
      <c r="BU29" s="238"/>
      <c r="BV29" s="238"/>
    </row>
    <row r="30" s="207" customFormat="1" ht="15" customHeight="1" spans="1:74">
      <c r="A30" s="165">
        <v>25</v>
      </c>
      <c r="B30" s="165"/>
      <c r="C30" s="164"/>
      <c r="D30" s="165"/>
      <c r="E30" s="166" t="str">
        <f>IFERROR(VLOOKUP(D30,'7 .参数'!$Q:$R,2,0),"")</f>
        <v/>
      </c>
      <c r="F30" s="166">
        <f t="array" ref="F30">+IFERROR(IF('A-对外报价审批表 '!$B$10="数据业务总部",VLOOKUP(C30&amp;E30,IF({1,0},'8.数据库-人力成本及补助（20250601）'!$C:$C&amp;'8.数据库-人力成本及补助（20250601）'!$B:$B,'8.数据库-人力成本及补助（20250601）'!$D:$D),2,0),VLOOKUP(C30&amp;'A-对外报价审批表 '!$D$11,IF({1,0},'8.数据库-人力成本及补助（20250601）'!$C:$C&amp;'8.数据库-人力成本及补助（20250601）'!$B:$B,'8.数据库-人力成本及补助（20250601）'!$D:$D),2,0)),0)</f>
        <v>0</v>
      </c>
      <c r="G30" s="228">
        <f t="shared" si="0"/>
        <v>0</v>
      </c>
      <c r="H30" s="228">
        <f t="shared" si="1"/>
        <v>0</v>
      </c>
      <c r="I30" s="228">
        <f t="shared" si="2"/>
        <v>0</v>
      </c>
      <c r="J30" s="228">
        <f t="shared" si="3"/>
        <v>0</v>
      </c>
      <c r="K30" s="228">
        <f t="shared" si="4"/>
        <v>0</v>
      </c>
      <c r="L30" s="228">
        <f t="shared" si="5"/>
        <v>0</v>
      </c>
      <c r="M30" s="236">
        <f t="shared" si="6"/>
        <v>0</v>
      </c>
      <c r="N30" s="237">
        <f t="shared" si="7"/>
        <v>0</v>
      </c>
      <c r="O30" s="238"/>
      <c r="P30" s="238"/>
      <c r="Q30" s="238"/>
      <c r="R30" s="238"/>
      <c r="S30" s="238"/>
      <c r="T30" s="238"/>
      <c r="U30" s="238"/>
      <c r="V30" s="238"/>
      <c r="W30" s="238"/>
      <c r="X30" s="238"/>
      <c r="Y30" s="238"/>
      <c r="Z30" s="238"/>
      <c r="AA30" s="238"/>
      <c r="AB30" s="238"/>
      <c r="AC30" s="238"/>
      <c r="AD30" s="238"/>
      <c r="AE30" s="238"/>
      <c r="AF30" s="238"/>
      <c r="AG30" s="238"/>
      <c r="AH30" s="238"/>
      <c r="AI30" s="238"/>
      <c r="AJ30" s="238"/>
      <c r="AK30" s="238"/>
      <c r="AL30" s="238"/>
      <c r="AM30" s="238"/>
      <c r="AN30" s="238"/>
      <c r="AO30" s="238"/>
      <c r="AP30" s="238"/>
      <c r="AQ30" s="238"/>
      <c r="AR30" s="238"/>
      <c r="AS30" s="238"/>
      <c r="AT30" s="238"/>
      <c r="AU30" s="238"/>
      <c r="AV30" s="238"/>
      <c r="AW30" s="238"/>
      <c r="AX30" s="238"/>
      <c r="AY30" s="238"/>
      <c r="AZ30" s="238"/>
      <c r="BA30" s="238"/>
      <c r="BB30" s="238"/>
      <c r="BC30" s="238"/>
      <c r="BD30" s="238"/>
      <c r="BE30" s="238"/>
      <c r="BF30" s="238"/>
      <c r="BG30" s="238"/>
      <c r="BH30" s="238"/>
      <c r="BI30" s="238"/>
      <c r="BJ30" s="238"/>
      <c r="BK30" s="238"/>
      <c r="BL30" s="238"/>
      <c r="BM30" s="238"/>
      <c r="BN30" s="238"/>
      <c r="BO30" s="238"/>
      <c r="BP30" s="238"/>
      <c r="BQ30" s="238"/>
      <c r="BR30" s="238"/>
      <c r="BS30" s="238"/>
      <c r="BT30" s="238"/>
      <c r="BU30" s="238"/>
      <c r="BV30" s="238"/>
    </row>
    <row r="31" s="207" customFormat="1" ht="15" customHeight="1" spans="1:74">
      <c r="A31" s="165">
        <v>26</v>
      </c>
      <c r="B31" s="165"/>
      <c r="C31" s="164"/>
      <c r="D31" s="165"/>
      <c r="E31" s="166" t="str">
        <f>IFERROR(VLOOKUP(D31,'7 .参数'!$Q:$R,2,0),"")</f>
        <v/>
      </c>
      <c r="F31" s="166">
        <f t="array" ref="F31">+IFERROR(IF('A-对外报价审批表 '!$B$10="数据业务总部",VLOOKUP(C31&amp;E31,IF({1,0},'8.数据库-人力成本及补助（20250601）'!$C:$C&amp;'8.数据库-人力成本及补助（20250601）'!$B:$B,'8.数据库-人力成本及补助（20250601）'!$D:$D),2,0),VLOOKUP(C31&amp;'A-对外报价审批表 '!$D$11,IF({1,0},'8.数据库-人力成本及补助（20250601）'!$C:$C&amp;'8.数据库-人力成本及补助（20250601）'!$B:$B,'8.数据库-人力成本及补助（20250601）'!$D:$D),2,0)),0)</f>
        <v>0</v>
      </c>
      <c r="G31" s="228">
        <f t="shared" si="0"/>
        <v>0</v>
      </c>
      <c r="H31" s="228">
        <f t="shared" si="1"/>
        <v>0</v>
      </c>
      <c r="I31" s="228">
        <f t="shared" si="2"/>
        <v>0</v>
      </c>
      <c r="J31" s="228">
        <f t="shared" si="3"/>
        <v>0</v>
      </c>
      <c r="K31" s="228">
        <f t="shared" si="4"/>
        <v>0</v>
      </c>
      <c r="L31" s="228">
        <f t="shared" si="5"/>
        <v>0</v>
      </c>
      <c r="M31" s="236">
        <f t="shared" si="6"/>
        <v>0</v>
      </c>
      <c r="N31" s="237">
        <f t="shared" si="7"/>
        <v>0</v>
      </c>
      <c r="O31" s="238"/>
      <c r="P31" s="238"/>
      <c r="Q31" s="238"/>
      <c r="R31" s="238"/>
      <c r="S31" s="238"/>
      <c r="T31" s="238"/>
      <c r="U31" s="238"/>
      <c r="V31" s="238"/>
      <c r="W31" s="238"/>
      <c r="X31" s="238"/>
      <c r="Y31" s="238"/>
      <c r="Z31" s="238"/>
      <c r="AA31" s="238"/>
      <c r="AB31" s="238"/>
      <c r="AC31" s="238"/>
      <c r="AD31" s="238"/>
      <c r="AE31" s="238"/>
      <c r="AF31" s="238"/>
      <c r="AG31" s="238"/>
      <c r="AH31" s="238"/>
      <c r="AI31" s="238"/>
      <c r="AJ31" s="238"/>
      <c r="AK31" s="238"/>
      <c r="AL31" s="238"/>
      <c r="AM31" s="238"/>
      <c r="AN31" s="238"/>
      <c r="AO31" s="238"/>
      <c r="AP31" s="238"/>
      <c r="AQ31" s="238"/>
      <c r="AR31" s="238"/>
      <c r="AS31" s="238"/>
      <c r="AT31" s="238"/>
      <c r="AU31" s="238"/>
      <c r="AV31" s="238"/>
      <c r="AW31" s="238"/>
      <c r="AX31" s="238"/>
      <c r="AY31" s="238"/>
      <c r="AZ31" s="238"/>
      <c r="BA31" s="238"/>
      <c r="BB31" s="238"/>
      <c r="BC31" s="238"/>
      <c r="BD31" s="238"/>
      <c r="BE31" s="238"/>
      <c r="BF31" s="238"/>
      <c r="BG31" s="238"/>
      <c r="BH31" s="238"/>
      <c r="BI31" s="238"/>
      <c r="BJ31" s="238"/>
      <c r="BK31" s="238"/>
      <c r="BL31" s="238"/>
      <c r="BM31" s="238"/>
      <c r="BN31" s="238"/>
      <c r="BO31" s="238"/>
      <c r="BP31" s="238"/>
      <c r="BQ31" s="238"/>
      <c r="BR31" s="238"/>
      <c r="BS31" s="238"/>
      <c r="BT31" s="238"/>
      <c r="BU31" s="238"/>
      <c r="BV31" s="238"/>
    </row>
    <row r="32" s="207" customFormat="1" ht="15" customHeight="1" spans="1:74">
      <c r="A32" s="165">
        <v>27</v>
      </c>
      <c r="B32" s="165"/>
      <c r="C32" s="164"/>
      <c r="D32" s="165"/>
      <c r="E32" s="166" t="str">
        <f>IFERROR(VLOOKUP(D32,'7 .参数'!$Q:$R,2,0),"")</f>
        <v/>
      </c>
      <c r="F32" s="166">
        <f t="array" ref="F32">+IFERROR(IF('A-对外报价审批表 '!$B$10="数据业务总部",VLOOKUP(C32&amp;E32,IF({1,0},'8.数据库-人力成本及补助（20250601）'!$C:$C&amp;'8.数据库-人力成本及补助（20250601）'!$B:$B,'8.数据库-人力成本及补助（20250601）'!$D:$D),2,0),VLOOKUP(C32&amp;'A-对外报价审批表 '!$D$11,IF({1,0},'8.数据库-人力成本及补助（20250601）'!$C:$C&amp;'8.数据库-人力成本及补助（20250601）'!$B:$B,'8.数据库-人力成本及补助（20250601）'!$D:$D),2,0)),0)</f>
        <v>0</v>
      </c>
      <c r="G32" s="228">
        <f t="shared" si="0"/>
        <v>0</v>
      </c>
      <c r="H32" s="228">
        <f t="shared" si="1"/>
        <v>0</v>
      </c>
      <c r="I32" s="228">
        <f t="shared" si="2"/>
        <v>0</v>
      </c>
      <c r="J32" s="228">
        <f t="shared" si="3"/>
        <v>0</v>
      </c>
      <c r="K32" s="228">
        <f t="shared" si="4"/>
        <v>0</v>
      </c>
      <c r="L32" s="228">
        <f t="shared" si="5"/>
        <v>0</v>
      </c>
      <c r="M32" s="236">
        <f t="shared" si="6"/>
        <v>0</v>
      </c>
      <c r="N32" s="237">
        <f t="shared" si="7"/>
        <v>0</v>
      </c>
      <c r="O32" s="238"/>
      <c r="P32" s="238"/>
      <c r="Q32" s="238"/>
      <c r="R32" s="238"/>
      <c r="S32" s="238"/>
      <c r="T32" s="238"/>
      <c r="U32" s="238"/>
      <c r="V32" s="238"/>
      <c r="W32" s="238"/>
      <c r="X32" s="238"/>
      <c r="Y32" s="238"/>
      <c r="Z32" s="238"/>
      <c r="AA32" s="238"/>
      <c r="AB32" s="238"/>
      <c r="AC32" s="238"/>
      <c r="AD32" s="238"/>
      <c r="AE32" s="238"/>
      <c r="AF32" s="238"/>
      <c r="AG32" s="238"/>
      <c r="AH32" s="238"/>
      <c r="AI32" s="238"/>
      <c r="AJ32" s="238"/>
      <c r="AK32" s="238"/>
      <c r="AL32" s="238"/>
      <c r="AM32" s="238"/>
      <c r="AN32" s="238"/>
      <c r="AO32" s="238"/>
      <c r="AP32" s="238"/>
      <c r="AQ32" s="238"/>
      <c r="AR32" s="238"/>
      <c r="AS32" s="238"/>
      <c r="AT32" s="238"/>
      <c r="AU32" s="238"/>
      <c r="AV32" s="238"/>
      <c r="AW32" s="238"/>
      <c r="AX32" s="238"/>
      <c r="AY32" s="238"/>
      <c r="AZ32" s="238"/>
      <c r="BA32" s="238"/>
      <c r="BB32" s="238"/>
      <c r="BC32" s="238"/>
      <c r="BD32" s="238"/>
      <c r="BE32" s="238"/>
      <c r="BF32" s="238"/>
      <c r="BG32" s="238"/>
      <c r="BH32" s="238"/>
      <c r="BI32" s="238"/>
      <c r="BJ32" s="238"/>
      <c r="BK32" s="238"/>
      <c r="BL32" s="238"/>
      <c r="BM32" s="238"/>
      <c r="BN32" s="238"/>
      <c r="BO32" s="238"/>
      <c r="BP32" s="238"/>
      <c r="BQ32" s="238"/>
      <c r="BR32" s="238"/>
      <c r="BS32" s="238"/>
      <c r="BT32" s="238"/>
      <c r="BU32" s="238"/>
      <c r="BV32" s="238"/>
    </row>
    <row r="33" s="207" customFormat="1" ht="15" customHeight="1" spans="1:74">
      <c r="A33" s="165">
        <v>28</v>
      </c>
      <c r="B33" s="165"/>
      <c r="C33" s="164"/>
      <c r="D33" s="165"/>
      <c r="E33" s="166" t="str">
        <f>IFERROR(VLOOKUP(D33,'7 .参数'!$Q:$R,2,0),"")</f>
        <v/>
      </c>
      <c r="F33" s="166">
        <f t="array" ref="F33">+IFERROR(IF('A-对外报价审批表 '!$B$10="数据业务总部",VLOOKUP(C33&amp;E33,IF({1,0},'8.数据库-人力成本及补助（20250601）'!$C:$C&amp;'8.数据库-人力成本及补助（20250601）'!$B:$B,'8.数据库-人力成本及补助（20250601）'!$D:$D),2,0),VLOOKUP(C33&amp;'A-对外报价审批表 '!$D$11,IF({1,0},'8.数据库-人力成本及补助（20250601）'!$C:$C&amp;'8.数据库-人力成本及补助（20250601）'!$B:$B,'8.数据库-人力成本及补助（20250601）'!$D:$D),2,0)),0)</f>
        <v>0</v>
      </c>
      <c r="G33" s="228">
        <f t="shared" si="0"/>
        <v>0</v>
      </c>
      <c r="H33" s="228">
        <f t="shared" si="1"/>
        <v>0</v>
      </c>
      <c r="I33" s="228">
        <f t="shared" si="2"/>
        <v>0</v>
      </c>
      <c r="J33" s="228">
        <f t="shared" si="3"/>
        <v>0</v>
      </c>
      <c r="K33" s="228">
        <f t="shared" si="4"/>
        <v>0</v>
      </c>
      <c r="L33" s="228">
        <f t="shared" si="5"/>
        <v>0</v>
      </c>
      <c r="M33" s="236">
        <f t="shared" si="6"/>
        <v>0</v>
      </c>
      <c r="N33" s="237">
        <f t="shared" si="7"/>
        <v>0</v>
      </c>
      <c r="O33" s="238"/>
      <c r="P33" s="238"/>
      <c r="Q33" s="238"/>
      <c r="R33" s="238"/>
      <c r="S33" s="238"/>
      <c r="T33" s="238"/>
      <c r="U33" s="238"/>
      <c r="V33" s="238"/>
      <c r="W33" s="238"/>
      <c r="X33" s="238"/>
      <c r="Y33" s="238"/>
      <c r="Z33" s="238"/>
      <c r="AA33" s="238"/>
      <c r="AB33" s="238"/>
      <c r="AC33" s="238"/>
      <c r="AD33" s="238"/>
      <c r="AE33" s="238"/>
      <c r="AF33" s="238"/>
      <c r="AG33" s="238"/>
      <c r="AH33" s="238"/>
      <c r="AI33" s="238"/>
      <c r="AJ33" s="238"/>
      <c r="AK33" s="238"/>
      <c r="AL33" s="238"/>
      <c r="AM33" s="238"/>
      <c r="AN33" s="238"/>
      <c r="AO33" s="238"/>
      <c r="AP33" s="238"/>
      <c r="AQ33" s="238"/>
      <c r="AR33" s="238"/>
      <c r="AS33" s="238"/>
      <c r="AT33" s="238"/>
      <c r="AU33" s="238"/>
      <c r="AV33" s="238"/>
      <c r="AW33" s="238"/>
      <c r="AX33" s="238"/>
      <c r="AY33" s="238"/>
      <c r="AZ33" s="238"/>
      <c r="BA33" s="238"/>
      <c r="BB33" s="238"/>
      <c r="BC33" s="238"/>
      <c r="BD33" s="238"/>
      <c r="BE33" s="238"/>
      <c r="BF33" s="238"/>
      <c r="BG33" s="238"/>
      <c r="BH33" s="238"/>
      <c r="BI33" s="238"/>
      <c r="BJ33" s="238"/>
      <c r="BK33" s="238"/>
      <c r="BL33" s="238"/>
      <c r="BM33" s="238"/>
      <c r="BN33" s="238"/>
      <c r="BO33" s="238"/>
      <c r="BP33" s="238"/>
      <c r="BQ33" s="238"/>
      <c r="BR33" s="238"/>
      <c r="BS33" s="238"/>
      <c r="BT33" s="238"/>
      <c r="BU33" s="238"/>
      <c r="BV33" s="238"/>
    </row>
    <row r="34" s="207" customFormat="1" ht="15" customHeight="1" spans="1:74">
      <c r="A34" s="165">
        <v>29</v>
      </c>
      <c r="B34" s="165"/>
      <c r="C34" s="164"/>
      <c r="D34" s="165"/>
      <c r="E34" s="166" t="str">
        <f>IFERROR(VLOOKUP(D34,'7 .参数'!$Q:$R,2,0),"")</f>
        <v/>
      </c>
      <c r="F34" s="166">
        <f t="array" ref="F34">+IFERROR(IF('A-对外报价审批表 '!$B$10="数据业务总部",VLOOKUP(C34&amp;E34,IF({1,0},'8.数据库-人力成本及补助（20250601）'!$C:$C&amp;'8.数据库-人力成本及补助（20250601）'!$B:$B,'8.数据库-人力成本及补助（20250601）'!$D:$D),2,0),VLOOKUP(C34&amp;'A-对外报价审批表 '!$D$11,IF({1,0},'8.数据库-人力成本及补助（20250601）'!$C:$C&amp;'8.数据库-人力成本及补助（20250601）'!$B:$B,'8.数据库-人力成本及补助（20250601）'!$D:$D),2,0)),0)</f>
        <v>0</v>
      </c>
      <c r="G34" s="228">
        <f t="shared" si="0"/>
        <v>0</v>
      </c>
      <c r="H34" s="228">
        <f t="shared" si="1"/>
        <v>0</v>
      </c>
      <c r="I34" s="228">
        <f t="shared" si="2"/>
        <v>0</v>
      </c>
      <c r="J34" s="228">
        <f t="shared" si="3"/>
        <v>0</v>
      </c>
      <c r="K34" s="228">
        <f t="shared" si="4"/>
        <v>0</v>
      </c>
      <c r="L34" s="228">
        <f t="shared" si="5"/>
        <v>0</v>
      </c>
      <c r="M34" s="236">
        <f t="shared" si="6"/>
        <v>0</v>
      </c>
      <c r="N34" s="237">
        <f t="shared" si="7"/>
        <v>0</v>
      </c>
      <c r="O34" s="238"/>
      <c r="P34" s="238"/>
      <c r="Q34" s="238"/>
      <c r="R34" s="238"/>
      <c r="S34" s="238"/>
      <c r="T34" s="238"/>
      <c r="U34" s="238"/>
      <c r="V34" s="238"/>
      <c r="W34" s="238"/>
      <c r="X34" s="238"/>
      <c r="Y34" s="238"/>
      <c r="Z34" s="238"/>
      <c r="AA34" s="238"/>
      <c r="AB34" s="238"/>
      <c r="AC34" s="238"/>
      <c r="AD34" s="238"/>
      <c r="AE34" s="238"/>
      <c r="AF34" s="238"/>
      <c r="AG34" s="238"/>
      <c r="AH34" s="238"/>
      <c r="AI34" s="238"/>
      <c r="AJ34" s="238"/>
      <c r="AK34" s="238"/>
      <c r="AL34" s="238"/>
      <c r="AM34" s="238"/>
      <c r="AN34" s="238"/>
      <c r="AO34" s="238"/>
      <c r="AP34" s="238"/>
      <c r="AQ34" s="238"/>
      <c r="AR34" s="238"/>
      <c r="AS34" s="238"/>
      <c r="AT34" s="238"/>
      <c r="AU34" s="238"/>
      <c r="AV34" s="238"/>
      <c r="AW34" s="238"/>
      <c r="AX34" s="238"/>
      <c r="AY34" s="238"/>
      <c r="AZ34" s="238"/>
      <c r="BA34" s="238"/>
      <c r="BB34" s="238"/>
      <c r="BC34" s="238"/>
      <c r="BD34" s="238"/>
      <c r="BE34" s="238"/>
      <c r="BF34" s="238"/>
      <c r="BG34" s="238"/>
      <c r="BH34" s="238"/>
      <c r="BI34" s="238"/>
      <c r="BJ34" s="238"/>
      <c r="BK34" s="238"/>
      <c r="BL34" s="238"/>
      <c r="BM34" s="238"/>
      <c r="BN34" s="238"/>
      <c r="BO34" s="238"/>
      <c r="BP34" s="238"/>
      <c r="BQ34" s="238"/>
      <c r="BR34" s="238"/>
      <c r="BS34" s="238"/>
      <c r="BT34" s="238"/>
      <c r="BU34" s="238"/>
      <c r="BV34" s="238"/>
    </row>
    <row r="35" s="207" customFormat="1" ht="15" customHeight="1" spans="1:74">
      <c r="A35" s="165">
        <v>30</v>
      </c>
      <c r="B35" s="165"/>
      <c r="C35" s="164"/>
      <c r="D35" s="165"/>
      <c r="E35" s="166" t="str">
        <f>IFERROR(VLOOKUP(D35,'7 .参数'!$Q:$R,2,0),"")</f>
        <v/>
      </c>
      <c r="F35" s="166">
        <f t="array" ref="F35">+IFERROR(IF('A-对外报价审批表 '!$B$10="数据业务总部",VLOOKUP(C35&amp;E35,IF({1,0},'8.数据库-人力成本及补助（20250601）'!$C:$C&amp;'8.数据库-人力成本及补助（20250601）'!$B:$B,'8.数据库-人力成本及补助（20250601）'!$D:$D),2,0),VLOOKUP(C35&amp;'A-对外报价审批表 '!$D$11,IF({1,0},'8.数据库-人力成本及补助（20250601）'!$C:$C&amp;'8.数据库-人力成本及补助（20250601）'!$B:$B,'8.数据库-人力成本及补助（20250601）'!$D:$D),2,0)),0)</f>
        <v>0</v>
      </c>
      <c r="G35" s="228">
        <f t="shared" si="0"/>
        <v>0</v>
      </c>
      <c r="H35" s="228">
        <f t="shared" si="1"/>
        <v>0</v>
      </c>
      <c r="I35" s="228">
        <f t="shared" si="2"/>
        <v>0</v>
      </c>
      <c r="J35" s="228">
        <f t="shared" si="3"/>
        <v>0</v>
      </c>
      <c r="K35" s="228">
        <f t="shared" si="4"/>
        <v>0</v>
      </c>
      <c r="L35" s="228">
        <f t="shared" si="5"/>
        <v>0</v>
      </c>
      <c r="M35" s="236">
        <f t="shared" si="6"/>
        <v>0</v>
      </c>
      <c r="N35" s="237">
        <f t="shared" si="7"/>
        <v>0</v>
      </c>
      <c r="O35" s="238"/>
      <c r="P35" s="238"/>
      <c r="Q35" s="238"/>
      <c r="R35" s="238"/>
      <c r="S35" s="238"/>
      <c r="T35" s="238"/>
      <c r="U35" s="238"/>
      <c r="V35" s="238"/>
      <c r="W35" s="238"/>
      <c r="X35" s="238"/>
      <c r="Y35" s="238"/>
      <c r="Z35" s="238"/>
      <c r="AA35" s="238"/>
      <c r="AB35" s="238"/>
      <c r="AC35" s="238"/>
      <c r="AD35" s="238"/>
      <c r="AE35" s="238"/>
      <c r="AF35" s="238"/>
      <c r="AG35" s="238"/>
      <c r="AH35" s="238"/>
      <c r="AI35" s="238"/>
      <c r="AJ35" s="238"/>
      <c r="AK35" s="238"/>
      <c r="AL35" s="238"/>
      <c r="AM35" s="238"/>
      <c r="AN35" s="238"/>
      <c r="AO35" s="238"/>
      <c r="AP35" s="238"/>
      <c r="AQ35" s="238"/>
      <c r="AR35" s="238"/>
      <c r="AS35" s="238"/>
      <c r="AT35" s="238"/>
      <c r="AU35" s="238"/>
      <c r="AV35" s="238"/>
      <c r="AW35" s="238"/>
      <c r="AX35" s="238"/>
      <c r="AY35" s="238"/>
      <c r="AZ35" s="238"/>
      <c r="BA35" s="238"/>
      <c r="BB35" s="238"/>
      <c r="BC35" s="238"/>
      <c r="BD35" s="238"/>
      <c r="BE35" s="238"/>
      <c r="BF35" s="238"/>
      <c r="BG35" s="238"/>
      <c r="BH35" s="238"/>
      <c r="BI35" s="238"/>
      <c r="BJ35" s="238"/>
      <c r="BK35" s="238"/>
      <c r="BL35" s="238"/>
      <c r="BM35" s="238"/>
      <c r="BN35" s="238"/>
      <c r="BO35" s="238"/>
      <c r="BP35" s="238"/>
      <c r="BQ35" s="238"/>
      <c r="BR35" s="238"/>
      <c r="BS35" s="238"/>
      <c r="BT35" s="238"/>
      <c r="BU35" s="238"/>
      <c r="BV35" s="238"/>
    </row>
    <row r="36" s="207" customFormat="1" ht="15" customHeight="1" spans="1:74">
      <c r="A36" s="165">
        <v>31</v>
      </c>
      <c r="B36" s="165"/>
      <c r="C36" s="164"/>
      <c r="D36" s="165"/>
      <c r="E36" s="166" t="str">
        <f>IFERROR(VLOOKUP(D36,'7 .参数'!$Q:$R,2,0),"")</f>
        <v/>
      </c>
      <c r="F36" s="166">
        <f t="array" ref="F36">+IFERROR(IF('A-对外报价审批表 '!$B$10="数据业务总部",VLOOKUP(C36&amp;E36,IF({1,0},'8.数据库-人力成本及补助（20250601）'!$C:$C&amp;'8.数据库-人力成本及补助（20250601）'!$B:$B,'8.数据库-人力成本及补助（20250601）'!$D:$D),2,0),VLOOKUP(C36&amp;'A-对外报价审批表 '!$D$11,IF({1,0},'8.数据库-人力成本及补助（20250601）'!$C:$C&amp;'8.数据库-人力成本及补助（20250601）'!$B:$B,'8.数据库-人力成本及补助（20250601）'!$D:$D),2,0)),0)</f>
        <v>0</v>
      </c>
      <c r="G36" s="228">
        <f t="shared" si="0"/>
        <v>0</v>
      </c>
      <c r="H36" s="228">
        <f t="shared" si="1"/>
        <v>0</v>
      </c>
      <c r="I36" s="228">
        <f t="shared" si="2"/>
        <v>0</v>
      </c>
      <c r="J36" s="228">
        <f t="shared" si="3"/>
        <v>0</v>
      </c>
      <c r="K36" s="228">
        <f t="shared" si="4"/>
        <v>0</v>
      </c>
      <c r="L36" s="228">
        <f t="shared" si="5"/>
        <v>0</v>
      </c>
      <c r="M36" s="236">
        <f t="shared" si="6"/>
        <v>0</v>
      </c>
      <c r="N36" s="237">
        <f t="shared" si="7"/>
        <v>0</v>
      </c>
      <c r="O36" s="238"/>
      <c r="P36" s="238"/>
      <c r="Q36" s="238"/>
      <c r="R36" s="238"/>
      <c r="S36" s="238"/>
      <c r="T36" s="238"/>
      <c r="U36" s="238"/>
      <c r="V36" s="238"/>
      <c r="W36" s="238"/>
      <c r="X36" s="238"/>
      <c r="Y36" s="238"/>
      <c r="Z36" s="238"/>
      <c r="AA36" s="238"/>
      <c r="AB36" s="238"/>
      <c r="AC36" s="238"/>
      <c r="AD36" s="238"/>
      <c r="AE36" s="238"/>
      <c r="AF36" s="238"/>
      <c r="AG36" s="238"/>
      <c r="AH36" s="238"/>
      <c r="AI36" s="238"/>
      <c r="AJ36" s="238"/>
      <c r="AK36" s="238"/>
      <c r="AL36" s="238"/>
      <c r="AM36" s="238"/>
      <c r="AN36" s="238"/>
      <c r="AO36" s="238"/>
      <c r="AP36" s="238"/>
      <c r="AQ36" s="238"/>
      <c r="AR36" s="238"/>
      <c r="AS36" s="238"/>
      <c r="AT36" s="238"/>
      <c r="AU36" s="238"/>
      <c r="AV36" s="238"/>
      <c r="AW36" s="238"/>
      <c r="AX36" s="238"/>
      <c r="AY36" s="238"/>
      <c r="AZ36" s="238"/>
      <c r="BA36" s="238"/>
      <c r="BB36" s="238"/>
      <c r="BC36" s="238"/>
      <c r="BD36" s="238"/>
      <c r="BE36" s="238"/>
      <c r="BF36" s="238"/>
      <c r="BG36" s="238"/>
      <c r="BH36" s="238"/>
      <c r="BI36" s="238"/>
      <c r="BJ36" s="238"/>
      <c r="BK36" s="238"/>
      <c r="BL36" s="238"/>
      <c r="BM36" s="238"/>
      <c r="BN36" s="238"/>
      <c r="BO36" s="238"/>
      <c r="BP36" s="238"/>
      <c r="BQ36" s="238"/>
      <c r="BR36" s="238"/>
      <c r="BS36" s="238"/>
      <c r="BT36" s="238"/>
      <c r="BU36" s="238"/>
      <c r="BV36" s="238"/>
    </row>
    <row r="37" s="207" customFormat="1" ht="15" customHeight="1" spans="1:74">
      <c r="A37" s="165">
        <v>32</v>
      </c>
      <c r="B37" s="165"/>
      <c r="C37" s="164"/>
      <c r="D37" s="165"/>
      <c r="E37" s="166" t="str">
        <f>IFERROR(VLOOKUP(D37,'7 .参数'!$Q:$R,2,0),"")</f>
        <v/>
      </c>
      <c r="F37" s="166">
        <f t="array" ref="F37">+IFERROR(IF('A-对外报价审批表 '!$B$10="数据业务总部",VLOOKUP(C37&amp;E37,IF({1,0},'8.数据库-人力成本及补助（20250601）'!$C:$C&amp;'8.数据库-人力成本及补助（20250601）'!$B:$B,'8.数据库-人力成本及补助（20250601）'!$D:$D),2,0),VLOOKUP(C37&amp;'A-对外报价审批表 '!$D$11,IF({1,0},'8.数据库-人力成本及补助（20250601）'!$C:$C&amp;'8.数据库-人力成本及补助（20250601）'!$B:$B,'8.数据库-人力成本及补助（20250601）'!$D:$D),2,0)),0)</f>
        <v>0</v>
      </c>
      <c r="G37" s="228">
        <f t="shared" si="0"/>
        <v>0</v>
      </c>
      <c r="H37" s="228">
        <f t="shared" si="1"/>
        <v>0</v>
      </c>
      <c r="I37" s="228">
        <f t="shared" si="2"/>
        <v>0</v>
      </c>
      <c r="J37" s="228">
        <f t="shared" si="3"/>
        <v>0</v>
      </c>
      <c r="K37" s="228">
        <f t="shared" si="4"/>
        <v>0</v>
      </c>
      <c r="L37" s="228">
        <f t="shared" si="5"/>
        <v>0</v>
      </c>
      <c r="M37" s="236">
        <f t="shared" si="6"/>
        <v>0</v>
      </c>
      <c r="N37" s="237">
        <f t="shared" si="7"/>
        <v>0</v>
      </c>
      <c r="O37" s="238"/>
      <c r="P37" s="238"/>
      <c r="Q37" s="238"/>
      <c r="R37" s="238"/>
      <c r="S37" s="238"/>
      <c r="T37" s="238"/>
      <c r="U37" s="238"/>
      <c r="V37" s="238"/>
      <c r="W37" s="238"/>
      <c r="X37" s="238"/>
      <c r="Y37" s="238"/>
      <c r="Z37" s="238"/>
      <c r="AA37" s="238"/>
      <c r="AB37" s="238"/>
      <c r="AC37" s="238"/>
      <c r="AD37" s="238"/>
      <c r="AE37" s="238"/>
      <c r="AF37" s="238"/>
      <c r="AG37" s="238"/>
      <c r="AH37" s="238"/>
      <c r="AI37" s="238"/>
      <c r="AJ37" s="238"/>
      <c r="AK37" s="238"/>
      <c r="AL37" s="238"/>
      <c r="AM37" s="238"/>
      <c r="AN37" s="238"/>
      <c r="AO37" s="238"/>
      <c r="AP37" s="238"/>
      <c r="AQ37" s="238"/>
      <c r="AR37" s="238"/>
      <c r="AS37" s="238"/>
      <c r="AT37" s="238"/>
      <c r="AU37" s="238"/>
      <c r="AV37" s="238"/>
      <c r="AW37" s="238"/>
      <c r="AX37" s="238"/>
      <c r="AY37" s="238"/>
      <c r="AZ37" s="238"/>
      <c r="BA37" s="238"/>
      <c r="BB37" s="238"/>
      <c r="BC37" s="238"/>
      <c r="BD37" s="238"/>
      <c r="BE37" s="238"/>
      <c r="BF37" s="238"/>
      <c r="BG37" s="238"/>
      <c r="BH37" s="238"/>
      <c r="BI37" s="238"/>
      <c r="BJ37" s="238"/>
      <c r="BK37" s="238"/>
      <c r="BL37" s="238"/>
      <c r="BM37" s="238"/>
      <c r="BN37" s="238"/>
      <c r="BO37" s="238"/>
      <c r="BP37" s="238"/>
      <c r="BQ37" s="238"/>
      <c r="BR37" s="238"/>
      <c r="BS37" s="238"/>
      <c r="BT37" s="238"/>
      <c r="BU37" s="238"/>
      <c r="BV37" s="238"/>
    </row>
    <row r="38" s="207" customFormat="1" ht="15" customHeight="1" spans="1:74">
      <c r="A38" s="165">
        <v>33</v>
      </c>
      <c r="B38" s="165"/>
      <c r="C38" s="164"/>
      <c r="D38" s="165"/>
      <c r="E38" s="166" t="str">
        <f>IFERROR(VLOOKUP(D38,'7 .参数'!$Q:$R,2,0),"")</f>
        <v/>
      </c>
      <c r="F38" s="166">
        <f t="array" ref="F38">+IFERROR(IF('A-对外报价审批表 '!$B$10="数据业务总部",VLOOKUP(C38&amp;E38,IF({1,0},'8.数据库-人力成本及补助（20250601）'!$C:$C&amp;'8.数据库-人力成本及补助（20250601）'!$B:$B,'8.数据库-人力成本及补助（20250601）'!$D:$D),2,0),VLOOKUP(C38&amp;'A-对外报价审批表 '!$D$11,IF({1,0},'8.数据库-人力成本及补助（20250601）'!$C:$C&amp;'8.数据库-人力成本及补助（20250601）'!$B:$B,'8.数据库-人力成本及补助（20250601）'!$D:$D),2,0)),0)</f>
        <v>0</v>
      </c>
      <c r="G38" s="228">
        <f t="shared" si="0"/>
        <v>0</v>
      </c>
      <c r="H38" s="228">
        <f t="shared" si="1"/>
        <v>0</v>
      </c>
      <c r="I38" s="228">
        <f t="shared" si="2"/>
        <v>0</v>
      </c>
      <c r="J38" s="228">
        <f t="shared" si="3"/>
        <v>0</v>
      </c>
      <c r="K38" s="228">
        <f t="shared" si="4"/>
        <v>0</v>
      </c>
      <c r="L38" s="228">
        <f t="shared" si="5"/>
        <v>0</v>
      </c>
      <c r="M38" s="236">
        <f t="shared" si="6"/>
        <v>0</v>
      </c>
      <c r="N38" s="237">
        <f t="shared" si="7"/>
        <v>0</v>
      </c>
      <c r="O38" s="238"/>
      <c r="P38" s="238"/>
      <c r="Q38" s="238"/>
      <c r="R38" s="238"/>
      <c r="S38" s="238"/>
      <c r="T38" s="238"/>
      <c r="U38" s="238"/>
      <c r="V38" s="238"/>
      <c r="W38" s="238"/>
      <c r="X38" s="238"/>
      <c r="Y38" s="238"/>
      <c r="Z38" s="238"/>
      <c r="AA38" s="238"/>
      <c r="AB38" s="238"/>
      <c r="AC38" s="238"/>
      <c r="AD38" s="238"/>
      <c r="AE38" s="238"/>
      <c r="AF38" s="238"/>
      <c r="AG38" s="238"/>
      <c r="AH38" s="238"/>
      <c r="AI38" s="238"/>
      <c r="AJ38" s="238"/>
      <c r="AK38" s="238"/>
      <c r="AL38" s="238"/>
      <c r="AM38" s="238"/>
      <c r="AN38" s="238"/>
      <c r="AO38" s="238"/>
      <c r="AP38" s="238"/>
      <c r="AQ38" s="238"/>
      <c r="AR38" s="238"/>
      <c r="AS38" s="238"/>
      <c r="AT38" s="238"/>
      <c r="AU38" s="238"/>
      <c r="AV38" s="238"/>
      <c r="AW38" s="238"/>
      <c r="AX38" s="238"/>
      <c r="AY38" s="238"/>
      <c r="AZ38" s="238"/>
      <c r="BA38" s="238"/>
      <c r="BB38" s="238"/>
      <c r="BC38" s="238"/>
      <c r="BD38" s="238"/>
      <c r="BE38" s="238"/>
      <c r="BF38" s="238"/>
      <c r="BG38" s="238"/>
      <c r="BH38" s="238"/>
      <c r="BI38" s="238"/>
      <c r="BJ38" s="238"/>
      <c r="BK38" s="238"/>
      <c r="BL38" s="238"/>
      <c r="BM38" s="238"/>
      <c r="BN38" s="238"/>
      <c r="BO38" s="238"/>
      <c r="BP38" s="238"/>
      <c r="BQ38" s="238"/>
      <c r="BR38" s="238"/>
      <c r="BS38" s="238"/>
      <c r="BT38" s="238"/>
      <c r="BU38" s="238"/>
      <c r="BV38" s="238"/>
    </row>
    <row r="39" s="207" customFormat="1" ht="15" customHeight="1" spans="1:74">
      <c r="A39" s="165">
        <v>34</v>
      </c>
      <c r="B39" s="165"/>
      <c r="C39" s="164"/>
      <c r="D39" s="165"/>
      <c r="E39" s="166" t="str">
        <f>IFERROR(VLOOKUP(D39,'7 .参数'!$Q:$R,2,0),"")</f>
        <v/>
      </c>
      <c r="F39" s="166">
        <f t="array" ref="F39">+IFERROR(IF('A-对外报价审批表 '!$B$10="数据业务总部",VLOOKUP(C39&amp;E39,IF({1,0},'8.数据库-人力成本及补助（20250601）'!$C:$C&amp;'8.数据库-人力成本及补助（20250601）'!$B:$B,'8.数据库-人力成本及补助（20250601）'!$D:$D),2,0),VLOOKUP(C39&amp;'A-对外报价审批表 '!$D$11,IF({1,0},'8.数据库-人力成本及补助（20250601）'!$C:$C&amp;'8.数据库-人力成本及补助（20250601）'!$B:$B,'8.数据库-人力成本及补助（20250601）'!$D:$D),2,0)),0)</f>
        <v>0</v>
      </c>
      <c r="G39" s="228">
        <f t="shared" si="0"/>
        <v>0</v>
      </c>
      <c r="H39" s="228">
        <f t="shared" si="1"/>
        <v>0</v>
      </c>
      <c r="I39" s="228">
        <f t="shared" si="2"/>
        <v>0</v>
      </c>
      <c r="J39" s="228">
        <f t="shared" si="3"/>
        <v>0</v>
      </c>
      <c r="K39" s="228">
        <f t="shared" si="4"/>
        <v>0</v>
      </c>
      <c r="L39" s="228">
        <f t="shared" si="5"/>
        <v>0</v>
      </c>
      <c r="M39" s="236">
        <f t="shared" si="6"/>
        <v>0</v>
      </c>
      <c r="N39" s="237">
        <f t="shared" si="7"/>
        <v>0</v>
      </c>
      <c r="O39" s="238"/>
      <c r="P39" s="238"/>
      <c r="Q39" s="238"/>
      <c r="R39" s="238"/>
      <c r="S39" s="238"/>
      <c r="T39" s="238"/>
      <c r="U39" s="238"/>
      <c r="V39" s="238"/>
      <c r="W39" s="238"/>
      <c r="X39" s="238"/>
      <c r="Y39" s="238"/>
      <c r="Z39" s="238"/>
      <c r="AA39" s="238"/>
      <c r="AB39" s="238"/>
      <c r="AC39" s="238"/>
      <c r="AD39" s="238"/>
      <c r="AE39" s="238"/>
      <c r="AF39" s="238"/>
      <c r="AG39" s="238"/>
      <c r="AH39" s="238"/>
      <c r="AI39" s="238"/>
      <c r="AJ39" s="238"/>
      <c r="AK39" s="238"/>
      <c r="AL39" s="238"/>
      <c r="AM39" s="238"/>
      <c r="AN39" s="238"/>
      <c r="AO39" s="238"/>
      <c r="AP39" s="238"/>
      <c r="AQ39" s="238"/>
      <c r="AR39" s="238"/>
      <c r="AS39" s="238"/>
      <c r="AT39" s="238"/>
      <c r="AU39" s="238"/>
      <c r="AV39" s="238"/>
      <c r="AW39" s="238"/>
      <c r="AX39" s="238"/>
      <c r="AY39" s="238"/>
      <c r="AZ39" s="238"/>
      <c r="BA39" s="238"/>
      <c r="BB39" s="238"/>
      <c r="BC39" s="238"/>
      <c r="BD39" s="238"/>
      <c r="BE39" s="238"/>
      <c r="BF39" s="238"/>
      <c r="BG39" s="238"/>
      <c r="BH39" s="238"/>
      <c r="BI39" s="238"/>
      <c r="BJ39" s="238"/>
      <c r="BK39" s="238"/>
      <c r="BL39" s="238"/>
      <c r="BM39" s="238"/>
      <c r="BN39" s="238"/>
      <c r="BO39" s="238"/>
      <c r="BP39" s="238"/>
      <c r="BQ39" s="238"/>
      <c r="BR39" s="238"/>
      <c r="BS39" s="238"/>
      <c r="BT39" s="238"/>
      <c r="BU39" s="238"/>
      <c r="BV39" s="238"/>
    </row>
    <row r="40" s="207" customFormat="1" ht="15" customHeight="1" spans="1:74">
      <c r="A40" s="165">
        <v>35</v>
      </c>
      <c r="B40" s="165"/>
      <c r="C40" s="164"/>
      <c r="D40" s="165"/>
      <c r="E40" s="166" t="str">
        <f>IFERROR(VLOOKUP(D40,'7 .参数'!$Q:$R,2,0),"")</f>
        <v/>
      </c>
      <c r="F40" s="166">
        <f t="array" ref="F40">+IFERROR(IF('A-对外报价审批表 '!$B$10="数据业务总部",VLOOKUP(C40&amp;E40,IF({1,0},'8.数据库-人力成本及补助（20250601）'!$C:$C&amp;'8.数据库-人力成本及补助（20250601）'!$B:$B,'8.数据库-人力成本及补助（20250601）'!$D:$D),2,0),VLOOKUP(C40&amp;'A-对外报价审批表 '!$D$11,IF({1,0},'8.数据库-人力成本及补助（20250601）'!$C:$C&amp;'8.数据库-人力成本及补助（20250601）'!$B:$B,'8.数据库-人力成本及补助（20250601）'!$D:$D),2,0)),0)</f>
        <v>0</v>
      </c>
      <c r="G40" s="228">
        <f t="shared" si="0"/>
        <v>0</v>
      </c>
      <c r="H40" s="228">
        <f t="shared" si="1"/>
        <v>0</v>
      </c>
      <c r="I40" s="228">
        <f t="shared" si="2"/>
        <v>0</v>
      </c>
      <c r="J40" s="228">
        <f t="shared" si="3"/>
        <v>0</v>
      </c>
      <c r="K40" s="228">
        <f t="shared" si="4"/>
        <v>0</v>
      </c>
      <c r="L40" s="228">
        <f t="shared" si="5"/>
        <v>0</v>
      </c>
      <c r="M40" s="236">
        <f t="shared" si="6"/>
        <v>0</v>
      </c>
      <c r="N40" s="237">
        <f t="shared" si="7"/>
        <v>0</v>
      </c>
      <c r="O40" s="238"/>
      <c r="P40" s="238"/>
      <c r="Q40" s="238"/>
      <c r="R40" s="238"/>
      <c r="S40" s="238"/>
      <c r="T40" s="238"/>
      <c r="U40" s="238"/>
      <c r="V40" s="238"/>
      <c r="W40" s="238"/>
      <c r="X40" s="238"/>
      <c r="Y40" s="238"/>
      <c r="Z40" s="238"/>
      <c r="AA40" s="238"/>
      <c r="AB40" s="238"/>
      <c r="AC40" s="238"/>
      <c r="AD40" s="238"/>
      <c r="AE40" s="238"/>
      <c r="AF40" s="238"/>
      <c r="AG40" s="238"/>
      <c r="AH40" s="238"/>
      <c r="AI40" s="238"/>
      <c r="AJ40" s="238"/>
      <c r="AK40" s="238"/>
      <c r="AL40" s="238"/>
      <c r="AM40" s="238"/>
      <c r="AN40" s="238"/>
      <c r="AO40" s="238"/>
      <c r="AP40" s="238"/>
      <c r="AQ40" s="238"/>
      <c r="AR40" s="238"/>
      <c r="AS40" s="238"/>
      <c r="AT40" s="238"/>
      <c r="AU40" s="238"/>
      <c r="AV40" s="238"/>
      <c r="AW40" s="238"/>
      <c r="AX40" s="238"/>
      <c r="AY40" s="238"/>
      <c r="AZ40" s="238"/>
      <c r="BA40" s="238"/>
      <c r="BB40" s="238"/>
      <c r="BC40" s="238"/>
      <c r="BD40" s="238"/>
      <c r="BE40" s="238"/>
      <c r="BF40" s="238"/>
      <c r="BG40" s="238"/>
      <c r="BH40" s="238"/>
      <c r="BI40" s="238"/>
      <c r="BJ40" s="238"/>
      <c r="BK40" s="238"/>
      <c r="BL40" s="238"/>
      <c r="BM40" s="238"/>
      <c r="BN40" s="238"/>
      <c r="BO40" s="238"/>
      <c r="BP40" s="238"/>
      <c r="BQ40" s="238"/>
      <c r="BR40" s="238"/>
      <c r="BS40" s="238"/>
      <c r="BT40" s="238"/>
      <c r="BU40" s="238"/>
      <c r="BV40" s="238"/>
    </row>
    <row r="41" s="207" customFormat="1" ht="15" customHeight="1" spans="1:74">
      <c r="A41" s="165">
        <v>36</v>
      </c>
      <c r="B41" s="165"/>
      <c r="C41" s="164"/>
      <c r="D41" s="165"/>
      <c r="E41" s="166" t="str">
        <f>IFERROR(VLOOKUP(D41,'7 .参数'!$Q:$R,2,0),"")</f>
        <v/>
      </c>
      <c r="F41" s="166">
        <f t="array" ref="F41">+IFERROR(IF('A-对外报价审批表 '!$B$10="数据业务总部",VLOOKUP(C41&amp;E41,IF({1,0},'8.数据库-人力成本及补助（20250601）'!$C:$C&amp;'8.数据库-人力成本及补助（20250601）'!$B:$B,'8.数据库-人力成本及补助（20250601）'!$D:$D),2,0),VLOOKUP(C41&amp;'A-对外报价审批表 '!$D$11,IF({1,0},'8.数据库-人力成本及补助（20250601）'!$C:$C&amp;'8.数据库-人力成本及补助（20250601）'!$B:$B,'8.数据库-人力成本及补助（20250601）'!$D:$D),2,0)),0)</f>
        <v>0</v>
      </c>
      <c r="G41" s="228">
        <f t="shared" si="0"/>
        <v>0</v>
      </c>
      <c r="H41" s="228">
        <f t="shared" si="1"/>
        <v>0</v>
      </c>
      <c r="I41" s="228">
        <f t="shared" si="2"/>
        <v>0</v>
      </c>
      <c r="J41" s="228">
        <f t="shared" si="3"/>
        <v>0</v>
      </c>
      <c r="K41" s="228">
        <f t="shared" si="4"/>
        <v>0</v>
      </c>
      <c r="L41" s="228">
        <f t="shared" si="5"/>
        <v>0</v>
      </c>
      <c r="M41" s="236">
        <f t="shared" si="6"/>
        <v>0</v>
      </c>
      <c r="N41" s="237">
        <f t="shared" si="7"/>
        <v>0</v>
      </c>
      <c r="O41" s="238"/>
      <c r="P41" s="238"/>
      <c r="Q41" s="238"/>
      <c r="R41" s="238"/>
      <c r="S41" s="238"/>
      <c r="T41" s="238"/>
      <c r="U41" s="238"/>
      <c r="V41" s="238"/>
      <c r="W41" s="238"/>
      <c r="X41" s="238"/>
      <c r="Y41" s="238"/>
      <c r="Z41" s="238"/>
      <c r="AA41" s="238"/>
      <c r="AB41" s="238"/>
      <c r="AC41" s="238"/>
      <c r="AD41" s="238"/>
      <c r="AE41" s="238"/>
      <c r="AF41" s="238"/>
      <c r="AG41" s="238"/>
      <c r="AH41" s="238"/>
      <c r="AI41" s="238"/>
      <c r="AJ41" s="238"/>
      <c r="AK41" s="238"/>
      <c r="AL41" s="238"/>
      <c r="AM41" s="238"/>
      <c r="AN41" s="238"/>
      <c r="AO41" s="238"/>
      <c r="AP41" s="238"/>
      <c r="AQ41" s="238"/>
      <c r="AR41" s="238"/>
      <c r="AS41" s="238"/>
      <c r="AT41" s="238"/>
      <c r="AU41" s="238"/>
      <c r="AV41" s="238"/>
      <c r="AW41" s="238"/>
      <c r="AX41" s="238"/>
      <c r="AY41" s="238"/>
      <c r="AZ41" s="238"/>
      <c r="BA41" s="238"/>
      <c r="BB41" s="238"/>
      <c r="BC41" s="238"/>
      <c r="BD41" s="238"/>
      <c r="BE41" s="238"/>
      <c r="BF41" s="238"/>
      <c r="BG41" s="238"/>
      <c r="BH41" s="238"/>
      <c r="BI41" s="238"/>
      <c r="BJ41" s="238"/>
      <c r="BK41" s="238"/>
      <c r="BL41" s="238"/>
      <c r="BM41" s="238"/>
      <c r="BN41" s="238"/>
      <c r="BO41" s="238"/>
      <c r="BP41" s="238"/>
      <c r="BQ41" s="238"/>
      <c r="BR41" s="238"/>
      <c r="BS41" s="238"/>
      <c r="BT41" s="238"/>
      <c r="BU41" s="238"/>
      <c r="BV41" s="238"/>
    </row>
    <row r="42" s="207" customFormat="1" ht="15" customHeight="1" spans="1:74">
      <c r="A42" s="165">
        <v>37</v>
      </c>
      <c r="B42" s="165"/>
      <c r="C42" s="164"/>
      <c r="D42" s="165"/>
      <c r="E42" s="166" t="str">
        <f>IFERROR(VLOOKUP(D42,'7 .参数'!$Q:$R,2,0),"")</f>
        <v/>
      </c>
      <c r="F42" s="166">
        <f t="array" ref="F42">+IFERROR(IF('A-对外报价审批表 '!$B$10="数据业务总部",VLOOKUP(C42&amp;E42,IF({1,0},'8.数据库-人力成本及补助（20250601）'!$C:$C&amp;'8.数据库-人力成本及补助（20250601）'!$B:$B,'8.数据库-人力成本及补助（20250601）'!$D:$D),2,0),VLOOKUP(C42&amp;'A-对外报价审批表 '!$D$11,IF({1,0},'8.数据库-人力成本及补助（20250601）'!$C:$C&amp;'8.数据库-人力成本及补助（20250601）'!$B:$B,'8.数据库-人力成本及补助（20250601）'!$D:$D),2,0)),0)</f>
        <v>0</v>
      </c>
      <c r="G42" s="228">
        <f t="shared" ref="G42:G73" si="8">SUMPRODUCT(($O$5:$BV$5&lt;=DATE(YEAR($P$3),12,31))*($O42:$BV42/$O$4:$BV$4))</f>
        <v>0</v>
      </c>
      <c r="H42" s="228">
        <f t="shared" ref="H42:H73" si="9">SUMPRODUCT(($O$5:$BV$5&lt;=DATE(YEAR($P$3)+1,12,31))*($O42:$BV42/$O$4:$BV$4))-$G42</f>
        <v>0</v>
      </c>
      <c r="I42" s="228">
        <f t="shared" ref="I42:I73" si="10">SUMPRODUCT(($O$5:$BV$5&lt;=DATE(YEAR($P$3)+2,12,31))*($O42:$BV42/$O$4:$BV$4))-$G42-$H42</f>
        <v>0</v>
      </c>
      <c r="J42" s="228">
        <f t="shared" ref="J42:J73" si="11">SUMPRODUCT(($O$5:$BV$5&lt;=DATE(YEAR($P$3)+3,12,31))*($O42:$BV42/$O$4:$BV$4))-$G42-$H42-$I42</f>
        <v>0</v>
      </c>
      <c r="K42" s="228">
        <f t="shared" ref="K42:K73" si="12">SUMPRODUCT(($O$5:$BV$5&lt;=DATE(YEAR($P$3)+4,12,31))*($O42:$BV42/$O$4:$BV$4))-$G42-$H42-$I42-$J42</f>
        <v>0</v>
      </c>
      <c r="L42" s="228">
        <f t="shared" ref="L42:L73" si="13">SUMPRODUCT(($O$5:$BV$5&lt;=DATE(YEAR($P$3)+5,12,31))*($O42:$BV42/$O$4:$BV$4))-$H42-$I42-$J42-$G42-$K42</f>
        <v>0</v>
      </c>
      <c r="M42" s="236">
        <f t="shared" ref="M42:M73" si="14">SUM(G42:L42)</f>
        <v>0</v>
      </c>
      <c r="N42" s="237">
        <f t="shared" ref="N42:N73" si="15">SUM($O42:$BV42)</f>
        <v>0</v>
      </c>
      <c r="O42" s="238"/>
      <c r="P42" s="238"/>
      <c r="Q42" s="238"/>
      <c r="R42" s="238"/>
      <c r="S42" s="238"/>
      <c r="T42" s="238"/>
      <c r="U42" s="238"/>
      <c r="V42" s="238"/>
      <c r="W42" s="238"/>
      <c r="X42" s="238"/>
      <c r="Y42" s="238"/>
      <c r="Z42" s="238"/>
      <c r="AA42" s="238"/>
      <c r="AB42" s="238"/>
      <c r="AC42" s="238"/>
      <c r="AD42" s="238"/>
      <c r="AE42" s="238"/>
      <c r="AF42" s="238"/>
      <c r="AG42" s="238"/>
      <c r="AH42" s="238"/>
      <c r="AI42" s="238"/>
      <c r="AJ42" s="238"/>
      <c r="AK42" s="238"/>
      <c r="AL42" s="238"/>
      <c r="AM42" s="238"/>
      <c r="AN42" s="238"/>
      <c r="AO42" s="238"/>
      <c r="AP42" s="238"/>
      <c r="AQ42" s="238"/>
      <c r="AR42" s="238"/>
      <c r="AS42" s="238"/>
      <c r="AT42" s="238"/>
      <c r="AU42" s="238"/>
      <c r="AV42" s="238"/>
      <c r="AW42" s="238"/>
      <c r="AX42" s="238"/>
      <c r="AY42" s="238"/>
      <c r="AZ42" s="238"/>
      <c r="BA42" s="238"/>
      <c r="BB42" s="238"/>
      <c r="BC42" s="238"/>
      <c r="BD42" s="238"/>
      <c r="BE42" s="238"/>
      <c r="BF42" s="238"/>
      <c r="BG42" s="238"/>
      <c r="BH42" s="238"/>
      <c r="BI42" s="238"/>
      <c r="BJ42" s="238"/>
      <c r="BK42" s="238"/>
      <c r="BL42" s="238"/>
      <c r="BM42" s="238"/>
      <c r="BN42" s="238"/>
      <c r="BO42" s="238"/>
      <c r="BP42" s="238"/>
      <c r="BQ42" s="238"/>
      <c r="BR42" s="238"/>
      <c r="BS42" s="238"/>
      <c r="BT42" s="238"/>
      <c r="BU42" s="238"/>
      <c r="BV42" s="238"/>
    </row>
    <row r="43" s="207" customFormat="1" ht="15" customHeight="1" spans="1:74">
      <c r="A43" s="165">
        <v>38</v>
      </c>
      <c r="B43" s="165"/>
      <c r="C43" s="164"/>
      <c r="D43" s="165"/>
      <c r="E43" s="166" t="str">
        <f>IFERROR(VLOOKUP(D43,'7 .参数'!$Q:$R,2,0),"")</f>
        <v/>
      </c>
      <c r="F43" s="166">
        <f t="array" ref="F43">+IFERROR(IF('A-对外报价审批表 '!$B$10="数据业务总部",VLOOKUP(C43&amp;E43,IF({1,0},'8.数据库-人力成本及补助（20250601）'!$C:$C&amp;'8.数据库-人力成本及补助（20250601）'!$B:$B,'8.数据库-人力成本及补助（20250601）'!$D:$D),2,0),VLOOKUP(C43&amp;'A-对外报价审批表 '!$D$11,IF({1,0},'8.数据库-人力成本及补助（20250601）'!$C:$C&amp;'8.数据库-人力成本及补助（20250601）'!$B:$B,'8.数据库-人力成本及补助（20250601）'!$D:$D),2,0)),0)</f>
        <v>0</v>
      </c>
      <c r="G43" s="228">
        <f t="shared" si="8"/>
        <v>0</v>
      </c>
      <c r="H43" s="228">
        <f t="shared" si="9"/>
        <v>0</v>
      </c>
      <c r="I43" s="228">
        <f t="shared" si="10"/>
        <v>0</v>
      </c>
      <c r="J43" s="228">
        <f t="shared" si="11"/>
        <v>0</v>
      </c>
      <c r="K43" s="228">
        <f t="shared" si="12"/>
        <v>0</v>
      </c>
      <c r="L43" s="228">
        <f t="shared" si="13"/>
        <v>0</v>
      </c>
      <c r="M43" s="236">
        <f t="shared" si="14"/>
        <v>0</v>
      </c>
      <c r="N43" s="237">
        <f t="shared" si="15"/>
        <v>0</v>
      </c>
      <c r="O43" s="238"/>
      <c r="P43" s="238"/>
      <c r="Q43" s="238"/>
      <c r="R43" s="238"/>
      <c r="S43" s="238"/>
      <c r="T43" s="238"/>
      <c r="U43" s="238"/>
      <c r="V43" s="238"/>
      <c r="W43" s="238"/>
      <c r="X43" s="238"/>
      <c r="Y43" s="238"/>
      <c r="Z43" s="238"/>
      <c r="AA43" s="238"/>
      <c r="AB43" s="238"/>
      <c r="AC43" s="238"/>
      <c r="AD43" s="238"/>
      <c r="AE43" s="238"/>
      <c r="AF43" s="238"/>
      <c r="AG43" s="238"/>
      <c r="AH43" s="238"/>
      <c r="AI43" s="238"/>
      <c r="AJ43" s="238"/>
      <c r="AK43" s="238"/>
      <c r="AL43" s="238"/>
      <c r="AM43" s="238"/>
      <c r="AN43" s="238"/>
      <c r="AO43" s="238"/>
      <c r="AP43" s="238"/>
      <c r="AQ43" s="238"/>
      <c r="AR43" s="238"/>
      <c r="AS43" s="238"/>
      <c r="AT43" s="238"/>
      <c r="AU43" s="238"/>
      <c r="AV43" s="238"/>
      <c r="AW43" s="238"/>
      <c r="AX43" s="238"/>
      <c r="AY43" s="238"/>
      <c r="AZ43" s="238"/>
      <c r="BA43" s="238"/>
      <c r="BB43" s="238"/>
      <c r="BC43" s="238"/>
      <c r="BD43" s="238"/>
      <c r="BE43" s="238"/>
      <c r="BF43" s="238"/>
      <c r="BG43" s="238"/>
      <c r="BH43" s="238"/>
      <c r="BI43" s="238"/>
      <c r="BJ43" s="238"/>
      <c r="BK43" s="238"/>
      <c r="BL43" s="238"/>
      <c r="BM43" s="238"/>
      <c r="BN43" s="238"/>
      <c r="BO43" s="238"/>
      <c r="BP43" s="238"/>
      <c r="BQ43" s="238"/>
      <c r="BR43" s="238"/>
      <c r="BS43" s="238"/>
      <c r="BT43" s="238"/>
      <c r="BU43" s="238"/>
      <c r="BV43" s="238"/>
    </row>
    <row r="44" s="207" customFormat="1" ht="15" customHeight="1" spans="1:74">
      <c r="A44" s="165">
        <v>39</v>
      </c>
      <c r="B44" s="165"/>
      <c r="C44" s="164"/>
      <c r="D44" s="165"/>
      <c r="E44" s="166" t="str">
        <f>IFERROR(VLOOKUP(D44,'7 .参数'!$Q:$R,2,0),"")</f>
        <v/>
      </c>
      <c r="F44" s="166">
        <f t="array" ref="F44">+IFERROR(IF('A-对外报价审批表 '!$B$10="数据业务总部",VLOOKUP(C44&amp;E44,IF({1,0},'8.数据库-人力成本及补助（20250601）'!$C:$C&amp;'8.数据库-人力成本及补助（20250601）'!$B:$B,'8.数据库-人力成本及补助（20250601）'!$D:$D),2,0),VLOOKUP(C44&amp;'A-对外报价审批表 '!$D$11,IF({1,0},'8.数据库-人力成本及补助（20250601）'!$C:$C&amp;'8.数据库-人力成本及补助（20250601）'!$B:$B,'8.数据库-人力成本及补助（20250601）'!$D:$D),2,0)),0)</f>
        <v>0</v>
      </c>
      <c r="G44" s="228">
        <f t="shared" si="8"/>
        <v>0</v>
      </c>
      <c r="H44" s="228">
        <f t="shared" si="9"/>
        <v>0</v>
      </c>
      <c r="I44" s="228">
        <f t="shared" si="10"/>
        <v>0</v>
      </c>
      <c r="J44" s="228">
        <f t="shared" si="11"/>
        <v>0</v>
      </c>
      <c r="K44" s="228">
        <f t="shared" si="12"/>
        <v>0</v>
      </c>
      <c r="L44" s="228">
        <f t="shared" si="13"/>
        <v>0</v>
      </c>
      <c r="M44" s="236">
        <f t="shared" si="14"/>
        <v>0</v>
      </c>
      <c r="N44" s="237">
        <f t="shared" si="15"/>
        <v>0</v>
      </c>
      <c r="O44" s="238"/>
      <c r="P44" s="238"/>
      <c r="Q44" s="238"/>
      <c r="R44" s="238"/>
      <c r="S44" s="238"/>
      <c r="T44" s="238"/>
      <c r="U44" s="238"/>
      <c r="V44" s="238"/>
      <c r="W44" s="238"/>
      <c r="X44" s="238"/>
      <c r="Y44" s="238"/>
      <c r="Z44" s="238"/>
      <c r="AA44" s="238"/>
      <c r="AB44" s="238"/>
      <c r="AC44" s="238"/>
      <c r="AD44" s="238"/>
      <c r="AE44" s="238"/>
      <c r="AF44" s="238"/>
      <c r="AG44" s="238"/>
      <c r="AH44" s="238"/>
      <c r="AI44" s="238"/>
      <c r="AJ44" s="238"/>
      <c r="AK44" s="238"/>
      <c r="AL44" s="238"/>
      <c r="AM44" s="238"/>
      <c r="AN44" s="238"/>
      <c r="AO44" s="238"/>
      <c r="AP44" s="238"/>
      <c r="AQ44" s="238"/>
      <c r="AR44" s="238"/>
      <c r="AS44" s="238"/>
      <c r="AT44" s="238"/>
      <c r="AU44" s="238"/>
      <c r="AV44" s="238"/>
      <c r="AW44" s="238"/>
      <c r="AX44" s="238"/>
      <c r="AY44" s="238"/>
      <c r="AZ44" s="238"/>
      <c r="BA44" s="238"/>
      <c r="BB44" s="238"/>
      <c r="BC44" s="238"/>
      <c r="BD44" s="238"/>
      <c r="BE44" s="238"/>
      <c r="BF44" s="238"/>
      <c r="BG44" s="238"/>
      <c r="BH44" s="238"/>
      <c r="BI44" s="238"/>
      <c r="BJ44" s="238"/>
      <c r="BK44" s="238"/>
      <c r="BL44" s="238"/>
      <c r="BM44" s="238"/>
      <c r="BN44" s="238"/>
      <c r="BO44" s="238"/>
      <c r="BP44" s="238"/>
      <c r="BQ44" s="238"/>
      <c r="BR44" s="238"/>
      <c r="BS44" s="238"/>
      <c r="BT44" s="238"/>
      <c r="BU44" s="238"/>
      <c r="BV44" s="238"/>
    </row>
    <row r="45" s="207" customFormat="1" ht="15" customHeight="1" spans="1:74">
      <c r="A45" s="165">
        <v>40</v>
      </c>
      <c r="B45" s="165"/>
      <c r="C45" s="164"/>
      <c r="D45" s="165"/>
      <c r="E45" s="166" t="str">
        <f>IFERROR(VLOOKUP(D45,'7 .参数'!$Q:$R,2,0),"")</f>
        <v/>
      </c>
      <c r="F45" s="166">
        <f t="array" ref="F45">+IFERROR(IF('A-对外报价审批表 '!$B$10="数据业务总部",VLOOKUP(C45&amp;E45,IF({1,0},'8.数据库-人力成本及补助（20250601）'!$C:$C&amp;'8.数据库-人力成本及补助（20250601）'!$B:$B,'8.数据库-人力成本及补助（20250601）'!$D:$D),2,0),VLOOKUP(C45&amp;'A-对外报价审批表 '!$D$11,IF({1,0},'8.数据库-人力成本及补助（20250601）'!$C:$C&amp;'8.数据库-人力成本及补助（20250601）'!$B:$B,'8.数据库-人力成本及补助（20250601）'!$D:$D),2,0)),0)</f>
        <v>0</v>
      </c>
      <c r="G45" s="228">
        <f t="shared" si="8"/>
        <v>0</v>
      </c>
      <c r="H45" s="228">
        <f t="shared" si="9"/>
        <v>0</v>
      </c>
      <c r="I45" s="228">
        <f t="shared" si="10"/>
        <v>0</v>
      </c>
      <c r="J45" s="228">
        <f t="shared" si="11"/>
        <v>0</v>
      </c>
      <c r="K45" s="228">
        <f t="shared" si="12"/>
        <v>0</v>
      </c>
      <c r="L45" s="228">
        <f t="shared" si="13"/>
        <v>0</v>
      </c>
      <c r="M45" s="236">
        <f t="shared" si="14"/>
        <v>0</v>
      </c>
      <c r="N45" s="237">
        <f t="shared" si="15"/>
        <v>0</v>
      </c>
      <c r="O45" s="238"/>
      <c r="P45" s="238"/>
      <c r="Q45" s="238"/>
      <c r="R45" s="238"/>
      <c r="S45" s="238"/>
      <c r="T45" s="238"/>
      <c r="U45" s="238"/>
      <c r="V45" s="238"/>
      <c r="W45" s="238"/>
      <c r="X45" s="238"/>
      <c r="Y45" s="238"/>
      <c r="Z45" s="238"/>
      <c r="AA45" s="238"/>
      <c r="AB45" s="238"/>
      <c r="AC45" s="238"/>
      <c r="AD45" s="238"/>
      <c r="AE45" s="238"/>
      <c r="AF45" s="238"/>
      <c r="AG45" s="238"/>
      <c r="AH45" s="238"/>
      <c r="AI45" s="238"/>
      <c r="AJ45" s="238"/>
      <c r="AK45" s="238"/>
      <c r="AL45" s="238"/>
      <c r="AM45" s="238"/>
      <c r="AN45" s="238"/>
      <c r="AO45" s="238"/>
      <c r="AP45" s="238"/>
      <c r="AQ45" s="238"/>
      <c r="AR45" s="238"/>
      <c r="AS45" s="238"/>
      <c r="AT45" s="238"/>
      <c r="AU45" s="238"/>
      <c r="AV45" s="238"/>
      <c r="AW45" s="238"/>
      <c r="AX45" s="238"/>
      <c r="AY45" s="238"/>
      <c r="AZ45" s="238"/>
      <c r="BA45" s="238"/>
      <c r="BB45" s="238"/>
      <c r="BC45" s="238"/>
      <c r="BD45" s="238"/>
      <c r="BE45" s="238"/>
      <c r="BF45" s="238"/>
      <c r="BG45" s="238"/>
      <c r="BH45" s="238"/>
      <c r="BI45" s="238"/>
      <c r="BJ45" s="238"/>
      <c r="BK45" s="238"/>
      <c r="BL45" s="238"/>
      <c r="BM45" s="238"/>
      <c r="BN45" s="238"/>
      <c r="BO45" s="238"/>
      <c r="BP45" s="238"/>
      <c r="BQ45" s="238"/>
      <c r="BR45" s="238"/>
      <c r="BS45" s="238"/>
      <c r="BT45" s="238"/>
      <c r="BU45" s="238"/>
      <c r="BV45" s="238"/>
    </row>
    <row r="46" s="207" customFormat="1" ht="15" customHeight="1" spans="1:74">
      <c r="A46" s="165">
        <v>41</v>
      </c>
      <c r="B46" s="165"/>
      <c r="C46" s="164"/>
      <c r="D46" s="165"/>
      <c r="E46" s="166" t="str">
        <f>IFERROR(VLOOKUP(D46,'7 .参数'!$Q:$R,2,0),"")</f>
        <v/>
      </c>
      <c r="F46" s="166">
        <f t="array" ref="F46">+IFERROR(IF('A-对外报价审批表 '!$B$10="数据业务总部",VLOOKUP(C46&amp;E46,IF({1,0},'8.数据库-人力成本及补助（20250601）'!$C:$C&amp;'8.数据库-人力成本及补助（20250601）'!$B:$B,'8.数据库-人力成本及补助（20250601）'!$D:$D),2,0),VLOOKUP(C46&amp;'A-对外报价审批表 '!$D$11,IF({1,0},'8.数据库-人力成本及补助（20250601）'!$C:$C&amp;'8.数据库-人力成本及补助（20250601）'!$B:$B,'8.数据库-人力成本及补助（20250601）'!$D:$D),2,0)),0)</f>
        <v>0</v>
      </c>
      <c r="G46" s="228">
        <f t="shared" si="8"/>
        <v>0</v>
      </c>
      <c r="H46" s="228">
        <f t="shared" si="9"/>
        <v>0</v>
      </c>
      <c r="I46" s="228">
        <f t="shared" si="10"/>
        <v>0</v>
      </c>
      <c r="J46" s="228">
        <f t="shared" si="11"/>
        <v>0</v>
      </c>
      <c r="K46" s="228">
        <f t="shared" si="12"/>
        <v>0</v>
      </c>
      <c r="L46" s="228">
        <f t="shared" si="13"/>
        <v>0</v>
      </c>
      <c r="M46" s="236">
        <f t="shared" si="14"/>
        <v>0</v>
      </c>
      <c r="N46" s="237">
        <f t="shared" si="15"/>
        <v>0</v>
      </c>
      <c r="O46" s="238"/>
      <c r="P46" s="238"/>
      <c r="Q46" s="238"/>
      <c r="R46" s="238"/>
      <c r="S46" s="238"/>
      <c r="T46" s="238"/>
      <c r="U46" s="238"/>
      <c r="V46" s="238"/>
      <c r="W46" s="238"/>
      <c r="X46" s="238"/>
      <c r="Y46" s="238"/>
      <c r="Z46" s="238"/>
      <c r="AA46" s="238"/>
      <c r="AB46" s="238"/>
      <c r="AC46" s="238"/>
      <c r="AD46" s="238"/>
      <c r="AE46" s="238"/>
      <c r="AF46" s="238"/>
      <c r="AG46" s="238"/>
      <c r="AH46" s="238"/>
      <c r="AI46" s="238"/>
      <c r="AJ46" s="238"/>
      <c r="AK46" s="238"/>
      <c r="AL46" s="238"/>
      <c r="AM46" s="238"/>
      <c r="AN46" s="238"/>
      <c r="AO46" s="238"/>
      <c r="AP46" s="238"/>
      <c r="AQ46" s="238"/>
      <c r="AR46" s="238"/>
      <c r="AS46" s="238"/>
      <c r="AT46" s="238"/>
      <c r="AU46" s="238"/>
      <c r="AV46" s="238"/>
      <c r="AW46" s="238"/>
      <c r="AX46" s="238"/>
      <c r="AY46" s="238"/>
      <c r="AZ46" s="238"/>
      <c r="BA46" s="238"/>
      <c r="BB46" s="238"/>
      <c r="BC46" s="238"/>
      <c r="BD46" s="238"/>
      <c r="BE46" s="238"/>
      <c r="BF46" s="238"/>
      <c r="BG46" s="238"/>
      <c r="BH46" s="238"/>
      <c r="BI46" s="238"/>
      <c r="BJ46" s="238"/>
      <c r="BK46" s="238"/>
      <c r="BL46" s="238"/>
      <c r="BM46" s="238"/>
      <c r="BN46" s="238"/>
      <c r="BO46" s="238"/>
      <c r="BP46" s="238"/>
      <c r="BQ46" s="238"/>
      <c r="BR46" s="238"/>
      <c r="BS46" s="238"/>
      <c r="BT46" s="238"/>
      <c r="BU46" s="238"/>
      <c r="BV46" s="238"/>
    </row>
    <row r="47" s="207" customFormat="1" ht="15" customHeight="1" spans="1:74">
      <c r="A47" s="165">
        <v>42</v>
      </c>
      <c r="B47" s="165"/>
      <c r="C47" s="164"/>
      <c r="D47" s="165"/>
      <c r="E47" s="166" t="str">
        <f>IFERROR(VLOOKUP(D47,'7 .参数'!$Q:$R,2,0),"")</f>
        <v/>
      </c>
      <c r="F47" s="166">
        <f t="array" ref="F47">+IFERROR(IF('A-对外报价审批表 '!$B$10="数据业务总部",VLOOKUP(C47&amp;E47,IF({1,0},'8.数据库-人力成本及补助（20250601）'!$C:$C&amp;'8.数据库-人力成本及补助（20250601）'!$B:$B,'8.数据库-人力成本及补助（20250601）'!$D:$D),2,0),VLOOKUP(C47&amp;'A-对外报价审批表 '!$D$11,IF({1,0},'8.数据库-人力成本及补助（20250601）'!$C:$C&amp;'8.数据库-人力成本及补助（20250601）'!$B:$B,'8.数据库-人力成本及补助（20250601）'!$D:$D),2,0)),0)</f>
        <v>0</v>
      </c>
      <c r="G47" s="228">
        <f t="shared" si="8"/>
        <v>0</v>
      </c>
      <c r="H47" s="228">
        <f t="shared" si="9"/>
        <v>0</v>
      </c>
      <c r="I47" s="228">
        <f t="shared" si="10"/>
        <v>0</v>
      </c>
      <c r="J47" s="228">
        <f t="shared" si="11"/>
        <v>0</v>
      </c>
      <c r="K47" s="228">
        <f t="shared" si="12"/>
        <v>0</v>
      </c>
      <c r="L47" s="228">
        <f t="shared" si="13"/>
        <v>0</v>
      </c>
      <c r="M47" s="236">
        <f t="shared" si="14"/>
        <v>0</v>
      </c>
      <c r="N47" s="237">
        <f t="shared" si="15"/>
        <v>0</v>
      </c>
      <c r="O47" s="238"/>
      <c r="P47" s="238"/>
      <c r="Q47" s="238"/>
      <c r="R47" s="238"/>
      <c r="S47" s="238"/>
      <c r="T47" s="238"/>
      <c r="U47" s="238"/>
      <c r="V47" s="238"/>
      <c r="W47" s="238"/>
      <c r="X47" s="238"/>
      <c r="Y47" s="238"/>
      <c r="Z47" s="238"/>
      <c r="AA47" s="238"/>
      <c r="AB47" s="238"/>
      <c r="AC47" s="238"/>
      <c r="AD47" s="238"/>
      <c r="AE47" s="238"/>
      <c r="AF47" s="238"/>
      <c r="AG47" s="238"/>
      <c r="AH47" s="238"/>
      <c r="AI47" s="238"/>
      <c r="AJ47" s="238"/>
      <c r="AK47" s="238"/>
      <c r="AL47" s="238"/>
      <c r="AM47" s="238"/>
      <c r="AN47" s="238"/>
      <c r="AO47" s="238"/>
      <c r="AP47" s="238"/>
      <c r="AQ47" s="238"/>
      <c r="AR47" s="238"/>
      <c r="AS47" s="238"/>
      <c r="AT47" s="238"/>
      <c r="AU47" s="238"/>
      <c r="AV47" s="238"/>
      <c r="AW47" s="238"/>
      <c r="AX47" s="238"/>
      <c r="AY47" s="238"/>
      <c r="AZ47" s="238"/>
      <c r="BA47" s="238"/>
      <c r="BB47" s="238"/>
      <c r="BC47" s="238"/>
      <c r="BD47" s="238"/>
      <c r="BE47" s="238"/>
      <c r="BF47" s="238"/>
      <c r="BG47" s="238"/>
      <c r="BH47" s="238"/>
      <c r="BI47" s="238"/>
      <c r="BJ47" s="238"/>
      <c r="BK47" s="238"/>
      <c r="BL47" s="238"/>
      <c r="BM47" s="238"/>
      <c r="BN47" s="238"/>
      <c r="BO47" s="238"/>
      <c r="BP47" s="238"/>
      <c r="BQ47" s="238"/>
      <c r="BR47" s="238"/>
      <c r="BS47" s="238"/>
      <c r="BT47" s="238"/>
      <c r="BU47" s="238"/>
      <c r="BV47" s="238"/>
    </row>
    <row r="48" s="207" customFormat="1" ht="15" customHeight="1" spans="1:74">
      <c r="A48" s="165">
        <v>43</v>
      </c>
      <c r="B48" s="165"/>
      <c r="C48" s="164"/>
      <c r="D48" s="165"/>
      <c r="E48" s="166" t="str">
        <f>IFERROR(VLOOKUP(D48,'7 .参数'!$Q:$R,2,0),"")</f>
        <v/>
      </c>
      <c r="F48" s="166">
        <f t="array" ref="F48">+IFERROR(IF('A-对外报价审批表 '!$B$10="数据业务总部",VLOOKUP(C48&amp;E48,IF({1,0},'8.数据库-人力成本及补助（20250601）'!$C:$C&amp;'8.数据库-人力成本及补助（20250601）'!$B:$B,'8.数据库-人力成本及补助（20250601）'!$D:$D),2,0),VLOOKUP(C48&amp;'A-对外报价审批表 '!$D$11,IF({1,0},'8.数据库-人力成本及补助（20250601）'!$C:$C&amp;'8.数据库-人力成本及补助（20250601）'!$B:$B,'8.数据库-人力成本及补助（20250601）'!$D:$D),2,0)),0)</f>
        <v>0</v>
      </c>
      <c r="G48" s="228">
        <f t="shared" si="8"/>
        <v>0</v>
      </c>
      <c r="H48" s="228">
        <f t="shared" si="9"/>
        <v>0</v>
      </c>
      <c r="I48" s="228">
        <f t="shared" si="10"/>
        <v>0</v>
      </c>
      <c r="J48" s="228">
        <f t="shared" si="11"/>
        <v>0</v>
      </c>
      <c r="K48" s="228">
        <f t="shared" si="12"/>
        <v>0</v>
      </c>
      <c r="L48" s="228">
        <f t="shared" si="13"/>
        <v>0</v>
      </c>
      <c r="M48" s="236">
        <f t="shared" si="14"/>
        <v>0</v>
      </c>
      <c r="N48" s="237">
        <f t="shared" si="15"/>
        <v>0</v>
      </c>
      <c r="O48" s="238"/>
      <c r="P48" s="238"/>
      <c r="Q48" s="238"/>
      <c r="R48" s="238"/>
      <c r="S48" s="238"/>
      <c r="T48" s="238"/>
      <c r="U48" s="238"/>
      <c r="V48" s="238"/>
      <c r="W48" s="238"/>
      <c r="X48" s="238"/>
      <c r="Y48" s="238"/>
      <c r="Z48" s="238"/>
      <c r="AA48" s="238"/>
      <c r="AB48" s="238"/>
      <c r="AC48" s="238"/>
      <c r="AD48" s="238"/>
      <c r="AE48" s="238"/>
      <c r="AF48" s="238"/>
      <c r="AG48" s="238"/>
      <c r="AH48" s="238"/>
      <c r="AI48" s="238"/>
      <c r="AJ48" s="238"/>
      <c r="AK48" s="238"/>
      <c r="AL48" s="238"/>
      <c r="AM48" s="238"/>
      <c r="AN48" s="238"/>
      <c r="AO48" s="238"/>
      <c r="AP48" s="238"/>
      <c r="AQ48" s="238"/>
      <c r="AR48" s="238"/>
      <c r="AS48" s="238"/>
      <c r="AT48" s="238"/>
      <c r="AU48" s="238"/>
      <c r="AV48" s="238"/>
      <c r="AW48" s="238"/>
      <c r="AX48" s="238"/>
      <c r="AY48" s="238"/>
      <c r="AZ48" s="238"/>
      <c r="BA48" s="238"/>
      <c r="BB48" s="238"/>
      <c r="BC48" s="238"/>
      <c r="BD48" s="238"/>
      <c r="BE48" s="238"/>
      <c r="BF48" s="238"/>
      <c r="BG48" s="238"/>
      <c r="BH48" s="238"/>
      <c r="BI48" s="238"/>
      <c r="BJ48" s="238"/>
      <c r="BK48" s="238"/>
      <c r="BL48" s="238"/>
      <c r="BM48" s="238"/>
      <c r="BN48" s="238"/>
      <c r="BO48" s="238"/>
      <c r="BP48" s="238"/>
      <c r="BQ48" s="238"/>
      <c r="BR48" s="238"/>
      <c r="BS48" s="238"/>
      <c r="BT48" s="238"/>
      <c r="BU48" s="238"/>
      <c r="BV48" s="238"/>
    </row>
    <row r="49" s="207" customFormat="1" ht="15" customHeight="1" spans="1:74">
      <c r="A49" s="165">
        <v>44</v>
      </c>
      <c r="B49" s="165"/>
      <c r="C49" s="164"/>
      <c r="D49" s="165"/>
      <c r="E49" s="166" t="str">
        <f>IFERROR(VLOOKUP(D49,'7 .参数'!$Q:$R,2,0),"")</f>
        <v/>
      </c>
      <c r="F49" s="166">
        <f t="array" ref="F49">+IFERROR(IF('A-对外报价审批表 '!$B$10="数据业务总部",VLOOKUP(C49&amp;E49,IF({1,0},'8.数据库-人力成本及补助（20250601）'!$C:$C&amp;'8.数据库-人力成本及补助（20250601）'!$B:$B,'8.数据库-人力成本及补助（20250601）'!$D:$D),2,0),VLOOKUP(C49&amp;'A-对外报价审批表 '!$D$11,IF({1,0},'8.数据库-人力成本及补助（20250601）'!$C:$C&amp;'8.数据库-人力成本及补助（20250601）'!$B:$B,'8.数据库-人力成本及补助（20250601）'!$D:$D),2,0)),0)</f>
        <v>0</v>
      </c>
      <c r="G49" s="228">
        <f t="shared" si="8"/>
        <v>0</v>
      </c>
      <c r="H49" s="228">
        <f t="shared" si="9"/>
        <v>0</v>
      </c>
      <c r="I49" s="228">
        <f t="shared" si="10"/>
        <v>0</v>
      </c>
      <c r="J49" s="228">
        <f t="shared" si="11"/>
        <v>0</v>
      </c>
      <c r="K49" s="228">
        <f t="shared" si="12"/>
        <v>0</v>
      </c>
      <c r="L49" s="228">
        <f t="shared" si="13"/>
        <v>0</v>
      </c>
      <c r="M49" s="236">
        <f t="shared" si="14"/>
        <v>0</v>
      </c>
      <c r="N49" s="237">
        <f t="shared" si="15"/>
        <v>0</v>
      </c>
      <c r="O49" s="238"/>
      <c r="P49" s="238"/>
      <c r="Q49" s="238"/>
      <c r="R49" s="238"/>
      <c r="S49" s="238"/>
      <c r="T49" s="238"/>
      <c r="U49" s="238"/>
      <c r="V49" s="238"/>
      <c r="W49" s="238"/>
      <c r="X49" s="238"/>
      <c r="Y49" s="238"/>
      <c r="Z49" s="238"/>
      <c r="AA49" s="238"/>
      <c r="AB49" s="238"/>
      <c r="AC49" s="238"/>
      <c r="AD49" s="238"/>
      <c r="AE49" s="238"/>
      <c r="AF49" s="238"/>
      <c r="AG49" s="238"/>
      <c r="AH49" s="238"/>
      <c r="AI49" s="238"/>
      <c r="AJ49" s="238"/>
      <c r="AK49" s="238"/>
      <c r="AL49" s="238"/>
      <c r="AM49" s="238"/>
      <c r="AN49" s="238"/>
      <c r="AO49" s="238"/>
      <c r="AP49" s="238"/>
      <c r="AQ49" s="238"/>
      <c r="AR49" s="238"/>
      <c r="AS49" s="238"/>
      <c r="AT49" s="238"/>
      <c r="AU49" s="238"/>
      <c r="AV49" s="238"/>
      <c r="AW49" s="238"/>
      <c r="AX49" s="238"/>
      <c r="AY49" s="238"/>
      <c r="AZ49" s="238"/>
      <c r="BA49" s="238"/>
      <c r="BB49" s="238"/>
      <c r="BC49" s="238"/>
      <c r="BD49" s="238"/>
      <c r="BE49" s="238"/>
      <c r="BF49" s="238"/>
      <c r="BG49" s="238"/>
      <c r="BH49" s="238"/>
      <c r="BI49" s="238"/>
      <c r="BJ49" s="238"/>
      <c r="BK49" s="238"/>
      <c r="BL49" s="238"/>
      <c r="BM49" s="238"/>
      <c r="BN49" s="238"/>
      <c r="BO49" s="238"/>
      <c r="BP49" s="238"/>
      <c r="BQ49" s="238"/>
      <c r="BR49" s="238"/>
      <c r="BS49" s="238"/>
      <c r="BT49" s="238"/>
      <c r="BU49" s="238"/>
      <c r="BV49" s="238"/>
    </row>
    <row r="50" s="207" customFormat="1" ht="15" customHeight="1" spans="1:74">
      <c r="A50" s="165">
        <v>45</v>
      </c>
      <c r="B50" s="165"/>
      <c r="C50" s="164"/>
      <c r="D50" s="165"/>
      <c r="E50" s="166" t="str">
        <f>IFERROR(VLOOKUP(D50,'7 .参数'!$Q:$R,2,0),"")</f>
        <v/>
      </c>
      <c r="F50" s="166">
        <f t="array" ref="F50">+IFERROR(IF('A-对外报价审批表 '!$B$10="数据业务总部",VLOOKUP(C50&amp;E50,IF({1,0},'8.数据库-人力成本及补助（20250601）'!$C:$C&amp;'8.数据库-人力成本及补助（20250601）'!$B:$B,'8.数据库-人力成本及补助（20250601）'!$D:$D),2,0),VLOOKUP(C50&amp;'A-对外报价审批表 '!$D$11,IF({1,0},'8.数据库-人力成本及补助（20250601）'!$C:$C&amp;'8.数据库-人力成本及补助（20250601）'!$B:$B,'8.数据库-人力成本及补助（20250601）'!$D:$D),2,0)),0)</f>
        <v>0</v>
      </c>
      <c r="G50" s="228">
        <f t="shared" si="8"/>
        <v>0</v>
      </c>
      <c r="H50" s="228">
        <f t="shared" si="9"/>
        <v>0</v>
      </c>
      <c r="I50" s="228">
        <f t="shared" si="10"/>
        <v>0</v>
      </c>
      <c r="J50" s="228">
        <f t="shared" si="11"/>
        <v>0</v>
      </c>
      <c r="K50" s="228">
        <f t="shared" si="12"/>
        <v>0</v>
      </c>
      <c r="L50" s="228">
        <f t="shared" si="13"/>
        <v>0</v>
      </c>
      <c r="M50" s="236">
        <f t="shared" si="14"/>
        <v>0</v>
      </c>
      <c r="N50" s="237">
        <f t="shared" si="15"/>
        <v>0</v>
      </c>
      <c r="O50" s="238"/>
      <c r="P50" s="238"/>
      <c r="Q50" s="238"/>
      <c r="R50" s="238"/>
      <c r="S50" s="238"/>
      <c r="T50" s="238"/>
      <c r="U50" s="238"/>
      <c r="V50" s="238"/>
      <c r="W50" s="238"/>
      <c r="X50" s="238"/>
      <c r="Y50" s="238"/>
      <c r="Z50" s="238"/>
      <c r="AA50" s="238"/>
      <c r="AB50" s="238"/>
      <c r="AC50" s="238"/>
      <c r="AD50" s="238"/>
      <c r="AE50" s="238"/>
      <c r="AF50" s="238"/>
      <c r="AG50" s="238"/>
      <c r="AH50" s="238"/>
      <c r="AI50" s="238"/>
      <c r="AJ50" s="238"/>
      <c r="AK50" s="238"/>
      <c r="AL50" s="238"/>
      <c r="AM50" s="238"/>
      <c r="AN50" s="238"/>
      <c r="AO50" s="238"/>
      <c r="AP50" s="238"/>
      <c r="AQ50" s="238"/>
      <c r="AR50" s="238"/>
      <c r="AS50" s="238"/>
      <c r="AT50" s="238"/>
      <c r="AU50" s="238"/>
      <c r="AV50" s="238"/>
      <c r="AW50" s="238"/>
      <c r="AX50" s="238"/>
      <c r="AY50" s="238"/>
      <c r="AZ50" s="238"/>
      <c r="BA50" s="238"/>
      <c r="BB50" s="238"/>
      <c r="BC50" s="238"/>
      <c r="BD50" s="238"/>
      <c r="BE50" s="238"/>
      <c r="BF50" s="238"/>
      <c r="BG50" s="238"/>
      <c r="BH50" s="238"/>
      <c r="BI50" s="238"/>
      <c r="BJ50" s="238"/>
      <c r="BK50" s="238"/>
      <c r="BL50" s="238"/>
      <c r="BM50" s="238"/>
      <c r="BN50" s="238"/>
      <c r="BO50" s="238"/>
      <c r="BP50" s="238"/>
      <c r="BQ50" s="238"/>
      <c r="BR50" s="238"/>
      <c r="BS50" s="238"/>
      <c r="BT50" s="238"/>
      <c r="BU50" s="238"/>
      <c r="BV50" s="238"/>
    </row>
    <row r="51" s="207" customFormat="1" ht="15" customHeight="1" spans="1:74">
      <c r="A51" s="165">
        <v>46</v>
      </c>
      <c r="B51" s="165"/>
      <c r="C51" s="164"/>
      <c r="D51" s="165"/>
      <c r="E51" s="166" t="str">
        <f>IFERROR(VLOOKUP(D51,'7 .参数'!$Q:$R,2,0),"")</f>
        <v/>
      </c>
      <c r="F51" s="166">
        <f t="array" ref="F51">+IFERROR(IF('A-对外报价审批表 '!$B$10="数据业务总部",VLOOKUP(C51&amp;E51,IF({1,0},'8.数据库-人力成本及补助（20250601）'!$C:$C&amp;'8.数据库-人力成本及补助（20250601）'!$B:$B,'8.数据库-人力成本及补助（20250601）'!$D:$D),2,0),VLOOKUP(C51&amp;'A-对外报价审批表 '!$D$11,IF({1,0},'8.数据库-人力成本及补助（20250601）'!$C:$C&amp;'8.数据库-人力成本及补助（20250601）'!$B:$B,'8.数据库-人力成本及补助（20250601）'!$D:$D),2,0)),0)</f>
        <v>0</v>
      </c>
      <c r="G51" s="228">
        <f t="shared" si="8"/>
        <v>0</v>
      </c>
      <c r="H51" s="228">
        <f t="shared" si="9"/>
        <v>0</v>
      </c>
      <c r="I51" s="228">
        <f t="shared" si="10"/>
        <v>0</v>
      </c>
      <c r="J51" s="228">
        <f t="shared" si="11"/>
        <v>0</v>
      </c>
      <c r="K51" s="228">
        <f t="shared" si="12"/>
        <v>0</v>
      </c>
      <c r="L51" s="228">
        <f t="shared" si="13"/>
        <v>0</v>
      </c>
      <c r="M51" s="236">
        <f t="shared" si="14"/>
        <v>0</v>
      </c>
      <c r="N51" s="237">
        <f t="shared" si="15"/>
        <v>0</v>
      </c>
      <c r="O51" s="238"/>
      <c r="P51" s="238"/>
      <c r="Q51" s="238"/>
      <c r="R51" s="238"/>
      <c r="S51" s="238"/>
      <c r="T51" s="238"/>
      <c r="U51" s="238"/>
      <c r="V51" s="238"/>
      <c r="W51" s="238"/>
      <c r="X51" s="238"/>
      <c r="Y51" s="238"/>
      <c r="Z51" s="238"/>
      <c r="AA51" s="238"/>
      <c r="AB51" s="238"/>
      <c r="AC51" s="238"/>
      <c r="AD51" s="238"/>
      <c r="AE51" s="238"/>
      <c r="AF51" s="238"/>
      <c r="AG51" s="238"/>
      <c r="AH51" s="238"/>
      <c r="AI51" s="238"/>
      <c r="AJ51" s="238"/>
      <c r="AK51" s="238"/>
      <c r="AL51" s="238"/>
      <c r="AM51" s="238"/>
      <c r="AN51" s="238"/>
      <c r="AO51" s="238"/>
      <c r="AP51" s="238"/>
      <c r="AQ51" s="238"/>
      <c r="AR51" s="238"/>
      <c r="AS51" s="238"/>
      <c r="AT51" s="238"/>
      <c r="AU51" s="238"/>
      <c r="AV51" s="238"/>
      <c r="AW51" s="238"/>
      <c r="AX51" s="238"/>
      <c r="AY51" s="238"/>
      <c r="AZ51" s="238"/>
      <c r="BA51" s="238"/>
      <c r="BB51" s="238"/>
      <c r="BC51" s="238"/>
      <c r="BD51" s="238"/>
      <c r="BE51" s="238"/>
      <c r="BF51" s="238"/>
      <c r="BG51" s="238"/>
      <c r="BH51" s="238"/>
      <c r="BI51" s="238"/>
      <c r="BJ51" s="238"/>
      <c r="BK51" s="238"/>
      <c r="BL51" s="238"/>
      <c r="BM51" s="238"/>
      <c r="BN51" s="238"/>
      <c r="BO51" s="238"/>
      <c r="BP51" s="238"/>
      <c r="BQ51" s="238"/>
      <c r="BR51" s="238"/>
      <c r="BS51" s="238"/>
      <c r="BT51" s="238"/>
      <c r="BU51" s="238"/>
      <c r="BV51" s="238"/>
    </row>
    <row r="52" s="207" customFormat="1" ht="15" customHeight="1" spans="1:74">
      <c r="A52" s="165">
        <v>47</v>
      </c>
      <c r="B52" s="165"/>
      <c r="C52" s="164"/>
      <c r="D52" s="165"/>
      <c r="E52" s="166" t="str">
        <f>IFERROR(VLOOKUP(D52,'7 .参数'!$Q:$R,2,0),"")</f>
        <v/>
      </c>
      <c r="F52" s="166">
        <f t="array" ref="F52">+IFERROR(IF('A-对外报价审批表 '!$B$10="数据业务总部",VLOOKUP(C52&amp;E52,IF({1,0},'8.数据库-人力成本及补助（20250601）'!$C:$C&amp;'8.数据库-人力成本及补助（20250601）'!$B:$B,'8.数据库-人力成本及补助（20250601）'!$D:$D),2,0),VLOOKUP(C52&amp;'A-对外报价审批表 '!$D$11,IF({1,0},'8.数据库-人力成本及补助（20250601）'!$C:$C&amp;'8.数据库-人力成本及补助（20250601）'!$B:$B,'8.数据库-人力成本及补助（20250601）'!$D:$D),2,0)),0)</f>
        <v>0</v>
      </c>
      <c r="G52" s="228">
        <f t="shared" si="8"/>
        <v>0</v>
      </c>
      <c r="H52" s="228">
        <f t="shared" si="9"/>
        <v>0</v>
      </c>
      <c r="I52" s="228">
        <f t="shared" si="10"/>
        <v>0</v>
      </c>
      <c r="J52" s="228">
        <f t="shared" si="11"/>
        <v>0</v>
      </c>
      <c r="K52" s="228">
        <f t="shared" si="12"/>
        <v>0</v>
      </c>
      <c r="L52" s="228">
        <f t="shared" si="13"/>
        <v>0</v>
      </c>
      <c r="M52" s="236">
        <f t="shared" si="14"/>
        <v>0</v>
      </c>
      <c r="N52" s="237">
        <f t="shared" si="15"/>
        <v>0</v>
      </c>
      <c r="O52" s="238"/>
      <c r="P52" s="238"/>
      <c r="Q52" s="238"/>
      <c r="R52" s="238"/>
      <c r="S52" s="238"/>
      <c r="T52" s="238"/>
      <c r="U52" s="238"/>
      <c r="V52" s="238"/>
      <c r="W52" s="238"/>
      <c r="X52" s="238"/>
      <c r="Y52" s="238"/>
      <c r="Z52" s="238"/>
      <c r="AA52" s="238"/>
      <c r="AB52" s="238"/>
      <c r="AC52" s="238"/>
      <c r="AD52" s="238"/>
      <c r="AE52" s="238"/>
      <c r="AF52" s="238"/>
      <c r="AG52" s="238"/>
      <c r="AH52" s="238"/>
      <c r="AI52" s="238"/>
      <c r="AJ52" s="238"/>
      <c r="AK52" s="238"/>
      <c r="AL52" s="238"/>
      <c r="AM52" s="238"/>
      <c r="AN52" s="238"/>
      <c r="AO52" s="238"/>
      <c r="AP52" s="238"/>
      <c r="AQ52" s="238"/>
      <c r="AR52" s="238"/>
      <c r="AS52" s="238"/>
      <c r="AT52" s="238"/>
      <c r="AU52" s="238"/>
      <c r="AV52" s="238"/>
      <c r="AW52" s="238"/>
      <c r="AX52" s="238"/>
      <c r="AY52" s="238"/>
      <c r="AZ52" s="238"/>
      <c r="BA52" s="238"/>
      <c r="BB52" s="238"/>
      <c r="BC52" s="238"/>
      <c r="BD52" s="238"/>
      <c r="BE52" s="238"/>
      <c r="BF52" s="238"/>
      <c r="BG52" s="238"/>
      <c r="BH52" s="238"/>
      <c r="BI52" s="238"/>
      <c r="BJ52" s="238"/>
      <c r="BK52" s="238"/>
      <c r="BL52" s="238"/>
      <c r="BM52" s="238"/>
      <c r="BN52" s="238"/>
      <c r="BO52" s="238"/>
      <c r="BP52" s="238"/>
      <c r="BQ52" s="238"/>
      <c r="BR52" s="238"/>
      <c r="BS52" s="238"/>
      <c r="BT52" s="238"/>
      <c r="BU52" s="238"/>
      <c r="BV52" s="238"/>
    </row>
    <row r="53" s="207" customFormat="1" ht="15" customHeight="1" spans="1:74">
      <c r="A53" s="165">
        <v>48</v>
      </c>
      <c r="B53" s="165"/>
      <c r="C53" s="164"/>
      <c r="D53" s="165"/>
      <c r="E53" s="166" t="str">
        <f>IFERROR(VLOOKUP(D53,'7 .参数'!$Q:$R,2,0),"")</f>
        <v/>
      </c>
      <c r="F53" s="166">
        <f t="array" ref="F53">+IFERROR(IF('A-对外报价审批表 '!$B$10="数据业务总部",VLOOKUP(C53&amp;E53,IF({1,0},'8.数据库-人力成本及补助（20250601）'!$C:$C&amp;'8.数据库-人力成本及补助（20250601）'!$B:$B,'8.数据库-人力成本及补助（20250601）'!$D:$D),2,0),VLOOKUP(C53&amp;'A-对外报价审批表 '!$D$11,IF({1,0},'8.数据库-人力成本及补助（20250601）'!$C:$C&amp;'8.数据库-人力成本及补助（20250601）'!$B:$B,'8.数据库-人力成本及补助（20250601）'!$D:$D),2,0)),0)</f>
        <v>0</v>
      </c>
      <c r="G53" s="228">
        <f t="shared" si="8"/>
        <v>0</v>
      </c>
      <c r="H53" s="228">
        <f t="shared" si="9"/>
        <v>0</v>
      </c>
      <c r="I53" s="228">
        <f t="shared" si="10"/>
        <v>0</v>
      </c>
      <c r="J53" s="228">
        <f t="shared" si="11"/>
        <v>0</v>
      </c>
      <c r="K53" s="228">
        <f t="shared" si="12"/>
        <v>0</v>
      </c>
      <c r="L53" s="228">
        <f t="shared" si="13"/>
        <v>0</v>
      </c>
      <c r="M53" s="236">
        <f t="shared" si="14"/>
        <v>0</v>
      </c>
      <c r="N53" s="237">
        <f t="shared" si="15"/>
        <v>0</v>
      </c>
      <c r="O53" s="238"/>
      <c r="P53" s="238"/>
      <c r="Q53" s="238"/>
      <c r="R53" s="238"/>
      <c r="S53" s="238"/>
      <c r="T53" s="238"/>
      <c r="U53" s="238"/>
      <c r="V53" s="238"/>
      <c r="W53" s="238"/>
      <c r="X53" s="238"/>
      <c r="Y53" s="238"/>
      <c r="Z53" s="238"/>
      <c r="AA53" s="238"/>
      <c r="AB53" s="238"/>
      <c r="AC53" s="238"/>
      <c r="AD53" s="238"/>
      <c r="AE53" s="238"/>
      <c r="AF53" s="238"/>
      <c r="AG53" s="238"/>
      <c r="AH53" s="238"/>
      <c r="AI53" s="238"/>
      <c r="AJ53" s="238"/>
      <c r="AK53" s="238"/>
      <c r="AL53" s="238"/>
      <c r="AM53" s="238"/>
      <c r="AN53" s="238"/>
      <c r="AO53" s="238"/>
      <c r="AP53" s="238"/>
      <c r="AQ53" s="238"/>
      <c r="AR53" s="238"/>
      <c r="AS53" s="238"/>
      <c r="AT53" s="238"/>
      <c r="AU53" s="238"/>
      <c r="AV53" s="238"/>
      <c r="AW53" s="238"/>
      <c r="AX53" s="238"/>
      <c r="AY53" s="238"/>
      <c r="AZ53" s="238"/>
      <c r="BA53" s="238"/>
      <c r="BB53" s="238"/>
      <c r="BC53" s="238"/>
      <c r="BD53" s="238"/>
      <c r="BE53" s="238"/>
      <c r="BF53" s="238"/>
      <c r="BG53" s="238"/>
      <c r="BH53" s="238"/>
      <c r="BI53" s="238"/>
      <c r="BJ53" s="238"/>
      <c r="BK53" s="238"/>
      <c r="BL53" s="238"/>
      <c r="BM53" s="238"/>
      <c r="BN53" s="238"/>
      <c r="BO53" s="238"/>
      <c r="BP53" s="238"/>
      <c r="BQ53" s="238"/>
      <c r="BR53" s="238"/>
      <c r="BS53" s="238"/>
      <c r="BT53" s="238"/>
      <c r="BU53" s="238"/>
      <c r="BV53" s="238"/>
    </row>
    <row r="54" s="207" customFormat="1" ht="15" customHeight="1" spans="1:74">
      <c r="A54" s="165">
        <v>49</v>
      </c>
      <c r="B54" s="165"/>
      <c r="C54" s="164"/>
      <c r="D54" s="165"/>
      <c r="E54" s="166" t="str">
        <f>IFERROR(VLOOKUP(D54,'7 .参数'!$Q:$R,2,0),"")</f>
        <v/>
      </c>
      <c r="F54" s="166">
        <f t="array" ref="F54">+IFERROR(IF('A-对外报价审批表 '!$B$10="数据业务总部",VLOOKUP(C54&amp;E54,IF({1,0},'8.数据库-人力成本及补助（20250601）'!$C:$C&amp;'8.数据库-人力成本及补助（20250601）'!$B:$B,'8.数据库-人力成本及补助（20250601）'!$D:$D),2,0),VLOOKUP(C54&amp;'A-对外报价审批表 '!$D$11,IF({1,0},'8.数据库-人力成本及补助（20250601）'!$C:$C&amp;'8.数据库-人力成本及补助（20250601）'!$B:$B,'8.数据库-人力成本及补助（20250601）'!$D:$D),2,0)),0)</f>
        <v>0</v>
      </c>
      <c r="G54" s="228">
        <f t="shared" si="8"/>
        <v>0</v>
      </c>
      <c r="H54" s="228">
        <f t="shared" si="9"/>
        <v>0</v>
      </c>
      <c r="I54" s="228">
        <f t="shared" si="10"/>
        <v>0</v>
      </c>
      <c r="J54" s="228">
        <f t="shared" si="11"/>
        <v>0</v>
      </c>
      <c r="K54" s="228">
        <f t="shared" si="12"/>
        <v>0</v>
      </c>
      <c r="L54" s="228">
        <f t="shared" si="13"/>
        <v>0</v>
      </c>
      <c r="M54" s="236">
        <f t="shared" si="14"/>
        <v>0</v>
      </c>
      <c r="N54" s="237">
        <f t="shared" si="15"/>
        <v>0</v>
      </c>
      <c r="O54" s="238"/>
      <c r="P54" s="238"/>
      <c r="Q54" s="238"/>
      <c r="R54" s="238"/>
      <c r="S54" s="238"/>
      <c r="T54" s="238"/>
      <c r="U54" s="238"/>
      <c r="V54" s="238"/>
      <c r="W54" s="238"/>
      <c r="X54" s="238"/>
      <c r="Y54" s="238"/>
      <c r="Z54" s="238"/>
      <c r="AA54" s="238"/>
      <c r="AB54" s="238"/>
      <c r="AC54" s="238"/>
      <c r="AD54" s="238"/>
      <c r="AE54" s="238"/>
      <c r="AF54" s="238"/>
      <c r="AG54" s="238"/>
      <c r="AH54" s="238"/>
      <c r="AI54" s="238"/>
      <c r="AJ54" s="238"/>
      <c r="AK54" s="238"/>
      <c r="AL54" s="238"/>
      <c r="AM54" s="238"/>
      <c r="AN54" s="238"/>
      <c r="AO54" s="238"/>
      <c r="AP54" s="238"/>
      <c r="AQ54" s="238"/>
      <c r="AR54" s="238"/>
      <c r="AS54" s="238"/>
      <c r="AT54" s="238"/>
      <c r="AU54" s="238"/>
      <c r="AV54" s="238"/>
      <c r="AW54" s="238"/>
      <c r="AX54" s="238"/>
      <c r="AY54" s="238"/>
      <c r="AZ54" s="238"/>
      <c r="BA54" s="238"/>
      <c r="BB54" s="238"/>
      <c r="BC54" s="238"/>
      <c r="BD54" s="238"/>
      <c r="BE54" s="238"/>
      <c r="BF54" s="238"/>
      <c r="BG54" s="238"/>
      <c r="BH54" s="238"/>
      <c r="BI54" s="238"/>
      <c r="BJ54" s="238"/>
      <c r="BK54" s="238"/>
      <c r="BL54" s="238"/>
      <c r="BM54" s="238"/>
      <c r="BN54" s="238"/>
      <c r="BO54" s="238"/>
      <c r="BP54" s="238"/>
      <c r="BQ54" s="238"/>
      <c r="BR54" s="238"/>
      <c r="BS54" s="238"/>
      <c r="BT54" s="238"/>
      <c r="BU54" s="238"/>
      <c r="BV54" s="238"/>
    </row>
    <row r="55" s="207" customFormat="1" ht="15" customHeight="1" spans="1:74">
      <c r="A55" s="165">
        <v>50</v>
      </c>
      <c r="B55" s="165"/>
      <c r="C55" s="164"/>
      <c r="D55" s="165"/>
      <c r="E55" s="166" t="str">
        <f>IFERROR(VLOOKUP(D55,'7 .参数'!$Q:$R,2,0),"")</f>
        <v/>
      </c>
      <c r="F55" s="166">
        <f t="array" ref="F55">+IFERROR(IF('A-对外报价审批表 '!$B$10="数据业务总部",VLOOKUP(C55&amp;E55,IF({1,0},'8.数据库-人力成本及补助（20250601）'!$C:$C&amp;'8.数据库-人力成本及补助（20250601）'!$B:$B,'8.数据库-人力成本及补助（20250601）'!$D:$D),2,0),VLOOKUP(C55&amp;'A-对外报价审批表 '!$D$11,IF({1,0},'8.数据库-人力成本及补助（20250601）'!$C:$C&amp;'8.数据库-人力成本及补助（20250601）'!$B:$B,'8.数据库-人力成本及补助（20250601）'!$D:$D),2,0)),0)</f>
        <v>0</v>
      </c>
      <c r="G55" s="228">
        <f t="shared" si="8"/>
        <v>0</v>
      </c>
      <c r="H55" s="228">
        <f t="shared" si="9"/>
        <v>0</v>
      </c>
      <c r="I55" s="228">
        <f t="shared" si="10"/>
        <v>0</v>
      </c>
      <c r="J55" s="228">
        <f t="shared" si="11"/>
        <v>0</v>
      </c>
      <c r="K55" s="228">
        <f t="shared" si="12"/>
        <v>0</v>
      </c>
      <c r="L55" s="228">
        <f t="shared" si="13"/>
        <v>0</v>
      </c>
      <c r="M55" s="236">
        <f t="shared" si="14"/>
        <v>0</v>
      </c>
      <c r="N55" s="237">
        <f t="shared" si="15"/>
        <v>0</v>
      </c>
      <c r="O55" s="238"/>
      <c r="P55" s="238"/>
      <c r="Q55" s="238"/>
      <c r="R55" s="238"/>
      <c r="S55" s="238"/>
      <c r="T55" s="238"/>
      <c r="U55" s="238"/>
      <c r="V55" s="238"/>
      <c r="W55" s="238"/>
      <c r="X55" s="238"/>
      <c r="Y55" s="238"/>
      <c r="Z55" s="238"/>
      <c r="AA55" s="238"/>
      <c r="AB55" s="238"/>
      <c r="AC55" s="238"/>
      <c r="AD55" s="238"/>
      <c r="AE55" s="238"/>
      <c r="AF55" s="238"/>
      <c r="AG55" s="238"/>
      <c r="AH55" s="238"/>
      <c r="AI55" s="238"/>
      <c r="AJ55" s="238"/>
      <c r="AK55" s="238"/>
      <c r="AL55" s="238"/>
      <c r="AM55" s="238"/>
      <c r="AN55" s="238"/>
      <c r="AO55" s="238"/>
      <c r="AP55" s="238"/>
      <c r="AQ55" s="238"/>
      <c r="AR55" s="238"/>
      <c r="AS55" s="238"/>
      <c r="AT55" s="238"/>
      <c r="AU55" s="238"/>
      <c r="AV55" s="238"/>
      <c r="AW55" s="238"/>
      <c r="AX55" s="238"/>
      <c r="AY55" s="238"/>
      <c r="AZ55" s="238"/>
      <c r="BA55" s="238"/>
      <c r="BB55" s="238"/>
      <c r="BC55" s="238"/>
      <c r="BD55" s="238"/>
      <c r="BE55" s="238"/>
      <c r="BF55" s="238"/>
      <c r="BG55" s="238"/>
      <c r="BH55" s="238"/>
      <c r="BI55" s="238"/>
      <c r="BJ55" s="238"/>
      <c r="BK55" s="238"/>
      <c r="BL55" s="238"/>
      <c r="BM55" s="238"/>
      <c r="BN55" s="238"/>
      <c r="BO55" s="238"/>
      <c r="BP55" s="238"/>
      <c r="BQ55" s="238"/>
      <c r="BR55" s="238"/>
      <c r="BS55" s="238"/>
      <c r="BT55" s="238"/>
      <c r="BU55" s="238"/>
      <c r="BV55" s="238"/>
    </row>
    <row r="56" s="207" customFormat="1" ht="15" customHeight="1" spans="1:74">
      <c r="A56" s="165">
        <v>51</v>
      </c>
      <c r="B56" s="165"/>
      <c r="C56" s="164"/>
      <c r="D56" s="165"/>
      <c r="E56" s="166" t="str">
        <f>IFERROR(VLOOKUP(D56,'7 .参数'!$Q:$R,2,0),"")</f>
        <v/>
      </c>
      <c r="F56" s="166">
        <f t="array" ref="F56">+IFERROR(IF('A-对外报价审批表 '!$B$10="数据业务总部",VLOOKUP(C56&amp;E56,IF({1,0},'8.数据库-人力成本及补助（20250601）'!$C:$C&amp;'8.数据库-人力成本及补助（20250601）'!$B:$B,'8.数据库-人力成本及补助（20250601）'!$D:$D),2,0),VLOOKUP(C56&amp;'A-对外报价审批表 '!$D$11,IF({1,0},'8.数据库-人力成本及补助（20250601）'!$C:$C&amp;'8.数据库-人力成本及补助（20250601）'!$B:$B,'8.数据库-人力成本及补助（20250601）'!$D:$D),2,0)),0)</f>
        <v>0</v>
      </c>
      <c r="G56" s="228">
        <f t="shared" si="8"/>
        <v>0</v>
      </c>
      <c r="H56" s="228">
        <f t="shared" si="9"/>
        <v>0</v>
      </c>
      <c r="I56" s="228">
        <f t="shared" si="10"/>
        <v>0</v>
      </c>
      <c r="J56" s="228">
        <f t="shared" si="11"/>
        <v>0</v>
      </c>
      <c r="K56" s="228">
        <f t="shared" si="12"/>
        <v>0</v>
      </c>
      <c r="L56" s="228">
        <f t="shared" si="13"/>
        <v>0</v>
      </c>
      <c r="M56" s="236">
        <f t="shared" si="14"/>
        <v>0</v>
      </c>
      <c r="N56" s="237">
        <f t="shared" si="15"/>
        <v>0</v>
      </c>
      <c r="O56" s="238"/>
      <c r="P56" s="238"/>
      <c r="Q56" s="238"/>
      <c r="R56" s="238"/>
      <c r="S56" s="238"/>
      <c r="T56" s="238"/>
      <c r="U56" s="238"/>
      <c r="V56" s="238"/>
      <c r="W56" s="238"/>
      <c r="X56" s="238"/>
      <c r="Y56" s="238"/>
      <c r="Z56" s="238"/>
      <c r="AA56" s="238"/>
      <c r="AB56" s="238"/>
      <c r="AC56" s="238"/>
      <c r="AD56" s="238"/>
      <c r="AE56" s="238"/>
      <c r="AF56" s="238"/>
      <c r="AG56" s="238"/>
      <c r="AH56" s="238"/>
      <c r="AI56" s="238"/>
      <c r="AJ56" s="238"/>
      <c r="AK56" s="238"/>
      <c r="AL56" s="238"/>
      <c r="AM56" s="238"/>
      <c r="AN56" s="238"/>
      <c r="AO56" s="238"/>
      <c r="AP56" s="238"/>
      <c r="AQ56" s="238"/>
      <c r="AR56" s="238"/>
      <c r="AS56" s="238"/>
      <c r="AT56" s="238"/>
      <c r="AU56" s="238"/>
      <c r="AV56" s="238"/>
      <c r="AW56" s="238"/>
      <c r="AX56" s="238"/>
      <c r="AY56" s="238"/>
      <c r="AZ56" s="238"/>
      <c r="BA56" s="238"/>
      <c r="BB56" s="238"/>
      <c r="BC56" s="238"/>
      <c r="BD56" s="238"/>
      <c r="BE56" s="238"/>
      <c r="BF56" s="238"/>
      <c r="BG56" s="238"/>
      <c r="BH56" s="238"/>
      <c r="BI56" s="238"/>
      <c r="BJ56" s="238"/>
      <c r="BK56" s="238"/>
      <c r="BL56" s="238"/>
      <c r="BM56" s="238"/>
      <c r="BN56" s="238"/>
      <c r="BO56" s="238"/>
      <c r="BP56" s="238"/>
      <c r="BQ56" s="238"/>
      <c r="BR56" s="238"/>
      <c r="BS56" s="238"/>
      <c r="BT56" s="238"/>
      <c r="BU56" s="238"/>
      <c r="BV56" s="238"/>
    </row>
    <row r="57" s="207" customFormat="1" ht="15" customHeight="1" spans="1:74">
      <c r="A57" s="165">
        <v>52</v>
      </c>
      <c r="B57" s="165"/>
      <c r="C57" s="164"/>
      <c r="D57" s="165"/>
      <c r="E57" s="166" t="str">
        <f>IFERROR(VLOOKUP(D57,'7 .参数'!$Q:$R,2,0),"")</f>
        <v/>
      </c>
      <c r="F57" s="166">
        <f t="array" ref="F57">+IFERROR(IF('A-对外报价审批表 '!$B$10="数据业务总部",VLOOKUP(C57&amp;E57,IF({1,0},'8.数据库-人力成本及补助（20250601）'!$C:$C&amp;'8.数据库-人力成本及补助（20250601）'!$B:$B,'8.数据库-人力成本及补助（20250601）'!$D:$D),2,0),VLOOKUP(C57&amp;'A-对外报价审批表 '!$D$11,IF({1,0},'8.数据库-人力成本及补助（20250601）'!$C:$C&amp;'8.数据库-人力成本及补助（20250601）'!$B:$B,'8.数据库-人力成本及补助（20250601）'!$D:$D),2,0)),0)</f>
        <v>0</v>
      </c>
      <c r="G57" s="228">
        <f t="shared" si="8"/>
        <v>0</v>
      </c>
      <c r="H57" s="228">
        <f t="shared" si="9"/>
        <v>0</v>
      </c>
      <c r="I57" s="228">
        <f t="shared" si="10"/>
        <v>0</v>
      </c>
      <c r="J57" s="228">
        <f t="shared" si="11"/>
        <v>0</v>
      </c>
      <c r="K57" s="228">
        <f t="shared" si="12"/>
        <v>0</v>
      </c>
      <c r="L57" s="228">
        <f t="shared" si="13"/>
        <v>0</v>
      </c>
      <c r="M57" s="236">
        <f t="shared" si="14"/>
        <v>0</v>
      </c>
      <c r="N57" s="237">
        <f t="shared" si="15"/>
        <v>0</v>
      </c>
      <c r="O57" s="238"/>
      <c r="P57" s="238"/>
      <c r="Q57" s="238"/>
      <c r="R57" s="238"/>
      <c r="S57" s="238"/>
      <c r="T57" s="238"/>
      <c r="U57" s="238"/>
      <c r="V57" s="238"/>
      <c r="W57" s="238"/>
      <c r="X57" s="238"/>
      <c r="Y57" s="238"/>
      <c r="Z57" s="238"/>
      <c r="AA57" s="238"/>
      <c r="AB57" s="238"/>
      <c r="AC57" s="238"/>
      <c r="AD57" s="238"/>
      <c r="AE57" s="238"/>
      <c r="AF57" s="238"/>
      <c r="AG57" s="238"/>
      <c r="AH57" s="238"/>
      <c r="AI57" s="238"/>
      <c r="AJ57" s="238"/>
      <c r="AK57" s="238"/>
      <c r="AL57" s="238"/>
      <c r="AM57" s="238"/>
      <c r="AN57" s="238"/>
      <c r="AO57" s="238"/>
      <c r="AP57" s="238"/>
      <c r="AQ57" s="238"/>
      <c r="AR57" s="238"/>
      <c r="AS57" s="238"/>
      <c r="AT57" s="238"/>
      <c r="AU57" s="238"/>
      <c r="AV57" s="238"/>
      <c r="AW57" s="238"/>
      <c r="AX57" s="238"/>
      <c r="AY57" s="238"/>
      <c r="AZ57" s="238"/>
      <c r="BA57" s="238"/>
      <c r="BB57" s="238"/>
      <c r="BC57" s="238"/>
      <c r="BD57" s="238"/>
      <c r="BE57" s="238"/>
      <c r="BF57" s="238"/>
      <c r="BG57" s="238"/>
      <c r="BH57" s="238"/>
      <c r="BI57" s="238"/>
      <c r="BJ57" s="238"/>
      <c r="BK57" s="238"/>
      <c r="BL57" s="238"/>
      <c r="BM57" s="238"/>
      <c r="BN57" s="238"/>
      <c r="BO57" s="238"/>
      <c r="BP57" s="238"/>
      <c r="BQ57" s="238"/>
      <c r="BR57" s="238"/>
      <c r="BS57" s="238"/>
      <c r="BT57" s="238"/>
      <c r="BU57" s="238"/>
      <c r="BV57" s="238"/>
    </row>
    <row r="58" s="207" customFormat="1" ht="15" customHeight="1" spans="1:74">
      <c r="A58" s="165">
        <v>53</v>
      </c>
      <c r="B58" s="165"/>
      <c r="C58" s="164"/>
      <c r="D58" s="165"/>
      <c r="E58" s="166" t="str">
        <f>IFERROR(VLOOKUP(D58,'7 .参数'!$Q:$R,2,0),"")</f>
        <v/>
      </c>
      <c r="F58" s="166">
        <f t="array" ref="F58">+IFERROR(IF('A-对外报价审批表 '!$B$10="数据业务总部",VLOOKUP(C58&amp;E58,IF({1,0},'8.数据库-人力成本及补助（20250601）'!$C:$C&amp;'8.数据库-人力成本及补助（20250601）'!$B:$B,'8.数据库-人力成本及补助（20250601）'!$D:$D),2,0),VLOOKUP(C58&amp;'A-对外报价审批表 '!$D$11,IF({1,0},'8.数据库-人力成本及补助（20250601）'!$C:$C&amp;'8.数据库-人力成本及补助（20250601）'!$B:$B,'8.数据库-人力成本及补助（20250601）'!$D:$D),2,0)),0)</f>
        <v>0</v>
      </c>
      <c r="G58" s="228">
        <f t="shared" si="8"/>
        <v>0</v>
      </c>
      <c r="H58" s="228">
        <f t="shared" si="9"/>
        <v>0</v>
      </c>
      <c r="I58" s="228">
        <f t="shared" si="10"/>
        <v>0</v>
      </c>
      <c r="J58" s="228">
        <f t="shared" si="11"/>
        <v>0</v>
      </c>
      <c r="K58" s="228">
        <f t="shared" si="12"/>
        <v>0</v>
      </c>
      <c r="L58" s="228">
        <f t="shared" si="13"/>
        <v>0</v>
      </c>
      <c r="M58" s="236">
        <f t="shared" si="14"/>
        <v>0</v>
      </c>
      <c r="N58" s="237">
        <f t="shared" si="15"/>
        <v>0</v>
      </c>
      <c r="O58" s="238"/>
      <c r="P58" s="238"/>
      <c r="Q58" s="238"/>
      <c r="R58" s="238"/>
      <c r="S58" s="238"/>
      <c r="T58" s="238"/>
      <c r="U58" s="238"/>
      <c r="V58" s="238"/>
      <c r="W58" s="238"/>
      <c r="X58" s="238"/>
      <c r="Y58" s="238"/>
      <c r="Z58" s="238"/>
      <c r="AA58" s="238"/>
      <c r="AB58" s="238"/>
      <c r="AC58" s="238"/>
      <c r="AD58" s="238"/>
      <c r="AE58" s="238"/>
      <c r="AF58" s="238"/>
      <c r="AG58" s="238"/>
      <c r="AH58" s="238"/>
      <c r="AI58" s="238"/>
      <c r="AJ58" s="238"/>
      <c r="AK58" s="238"/>
      <c r="AL58" s="238"/>
      <c r="AM58" s="238"/>
      <c r="AN58" s="238"/>
      <c r="AO58" s="238"/>
      <c r="AP58" s="238"/>
      <c r="AQ58" s="238"/>
      <c r="AR58" s="238"/>
      <c r="AS58" s="238"/>
      <c r="AT58" s="238"/>
      <c r="AU58" s="238"/>
      <c r="AV58" s="238"/>
      <c r="AW58" s="238"/>
      <c r="AX58" s="238"/>
      <c r="AY58" s="238"/>
      <c r="AZ58" s="238"/>
      <c r="BA58" s="238"/>
      <c r="BB58" s="238"/>
      <c r="BC58" s="238"/>
      <c r="BD58" s="238"/>
      <c r="BE58" s="238"/>
      <c r="BF58" s="238"/>
      <c r="BG58" s="238"/>
      <c r="BH58" s="238"/>
      <c r="BI58" s="238"/>
      <c r="BJ58" s="238"/>
      <c r="BK58" s="238"/>
      <c r="BL58" s="238"/>
      <c r="BM58" s="238"/>
      <c r="BN58" s="238"/>
      <c r="BO58" s="238"/>
      <c r="BP58" s="238"/>
      <c r="BQ58" s="238"/>
      <c r="BR58" s="238"/>
      <c r="BS58" s="238"/>
      <c r="BT58" s="238"/>
      <c r="BU58" s="238"/>
      <c r="BV58" s="238"/>
    </row>
    <row r="59" s="207" customFormat="1" ht="15" customHeight="1" spans="1:74">
      <c r="A59" s="165">
        <v>54</v>
      </c>
      <c r="B59" s="165"/>
      <c r="C59" s="164"/>
      <c r="D59" s="165"/>
      <c r="E59" s="166" t="str">
        <f>IFERROR(VLOOKUP(D59,'7 .参数'!$Q:$R,2,0),"")</f>
        <v/>
      </c>
      <c r="F59" s="166">
        <f t="array" ref="F59">+IFERROR(IF('A-对外报价审批表 '!$B$10="数据业务总部",VLOOKUP(C59&amp;E59,IF({1,0},'8.数据库-人力成本及补助（20250601）'!$C:$C&amp;'8.数据库-人力成本及补助（20250601）'!$B:$B,'8.数据库-人力成本及补助（20250601）'!$D:$D),2,0),VLOOKUP(C59&amp;'A-对外报价审批表 '!$D$11,IF({1,0},'8.数据库-人力成本及补助（20250601）'!$C:$C&amp;'8.数据库-人力成本及补助（20250601）'!$B:$B,'8.数据库-人力成本及补助（20250601）'!$D:$D),2,0)),0)</f>
        <v>0</v>
      </c>
      <c r="G59" s="228">
        <f t="shared" si="8"/>
        <v>0</v>
      </c>
      <c r="H59" s="228">
        <f t="shared" si="9"/>
        <v>0</v>
      </c>
      <c r="I59" s="228">
        <f t="shared" si="10"/>
        <v>0</v>
      </c>
      <c r="J59" s="228">
        <f t="shared" si="11"/>
        <v>0</v>
      </c>
      <c r="K59" s="228">
        <f t="shared" si="12"/>
        <v>0</v>
      </c>
      <c r="L59" s="228">
        <f t="shared" si="13"/>
        <v>0</v>
      </c>
      <c r="M59" s="236">
        <f t="shared" si="14"/>
        <v>0</v>
      </c>
      <c r="N59" s="237">
        <f t="shared" si="15"/>
        <v>0</v>
      </c>
      <c r="O59" s="238"/>
      <c r="P59" s="238"/>
      <c r="Q59" s="238"/>
      <c r="R59" s="238"/>
      <c r="S59" s="238"/>
      <c r="T59" s="238"/>
      <c r="U59" s="238"/>
      <c r="V59" s="238"/>
      <c r="W59" s="238"/>
      <c r="X59" s="238"/>
      <c r="Y59" s="238"/>
      <c r="Z59" s="238"/>
      <c r="AA59" s="238"/>
      <c r="AB59" s="238"/>
      <c r="AC59" s="238"/>
      <c r="AD59" s="238"/>
      <c r="AE59" s="238"/>
      <c r="AF59" s="238"/>
      <c r="AG59" s="238"/>
      <c r="AH59" s="238"/>
      <c r="AI59" s="238"/>
      <c r="AJ59" s="238"/>
      <c r="AK59" s="238"/>
      <c r="AL59" s="238"/>
      <c r="AM59" s="238"/>
      <c r="AN59" s="238"/>
      <c r="AO59" s="238"/>
      <c r="AP59" s="238"/>
      <c r="AQ59" s="238"/>
      <c r="AR59" s="238"/>
      <c r="AS59" s="238"/>
      <c r="AT59" s="238"/>
      <c r="AU59" s="238"/>
      <c r="AV59" s="238"/>
      <c r="AW59" s="238"/>
      <c r="AX59" s="238"/>
      <c r="AY59" s="238"/>
      <c r="AZ59" s="238"/>
      <c r="BA59" s="238"/>
      <c r="BB59" s="238"/>
      <c r="BC59" s="238"/>
      <c r="BD59" s="238"/>
      <c r="BE59" s="238"/>
      <c r="BF59" s="238"/>
      <c r="BG59" s="238"/>
      <c r="BH59" s="238"/>
      <c r="BI59" s="238"/>
      <c r="BJ59" s="238"/>
      <c r="BK59" s="238"/>
      <c r="BL59" s="238"/>
      <c r="BM59" s="238"/>
      <c r="BN59" s="238"/>
      <c r="BO59" s="238"/>
      <c r="BP59" s="238"/>
      <c r="BQ59" s="238"/>
      <c r="BR59" s="238"/>
      <c r="BS59" s="238"/>
      <c r="BT59" s="238"/>
      <c r="BU59" s="238"/>
      <c r="BV59" s="238"/>
    </row>
    <row r="60" s="207" customFormat="1" ht="15" customHeight="1" spans="1:74">
      <c r="A60" s="165">
        <v>55</v>
      </c>
      <c r="B60" s="165"/>
      <c r="C60" s="164"/>
      <c r="D60" s="165"/>
      <c r="E60" s="166" t="str">
        <f>IFERROR(VLOOKUP(D60,'7 .参数'!$Q:$R,2,0),"")</f>
        <v/>
      </c>
      <c r="F60" s="166">
        <f t="array" ref="F60">+IFERROR(IF('A-对外报价审批表 '!$B$10="数据业务总部",VLOOKUP(C60&amp;E60,IF({1,0},'8.数据库-人力成本及补助（20250601）'!$C:$C&amp;'8.数据库-人力成本及补助（20250601）'!$B:$B,'8.数据库-人力成本及补助（20250601）'!$D:$D),2,0),VLOOKUP(C60&amp;'A-对外报价审批表 '!$D$11,IF({1,0},'8.数据库-人力成本及补助（20250601）'!$C:$C&amp;'8.数据库-人力成本及补助（20250601）'!$B:$B,'8.数据库-人力成本及补助（20250601）'!$D:$D),2,0)),0)</f>
        <v>0</v>
      </c>
      <c r="G60" s="228">
        <f t="shared" si="8"/>
        <v>0</v>
      </c>
      <c r="H60" s="228">
        <f t="shared" si="9"/>
        <v>0</v>
      </c>
      <c r="I60" s="228">
        <f t="shared" si="10"/>
        <v>0</v>
      </c>
      <c r="J60" s="228">
        <f t="shared" si="11"/>
        <v>0</v>
      </c>
      <c r="K60" s="228">
        <f t="shared" si="12"/>
        <v>0</v>
      </c>
      <c r="L60" s="228">
        <f t="shared" si="13"/>
        <v>0</v>
      </c>
      <c r="M60" s="236">
        <f t="shared" si="14"/>
        <v>0</v>
      </c>
      <c r="N60" s="237">
        <f t="shared" si="15"/>
        <v>0</v>
      </c>
      <c r="O60" s="238"/>
      <c r="P60" s="238"/>
      <c r="Q60" s="238"/>
      <c r="R60" s="238"/>
      <c r="S60" s="238"/>
      <c r="T60" s="238"/>
      <c r="U60" s="238"/>
      <c r="V60" s="238"/>
      <c r="W60" s="238"/>
      <c r="X60" s="238"/>
      <c r="Y60" s="238"/>
      <c r="Z60" s="238"/>
      <c r="AA60" s="238"/>
      <c r="AB60" s="238"/>
      <c r="AC60" s="238"/>
      <c r="AD60" s="238"/>
      <c r="AE60" s="238"/>
      <c r="AF60" s="238"/>
      <c r="AG60" s="238"/>
      <c r="AH60" s="238"/>
      <c r="AI60" s="238"/>
      <c r="AJ60" s="238"/>
      <c r="AK60" s="238"/>
      <c r="AL60" s="238"/>
      <c r="AM60" s="238"/>
      <c r="AN60" s="238"/>
      <c r="AO60" s="238"/>
      <c r="AP60" s="238"/>
      <c r="AQ60" s="238"/>
      <c r="AR60" s="238"/>
      <c r="AS60" s="238"/>
      <c r="AT60" s="238"/>
      <c r="AU60" s="238"/>
      <c r="AV60" s="238"/>
      <c r="AW60" s="238"/>
      <c r="AX60" s="238"/>
      <c r="AY60" s="238"/>
      <c r="AZ60" s="238"/>
      <c r="BA60" s="238"/>
      <c r="BB60" s="238"/>
      <c r="BC60" s="238"/>
      <c r="BD60" s="238"/>
      <c r="BE60" s="238"/>
      <c r="BF60" s="238"/>
      <c r="BG60" s="238"/>
      <c r="BH60" s="238"/>
      <c r="BI60" s="238"/>
      <c r="BJ60" s="238"/>
      <c r="BK60" s="238"/>
      <c r="BL60" s="238"/>
      <c r="BM60" s="238"/>
      <c r="BN60" s="238"/>
      <c r="BO60" s="238"/>
      <c r="BP60" s="238"/>
      <c r="BQ60" s="238"/>
      <c r="BR60" s="238"/>
      <c r="BS60" s="238"/>
      <c r="BT60" s="238"/>
      <c r="BU60" s="238"/>
      <c r="BV60" s="238"/>
    </row>
    <row r="61" s="207" customFormat="1" ht="15" customHeight="1" spans="1:74">
      <c r="A61" s="165">
        <v>56</v>
      </c>
      <c r="B61" s="165"/>
      <c r="C61" s="164"/>
      <c r="D61" s="165"/>
      <c r="E61" s="166" t="str">
        <f>IFERROR(VLOOKUP(D61,'7 .参数'!$Q:$R,2,0),"")</f>
        <v/>
      </c>
      <c r="F61" s="166">
        <f t="array" ref="F61">+IFERROR(IF('A-对外报价审批表 '!$B$10="数据业务总部",VLOOKUP(C61&amp;E61,IF({1,0},'8.数据库-人力成本及补助（20250601）'!$C:$C&amp;'8.数据库-人力成本及补助（20250601）'!$B:$B,'8.数据库-人力成本及补助（20250601）'!$D:$D),2,0),VLOOKUP(C61&amp;'A-对外报价审批表 '!$D$11,IF({1,0},'8.数据库-人力成本及补助（20250601）'!$C:$C&amp;'8.数据库-人力成本及补助（20250601）'!$B:$B,'8.数据库-人力成本及补助（20250601）'!$D:$D),2,0)),0)</f>
        <v>0</v>
      </c>
      <c r="G61" s="228">
        <f t="shared" si="8"/>
        <v>0</v>
      </c>
      <c r="H61" s="228">
        <f t="shared" si="9"/>
        <v>0</v>
      </c>
      <c r="I61" s="228">
        <f t="shared" si="10"/>
        <v>0</v>
      </c>
      <c r="J61" s="228">
        <f t="shared" si="11"/>
        <v>0</v>
      </c>
      <c r="K61" s="228">
        <f t="shared" si="12"/>
        <v>0</v>
      </c>
      <c r="L61" s="228">
        <f t="shared" si="13"/>
        <v>0</v>
      </c>
      <c r="M61" s="236">
        <f t="shared" si="14"/>
        <v>0</v>
      </c>
      <c r="N61" s="237">
        <f t="shared" si="15"/>
        <v>0</v>
      </c>
      <c r="O61" s="238"/>
      <c r="P61" s="238"/>
      <c r="Q61" s="238"/>
      <c r="R61" s="238"/>
      <c r="S61" s="238"/>
      <c r="T61" s="238"/>
      <c r="U61" s="238"/>
      <c r="V61" s="238"/>
      <c r="W61" s="238"/>
      <c r="X61" s="238"/>
      <c r="Y61" s="238"/>
      <c r="Z61" s="238"/>
      <c r="AA61" s="238"/>
      <c r="AB61" s="238"/>
      <c r="AC61" s="238"/>
      <c r="AD61" s="238"/>
      <c r="AE61" s="238"/>
      <c r="AF61" s="238"/>
      <c r="AG61" s="238"/>
      <c r="AH61" s="238"/>
      <c r="AI61" s="238"/>
      <c r="AJ61" s="238"/>
      <c r="AK61" s="238"/>
      <c r="AL61" s="238"/>
      <c r="AM61" s="238"/>
      <c r="AN61" s="238"/>
      <c r="AO61" s="238"/>
      <c r="AP61" s="238"/>
      <c r="AQ61" s="238"/>
      <c r="AR61" s="238"/>
      <c r="AS61" s="238"/>
      <c r="AT61" s="238"/>
      <c r="AU61" s="238"/>
      <c r="AV61" s="238"/>
      <c r="AW61" s="238"/>
      <c r="AX61" s="238"/>
      <c r="AY61" s="238"/>
      <c r="AZ61" s="238"/>
      <c r="BA61" s="238"/>
      <c r="BB61" s="238"/>
      <c r="BC61" s="238"/>
      <c r="BD61" s="238"/>
      <c r="BE61" s="238"/>
      <c r="BF61" s="238"/>
      <c r="BG61" s="238"/>
      <c r="BH61" s="238"/>
      <c r="BI61" s="238"/>
      <c r="BJ61" s="238"/>
      <c r="BK61" s="238"/>
      <c r="BL61" s="238"/>
      <c r="BM61" s="238"/>
      <c r="BN61" s="238"/>
      <c r="BO61" s="238"/>
      <c r="BP61" s="238"/>
      <c r="BQ61" s="238"/>
      <c r="BR61" s="238"/>
      <c r="BS61" s="238"/>
      <c r="BT61" s="238"/>
      <c r="BU61" s="238"/>
      <c r="BV61" s="238"/>
    </row>
    <row r="62" s="207" customFormat="1" ht="15" customHeight="1" spans="1:74">
      <c r="A62" s="165">
        <v>57</v>
      </c>
      <c r="B62" s="165"/>
      <c r="C62" s="164"/>
      <c r="D62" s="165"/>
      <c r="E62" s="166" t="str">
        <f>IFERROR(VLOOKUP(D62,'7 .参数'!$Q:$R,2,0),"")</f>
        <v/>
      </c>
      <c r="F62" s="166">
        <f t="array" ref="F62">+IFERROR(IF('A-对外报价审批表 '!$B$10="数据业务总部",VLOOKUP(C62&amp;E62,IF({1,0},'8.数据库-人力成本及补助（20250601）'!$C:$C&amp;'8.数据库-人力成本及补助（20250601）'!$B:$B,'8.数据库-人力成本及补助（20250601）'!$D:$D),2,0),VLOOKUP(C62&amp;'A-对外报价审批表 '!$D$11,IF({1,0},'8.数据库-人力成本及补助（20250601）'!$C:$C&amp;'8.数据库-人力成本及补助（20250601）'!$B:$B,'8.数据库-人力成本及补助（20250601）'!$D:$D),2,0)),0)</f>
        <v>0</v>
      </c>
      <c r="G62" s="228">
        <f t="shared" si="8"/>
        <v>0</v>
      </c>
      <c r="H62" s="228">
        <f t="shared" si="9"/>
        <v>0</v>
      </c>
      <c r="I62" s="228">
        <f t="shared" si="10"/>
        <v>0</v>
      </c>
      <c r="J62" s="228">
        <f t="shared" si="11"/>
        <v>0</v>
      </c>
      <c r="K62" s="228">
        <f t="shared" si="12"/>
        <v>0</v>
      </c>
      <c r="L62" s="228">
        <f t="shared" si="13"/>
        <v>0</v>
      </c>
      <c r="M62" s="236">
        <f t="shared" si="14"/>
        <v>0</v>
      </c>
      <c r="N62" s="237">
        <f t="shared" si="15"/>
        <v>0</v>
      </c>
      <c r="O62" s="238"/>
      <c r="P62" s="238"/>
      <c r="Q62" s="238"/>
      <c r="R62" s="238"/>
      <c r="S62" s="238"/>
      <c r="T62" s="238"/>
      <c r="U62" s="238"/>
      <c r="V62" s="238"/>
      <c r="W62" s="238"/>
      <c r="X62" s="238"/>
      <c r="Y62" s="238"/>
      <c r="Z62" s="238"/>
      <c r="AA62" s="238"/>
      <c r="AB62" s="238"/>
      <c r="AC62" s="238"/>
      <c r="AD62" s="238"/>
      <c r="AE62" s="238"/>
      <c r="AF62" s="238"/>
      <c r="AG62" s="238"/>
      <c r="AH62" s="238"/>
      <c r="AI62" s="238"/>
      <c r="AJ62" s="238"/>
      <c r="AK62" s="238"/>
      <c r="AL62" s="238"/>
      <c r="AM62" s="238"/>
      <c r="AN62" s="238"/>
      <c r="AO62" s="238"/>
      <c r="AP62" s="238"/>
      <c r="AQ62" s="238"/>
      <c r="AR62" s="238"/>
      <c r="AS62" s="238"/>
      <c r="AT62" s="238"/>
      <c r="AU62" s="238"/>
      <c r="AV62" s="238"/>
      <c r="AW62" s="238"/>
      <c r="AX62" s="238"/>
      <c r="AY62" s="238"/>
      <c r="AZ62" s="238"/>
      <c r="BA62" s="238"/>
      <c r="BB62" s="238"/>
      <c r="BC62" s="238"/>
      <c r="BD62" s="238"/>
      <c r="BE62" s="238"/>
      <c r="BF62" s="238"/>
      <c r="BG62" s="238"/>
      <c r="BH62" s="238"/>
      <c r="BI62" s="238"/>
      <c r="BJ62" s="238"/>
      <c r="BK62" s="238"/>
      <c r="BL62" s="238"/>
      <c r="BM62" s="238"/>
      <c r="BN62" s="238"/>
      <c r="BO62" s="238"/>
      <c r="BP62" s="238"/>
      <c r="BQ62" s="238"/>
      <c r="BR62" s="238"/>
      <c r="BS62" s="238"/>
      <c r="BT62" s="238"/>
      <c r="BU62" s="238"/>
      <c r="BV62" s="238"/>
    </row>
    <row r="63" s="207" customFormat="1" ht="15" customHeight="1" spans="1:74">
      <c r="A63" s="165">
        <v>58</v>
      </c>
      <c r="B63" s="165"/>
      <c r="C63" s="164"/>
      <c r="D63" s="165"/>
      <c r="E63" s="166" t="str">
        <f>IFERROR(VLOOKUP(D63,'7 .参数'!$Q:$R,2,0),"")</f>
        <v/>
      </c>
      <c r="F63" s="166">
        <f t="array" ref="F63">+IFERROR(IF('A-对外报价审批表 '!$B$10="数据业务总部",VLOOKUP(C63&amp;E63,IF({1,0},'8.数据库-人力成本及补助（20250601）'!$C:$C&amp;'8.数据库-人力成本及补助（20250601）'!$B:$B,'8.数据库-人力成本及补助（20250601）'!$D:$D),2,0),VLOOKUP(C63&amp;'A-对外报价审批表 '!$D$11,IF({1,0},'8.数据库-人力成本及补助（20250601）'!$C:$C&amp;'8.数据库-人力成本及补助（20250601）'!$B:$B,'8.数据库-人力成本及补助（20250601）'!$D:$D),2,0)),0)</f>
        <v>0</v>
      </c>
      <c r="G63" s="228">
        <f t="shared" si="8"/>
        <v>0</v>
      </c>
      <c r="H63" s="228">
        <f t="shared" si="9"/>
        <v>0</v>
      </c>
      <c r="I63" s="228">
        <f t="shared" si="10"/>
        <v>0</v>
      </c>
      <c r="J63" s="228">
        <f t="shared" si="11"/>
        <v>0</v>
      </c>
      <c r="K63" s="228">
        <f t="shared" si="12"/>
        <v>0</v>
      </c>
      <c r="L63" s="228">
        <f t="shared" si="13"/>
        <v>0</v>
      </c>
      <c r="M63" s="236">
        <f t="shared" si="14"/>
        <v>0</v>
      </c>
      <c r="N63" s="237">
        <f t="shared" si="15"/>
        <v>0</v>
      </c>
      <c r="O63" s="238"/>
      <c r="P63" s="238"/>
      <c r="Q63" s="238"/>
      <c r="R63" s="238"/>
      <c r="S63" s="238"/>
      <c r="T63" s="238"/>
      <c r="U63" s="238"/>
      <c r="V63" s="238"/>
      <c r="W63" s="238"/>
      <c r="X63" s="238"/>
      <c r="Y63" s="238"/>
      <c r="Z63" s="238"/>
      <c r="AA63" s="238"/>
      <c r="AB63" s="238"/>
      <c r="AC63" s="238"/>
      <c r="AD63" s="238"/>
      <c r="AE63" s="238"/>
      <c r="AF63" s="238"/>
      <c r="AG63" s="238"/>
      <c r="AH63" s="238"/>
      <c r="AI63" s="238"/>
      <c r="AJ63" s="238"/>
      <c r="AK63" s="238"/>
      <c r="AL63" s="238"/>
      <c r="AM63" s="238"/>
      <c r="AN63" s="238"/>
      <c r="AO63" s="238"/>
      <c r="AP63" s="238"/>
      <c r="AQ63" s="238"/>
      <c r="AR63" s="238"/>
      <c r="AS63" s="238"/>
      <c r="AT63" s="238"/>
      <c r="AU63" s="238"/>
      <c r="AV63" s="238"/>
      <c r="AW63" s="238"/>
      <c r="AX63" s="238"/>
      <c r="AY63" s="238"/>
      <c r="AZ63" s="238"/>
      <c r="BA63" s="238"/>
      <c r="BB63" s="238"/>
      <c r="BC63" s="238"/>
      <c r="BD63" s="238"/>
      <c r="BE63" s="238"/>
      <c r="BF63" s="238"/>
      <c r="BG63" s="238"/>
      <c r="BH63" s="238"/>
      <c r="BI63" s="238"/>
      <c r="BJ63" s="238"/>
      <c r="BK63" s="238"/>
      <c r="BL63" s="238"/>
      <c r="BM63" s="238"/>
      <c r="BN63" s="238"/>
      <c r="BO63" s="238"/>
      <c r="BP63" s="238"/>
      <c r="BQ63" s="238"/>
      <c r="BR63" s="238"/>
      <c r="BS63" s="238"/>
      <c r="BT63" s="238"/>
      <c r="BU63" s="238"/>
      <c r="BV63" s="238"/>
    </row>
    <row r="64" s="207" customFormat="1" ht="15" customHeight="1" spans="1:74">
      <c r="A64" s="165">
        <v>59</v>
      </c>
      <c r="B64" s="165"/>
      <c r="C64" s="164"/>
      <c r="D64" s="165"/>
      <c r="E64" s="166" t="str">
        <f>IFERROR(VLOOKUP(D64,'7 .参数'!$Q:$R,2,0),"")</f>
        <v/>
      </c>
      <c r="F64" s="166">
        <f t="array" ref="F64">+IFERROR(IF('A-对外报价审批表 '!$B$10="数据业务总部",VLOOKUP(C64&amp;E64,IF({1,0},'8.数据库-人力成本及补助（20250601）'!$C:$C&amp;'8.数据库-人力成本及补助（20250601）'!$B:$B,'8.数据库-人力成本及补助（20250601）'!$D:$D),2,0),VLOOKUP(C64&amp;'A-对外报价审批表 '!$D$11,IF({1,0},'8.数据库-人力成本及补助（20250601）'!$C:$C&amp;'8.数据库-人力成本及补助（20250601）'!$B:$B,'8.数据库-人力成本及补助（20250601）'!$D:$D),2,0)),0)</f>
        <v>0</v>
      </c>
      <c r="G64" s="228">
        <f t="shared" si="8"/>
        <v>0</v>
      </c>
      <c r="H64" s="228">
        <f t="shared" si="9"/>
        <v>0</v>
      </c>
      <c r="I64" s="228">
        <f t="shared" si="10"/>
        <v>0</v>
      </c>
      <c r="J64" s="228">
        <f t="shared" si="11"/>
        <v>0</v>
      </c>
      <c r="K64" s="228">
        <f t="shared" si="12"/>
        <v>0</v>
      </c>
      <c r="L64" s="228">
        <f t="shared" si="13"/>
        <v>0</v>
      </c>
      <c r="M64" s="236">
        <f t="shared" si="14"/>
        <v>0</v>
      </c>
      <c r="N64" s="237">
        <f t="shared" si="15"/>
        <v>0</v>
      </c>
      <c r="O64" s="238"/>
      <c r="P64" s="238"/>
      <c r="Q64" s="238"/>
      <c r="R64" s="238"/>
      <c r="S64" s="238"/>
      <c r="T64" s="238"/>
      <c r="U64" s="238"/>
      <c r="V64" s="238"/>
      <c r="W64" s="238"/>
      <c r="X64" s="238"/>
      <c r="Y64" s="238"/>
      <c r="Z64" s="238"/>
      <c r="AA64" s="238"/>
      <c r="AB64" s="238"/>
      <c r="AC64" s="238"/>
      <c r="AD64" s="238"/>
      <c r="AE64" s="238"/>
      <c r="AF64" s="238"/>
      <c r="AG64" s="238"/>
      <c r="AH64" s="238"/>
      <c r="AI64" s="238"/>
      <c r="AJ64" s="238"/>
      <c r="AK64" s="238"/>
      <c r="AL64" s="238"/>
      <c r="AM64" s="238"/>
      <c r="AN64" s="238"/>
      <c r="AO64" s="238"/>
      <c r="AP64" s="238"/>
      <c r="AQ64" s="238"/>
      <c r="AR64" s="238"/>
      <c r="AS64" s="238"/>
      <c r="AT64" s="238"/>
      <c r="AU64" s="238"/>
      <c r="AV64" s="238"/>
      <c r="AW64" s="238"/>
      <c r="AX64" s="238"/>
      <c r="AY64" s="238"/>
      <c r="AZ64" s="238"/>
      <c r="BA64" s="238"/>
      <c r="BB64" s="238"/>
      <c r="BC64" s="238"/>
      <c r="BD64" s="238"/>
      <c r="BE64" s="238"/>
      <c r="BF64" s="238"/>
      <c r="BG64" s="238"/>
      <c r="BH64" s="238"/>
      <c r="BI64" s="238"/>
      <c r="BJ64" s="238"/>
      <c r="BK64" s="238"/>
      <c r="BL64" s="238"/>
      <c r="BM64" s="238"/>
      <c r="BN64" s="238"/>
      <c r="BO64" s="238"/>
      <c r="BP64" s="238"/>
      <c r="BQ64" s="238"/>
      <c r="BR64" s="238"/>
      <c r="BS64" s="238"/>
      <c r="BT64" s="238"/>
      <c r="BU64" s="238"/>
      <c r="BV64" s="238"/>
    </row>
    <row r="65" s="207" customFormat="1" ht="15" customHeight="1" spans="1:74">
      <c r="A65" s="165">
        <v>60</v>
      </c>
      <c r="B65" s="165"/>
      <c r="C65" s="164"/>
      <c r="D65" s="165"/>
      <c r="E65" s="166" t="str">
        <f>IFERROR(VLOOKUP(D65,'7 .参数'!$Q:$R,2,0),"")</f>
        <v/>
      </c>
      <c r="F65" s="166">
        <f t="array" ref="F65">+IFERROR(IF('A-对外报价审批表 '!$B$10="数据业务总部",VLOOKUP(C65&amp;E65,IF({1,0},'8.数据库-人力成本及补助（20250601）'!$C:$C&amp;'8.数据库-人力成本及补助（20250601）'!$B:$B,'8.数据库-人力成本及补助（20250601）'!$D:$D),2,0),VLOOKUP(C65&amp;'A-对外报价审批表 '!$D$11,IF({1,0},'8.数据库-人力成本及补助（20250601）'!$C:$C&amp;'8.数据库-人力成本及补助（20250601）'!$B:$B,'8.数据库-人力成本及补助（20250601）'!$D:$D),2,0)),0)</f>
        <v>0</v>
      </c>
      <c r="G65" s="228">
        <f t="shared" si="8"/>
        <v>0</v>
      </c>
      <c r="H65" s="228">
        <f t="shared" si="9"/>
        <v>0</v>
      </c>
      <c r="I65" s="228">
        <f t="shared" si="10"/>
        <v>0</v>
      </c>
      <c r="J65" s="228">
        <f t="shared" si="11"/>
        <v>0</v>
      </c>
      <c r="K65" s="228">
        <f t="shared" si="12"/>
        <v>0</v>
      </c>
      <c r="L65" s="228">
        <f t="shared" si="13"/>
        <v>0</v>
      </c>
      <c r="M65" s="236">
        <f t="shared" si="14"/>
        <v>0</v>
      </c>
      <c r="N65" s="237">
        <f t="shared" si="15"/>
        <v>0</v>
      </c>
      <c r="O65" s="238"/>
      <c r="P65" s="238"/>
      <c r="Q65" s="238"/>
      <c r="R65" s="238"/>
      <c r="S65" s="238"/>
      <c r="T65" s="238"/>
      <c r="U65" s="238"/>
      <c r="V65" s="238"/>
      <c r="W65" s="238"/>
      <c r="X65" s="238"/>
      <c r="Y65" s="238"/>
      <c r="Z65" s="238"/>
      <c r="AA65" s="238"/>
      <c r="AB65" s="238"/>
      <c r="AC65" s="238"/>
      <c r="AD65" s="238"/>
      <c r="AE65" s="238"/>
      <c r="AF65" s="238"/>
      <c r="AG65" s="238"/>
      <c r="AH65" s="238"/>
      <c r="AI65" s="238"/>
      <c r="AJ65" s="238"/>
      <c r="AK65" s="238"/>
      <c r="AL65" s="238"/>
      <c r="AM65" s="238"/>
      <c r="AN65" s="238"/>
      <c r="AO65" s="238"/>
      <c r="AP65" s="238"/>
      <c r="AQ65" s="238"/>
      <c r="AR65" s="238"/>
      <c r="AS65" s="238"/>
      <c r="AT65" s="238"/>
      <c r="AU65" s="238"/>
      <c r="AV65" s="238"/>
      <c r="AW65" s="238"/>
      <c r="AX65" s="238"/>
      <c r="AY65" s="238"/>
      <c r="AZ65" s="238"/>
      <c r="BA65" s="238"/>
      <c r="BB65" s="238"/>
      <c r="BC65" s="238"/>
      <c r="BD65" s="238"/>
      <c r="BE65" s="238"/>
      <c r="BF65" s="238"/>
      <c r="BG65" s="238"/>
      <c r="BH65" s="238"/>
      <c r="BI65" s="238"/>
      <c r="BJ65" s="238"/>
      <c r="BK65" s="238"/>
      <c r="BL65" s="238"/>
      <c r="BM65" s="238"/>
      <c r="BN65" s="238"/>
      <c r="BO65" s="238"/>
      <c r="BP65" s="238"/>
      <c r="BQ65" s="238"/>
      <c r="BR65" s="238"/>
      <c r="BS65" s="238"/>
      <c r="BT65" s="238"/>
      <c r="BU65" s="238"/>
      <c r="BV65" s="238"/>
    </row>
    <row r="66" s="207" customFormat="1" ht="15" customHeight="1" spans="1:74">
      <c r="A66" s="165">
        <v>61</v>
      </c>
      <c r="B66" s="165"/>
      <c r="C66" s="164"/>
      <c r="D66" s="165"/>
      <c r="E66" s="166" t="str">
        <f>IFERROR(VLOOKUP(D66,'7 .参数'!$Q:$R,2,0),"")</f>
        <v/>
      </c>
      <c r="F66" s="166">
        <f t="array" ref="F66">+IFERROR(IF('A-对外报价审批表 '!$B$10="数据业务总部",VLOOKUP(C66&amp;E66,IF({1,0},'8.数据库-人力成本及补助（20250601）'!$C:$C&amp;'8.数据库-人力成本及补助（20250601）'!$B:$B,'8.数据库-人力成本及补助（20250601）'!$D:$D),2,0),VLOOKUP(C66&amp;'A-对外报价审批表 '!$D$11,IF({1,0},'8.数据库-人力成本及补助（20250601）'!$C:$C&amp;'8.数据库-人力成本及补助（20250601）'!$B:$B,'8.数据库-人力成本及补助（20250601）'!$D:$D),2,0)),0)</f>
        <v>0</v>
      </c>
      <c r="G66" s="228">
        <f t="shared" si="8"/>
        <v>0</v>
      </c>
      <c r="H66" s="228">
        <f t="shared" si="9"/>
        <v>0</v>
      </c>
      <c r="I66" s="228">
        <f t="shared" si="10"/>
        <v>0</v>
      </c>
      <c r="J66" s="228">
        <f t="shared" si="11"/>
        <v>0</v>
      </c>
      <c r="K66" s="228">
        <f t="shared" si="12"/>
        <v>0</v>
      </c>
      <c r="L66" s="228">
        <f t="shared" si="13"/>
        <v>0</v>
      </c>
      <c r="M66" s="236">
        <f t="shared" si="14"/>
        <v>0</v>
      </c>
      <c r="N66" s="237">
        <f t="shared" si="15"/>
        <v>0</v>
      </c>
      <c r="O66" s="238"/>
      <c r="P66" s="238"/>
      <c r="Q66" s="238"/>
      <c r="R66" s="238"/>
      <c r="S66" s="238"/>
      <c r="T66" s="238"/>
      <c r="U66" s="238"/>
      <c r="V66" s="238"/>
      <c r="W66" s="238"/>
      <c r="X66" s="238"/>
      <c r="Y66" s="238"/>
      <c r="Z66" s="238"/>
      <c r="AA66" s="238"/>
      <c r="AB66" s="238"/>
      <c r="AC66" s="238"/>
      <c r="AD66" s="238"/>
      <c r="AE66" s="238"/>
      <c r="AF66" s="238"/>
      <c r="AG66" s="238"/>
      <c r="AH66" s="238"/>
      <c r="AI66" s="238"/>
      <c r="AJ66" s="238"/>
      <c r="AK66" s="238"/>
      <c r="AL66" s="238"/>
      <c r="AM66" s="238"/>
      <c r="AN66" s="238"/>
      <c r="AO66" s="238"/>
      <c r="AP66" s="238"/>
      <c r="AQ66" s="238"/>
      <c r="AR66" s="238"/>
      <c r="AS66" s="238"/>
      <c r="AT66" s="238"/>
      <c r="AU66" s="238"/>
      <c r="AV66" s="238"/>
      <c r="AW66" s="238"/>
      <c r="AX66" s="238"/>
      <c r="AY66" s="238"/>
      <c r="AZ66" s="238"/>
      <c r="BA66" s="238"/>
      <c r="BB66" s="238"/>
      <c r="BC66" s="238"/>
      <c r="BD66" s="238"/>
      <c r="BE66" s="238"/>
      <c r="BF66" s="238"/>
      <c r="BG66" s="238"/>
      <c r="BH66" s="238"/>
      <c r="BI66" s="238"/>
      <c r="BJ66" s="238"/>
      <c r="BK66" s="238"/>
      <c r="BL66" s="238"/>
      <c r="BM66" s="238"/>
      <c r="BN66" s="238"/>
      <c r="BO66" s="238"/>
      <c r="BP66" s="238"/>
      <c r="BQ66" s="238"/>
      <c r="BR66" s="238"/>
      <c r="BS66" s="238"/>
      <c r="BT66" s="238"/>
      <c r="BU66" s="238"/>
      <c r="BV66" s="238"/>
    </row>
    <row r="67" s="207" customFormat="1" ht="15" customHeight="1" spans="1:74">
      <c r="A67" s="165">
        <v>62</v>
      </c>
      <c r="B67" s="165"/>
      <c r="C67" s="164"/>
      <c r="D67" s="165"/>
      <c r="E67" s="166" t="str">
        <f>IFERROR(VLOOKUP(D67,'7 .参数'!$Q:$R,2,0),"")</f>
        <v/>
      </c>
      <c r="F67" s="166">
        <f t="array" ref="F67">+IFERROR(IF('A-对外报价审批表 '!$B$10="数据业务总部",VLOOKUP(C67&amp;E67,IF({1,0},'8.数据库-人力成本及补助（20250601）'!$C:$C&amp;'8.数据库-人力成本及补助（20250601）'!$B:$B,'8.数据库-人力成本及补助（20250601）'!$D:$D),2,0),VLOOKUP(C67&amp;'A-对外报价审批表 '!$D$11,IF({1,0},'8.数据库-人力成本及补助（20250601）'!$C:$C&amp;'8.数据库-人力成本及补助（20250601）'!$B:$B,'8.数据库-人力成本及补助（20250601）'!$D:$D),2,0)),0)</f>
        <v>0</v>
      </c>
      <c r="G67" s="228">
        <f t="shared" si="8"/>
        <v>0</v>
      </c>
      <c r="H67" s="228">
        <f t="shared" si="9"/>
        <v>0</v>
      </c>
      <c r="I67" s="228">
        <f t="shared" si="10"/>
        <v>0</v>
      </c>
      <c r="J67" s="228">
        <f t="shared" si="11"/>
        <v>0</v>
      </c>
      <c r="K67" s="228">
        <f t="shared" si="12"/>
        <v>0</v>
      </c>
      <c r="L67" s="228">
        <f t="shared" si="13"/>
        <v>0</v>
      </c>
      <c r="M67" s="236">
        <f t="shared" si="14"/>
        <v>0</v>
      </c>
      <c r="N67" s="237">
        <f t="shared" si="15"/>
        <v>0</v>
      </c>
      <c r="O67" s="238"/>
      <c r="P67" s="238"/>
      <c r="Q67" s="238"/>
      <c r="R67" s="238"/>
      <c r="S67" s="238"/>
      <c r="T67" s="238"/>
      <c r="U67" s="238"/>
      <c r="V67" s="238"/>
      <c r="W67" s="238"/>
      <c r="X67" s="238"/>
      <c r="Y67" s="238"/>
      <c r="Z67" s="238"/>
      <c r="AA67" s="238"/>
      <c r="AB67" s="238"/>
      <c r="AC67" s="238"/>
      <c r="AD67" s="238"/>
      <c r="AE67" s="238"/>
      <c r="AF67" s="238"/>
      <c r="AG67" s="238"/>
      <c r="AH67" s="238"/>
      <c r="AI67" s="238"/>
      <c r="AJ67" s="238"/>
      <c r="AK67" s="238"/>
      <c r="AL67" s="238"/>
      <c r="AM67" s="238"/>
      <c r="AN67" s="238"/>
      <c r="AO67" s="238"/>
      <c r="AP67" s="238"/>
      <c r="AQ67" s="238"/>
      <c r="AR67" s="238"/>
      <c r="AS67" s="238"/>
      <c r="AT67" s="238"/>
      <c r="AU67" s="238"/>
      <c r="AV67" s="238"/>
      <c r="AW67" s="238"/>
      <c r="AX67" s="238"/>
      <c r="AY67" s="238"/>
      <c r="AZ67" s="238"/>
      <c r="BA67" s="238"/>
      <c r="BB67" s="238"/>
      <c r="BC67" s="238"/>
      <c r="BD67" s="238"/>
      <c r="BE67" s="238"/>
      <c r="BF67" s="238"/>
      <c r="BG67" s="238"/>
      <c r="BH67" s="238"/>
      <c r="BI67" s="238"/>
      <c r="BJ67" s="238"/>
      <c r="BK67" s="238"/>
      <c r="BL67" s="238"/>
      <c r="BM67" s="238"/>
      <c r="BN67" s="238"/>
      <c r="BO67" s="238"/>
      <c r="BP67" s="238"/>
      <c r="BQ67" s="238"/>
      <c r="BR67" s="238"/>
      <c r="BS67" s="238"/>
      <c r="BT67" s="238"/>
      <c r="BU67" s="238"/>
      <c r="BV67" s="238"/>
    </row>
    <row r="68" s="207" customFormat="1" ht="15" customHeight="1" spans="1:74">
      <c r="A68" s="165">
        <v>63</v>
      </c>
      <c r="B68" s="165"/>
      <c r="C68" s="164"/>
      <c r="D68" s="165"/>
      <c r="E68" s="166" t="str">
        <f>IFERROR(VLOOKUP(D68,'7 .参数'!$Q:$R,2,0),"")</f>
        <v/>
      </c>
      <c r="F68" s="166">
        <f t="array" ref="F68">+IFERROR(IF('A-对外报价审批表 '!$B$10="数据业务总部",VLOOKUP(C68&amp;E68,IF({1,0},'8.数据库-人力成本及补助（20250601）'!$C:$C&amp;'8.数据库-人力成本及补助（20250601）'!$B:$B,'8.数据库-人力成本及补助（20250601）'!$D:$D),2,0),VLOOKUP(C68&amp;'A-对外报价审批表 '!$D$11,IF({1,0},'8.数据库-人力成本及补助（20250601）'!$C:$C&amp;'8.数据库-人力成本及补助（20250601）'!$B:$B,'8.数据库-人力成本及补助（20250601）'!$D:$D),2,0)),0)</f>
        <v>0</v>
      </c>
      <c r="G68" s="228">
        <f t="shared" si="8"/>
        <v>0</v>
      </c>
      <c r="H68" s="228">
        <f t="shared" si="9"/>
        <v>0</v>
      </c>
      <c r="I68" s="228">
        <f t="shared" si="10"/>
        <v>0</v>
      </c>
      <c r="J68" s="228">
        <f t="shared" si="11"/>
        <v>0</v>
      </c>
      <c r="K68" s="228">
        <f t="shared" si="12"/>
        <v>0</v>
      </c>
      <c r="L68" s="228">
        <f t="shared" si="13"/>
        <v>0</v>
      </c>
      <c r="M68" s="236">
        <f t="shared" si="14"/>
        <v>0</v>
      </c>
      <c r="N68" s="237">
        <f t="shared" si="15"/>
        <v>0</v>
      </c>
      <c r="O68" s="238"/>
      <c r="P68" s="238"/>
      <c r="Q68" s="238"/>
      <c r="R68" s="238"/>
      <c r="S68" s="238"/>
      <c r="T68" s="238"/>
      <c r="U68" s="238"/>
      <c r="V68" s="238"/>
      <c r="W68" s="238"/>
      <c r="X68" s="238"/>
      <c r="Y68" s="238"/>
      <c r="Z68" s="238"/>
      <c r="AA68" s="238"/>
      <c r="AB68" s="238"/>
      <c r="AC68" s="238"/>
      <c r="AD68" s="238"/>
      <c r="AE68" s="238"/>
      <c r="AF68" s="238"/>
      <c r="AG68" s="238"/>
      <c r="AH68" s="238"/>
      <c r="AI68" s="238"/>
      <c r="AJ68" s="238"/>
      <c r="AK68" s="238"/>
      <c r="AL68" s="238"/>
      <c r="AM68" s="238"/>
      <c r="AN68" s="238"/>
      <c r="AO68" s="238"/>
      <c r="AP68" s="238"/>
      <c r="AQ68" s="238"/>
      <c r="AR68" s="238"/>
      <c r="AS68" s="238"/>
      <c r="AT68" s="238"/>
      <c r="AU68" s="238"/>
      <c r="AV68" s="238"/>
      <c r="AW68" s="238"/>
      <c r="AX68" s="238"/>
      <c r="AY68" s="238"/>
      <c r="AZ68" s="238"/>
      <c r="BA68" s="238"/>
      <c r="BB68" s="238"/>
      <c r="BC68" s="238"/>
      <c r="BD68" s="238"/>
      <c r="BE68" s="238"/>
      <c r="BF68" s="238"/>
      <c r="BG68" s="238"/>
      <c r="BH68" s="238"/>
      <c r="BI68" s="238"/>
      <c r="BJ68" s="238"/>
      <c r="BK68" s="238"/>
      <c r="BL68" s="238"/>
      <c r="BM68" s="238"/>
      <c r="BN68" s="238"/>
      <c r="BO68" s="238"/>
      <c r="BP68" s="238"/>
      <c r="BQ68" s="238"/>
      <c r="BR68" s="238"/>
      <c r="BS68" s="238"/>
      <c r="BT68" s="238"/>
      <c r="BU68" s="238"/>
      <c r="BV68" s="238"/>
    </row>
    <row r="69" s="207" customFormat="1" ht="15" customHeight="1" spans="1:74">
      <c r="A69" s="165">
        <v>64</v>
      </c>
      <c r="B69" s="165"/>
      <c r="C69" s="164"/>
      <c r="D69" s="165"/>
      <c r="E69" s="166" t="str">
        <f>IFERROR(VLOOKUP(D69,'7 .参数'!$Q:$R,2,0),"")</f>
        <v/>
      </c>
      <c r="F69" s="166">
        <f t="array" ref="F69">+IFERROR(IF('A-对外报价审批表 '!$B$10="数据业务总部",VLOOKUP(C69&amp;E69,IF({1,0},'8.数据库-人力成本及补助（20250601）'!$C:$C&amp;'8.数据库-人力成本及补助（20250601）'!$B:$B,'8.数据库-人力成本及补助（20250601）'!$D:$D),2,0),VLOOKUP(C69&amp;'A-对外报价审批表 '!$D$11,IF({1,0},'8.数据库-人力成本及补助（20250601）'!$C:$C&amp;'8.数据库-人力成本及补助（20250601）'!$B:$B,'8.数据库-人力成本及补助（20250601）'!$D:$D),2,0)),0)</f>
        <v>0</v>
      </c>
      <c r="G69" s="228">
        <f t="shared" si="8"/>
        <v>0</v>
      </c>
      <c r="H69" s="228">
        <f t="shared" si="9"/>
        <v>0</v>
      </c>
      <c r="I69" s="228">
        <f t="shared" si="10"/>
        <v>0</v>
      </c>
      <c r="J69" s="228">
        <f t="shared" si="11"/>
        <v>0</v>
      </c>
      <c r="K69" s="228">
        <f t="shared" si="12"/>
        <v>0</v>
      </c>
      <c r="L69" s="228">
        <f t="shared" si="13"/>
        <v>0</v>
      </c>
      <c r="M69" s="236">
        <f t="shared" si="14"/>
        <v>0</v>
      </c>
      <c r="N69" s="237">
        <f t="shared" si="15"/>
        <v>0</v>
      </c>
      <c r="O69" s="238"/>
      <c r="P69" s="238"/>
      <c r="Q69" s="238"/>
      <c r="R69" s="238"/>
      <c r="S69" s="238"/>
      <c r="T69" s="238"/>
      <c r="U69" s="238"/>
      <c r="V69" s="238"/>
      <c r="W69" s="238"/>
      <c r="X69" s="238"/>
      <c r="Y69" s="238"/>
      <c r="Z69" s="238"/>
      <c r="AA69" s="238"/>
      <c r="AB69" s="238"/>
      <c r="AC69" s="238"/>
      <c r="AD69" s="238"/>
      <c r="AE69" s="238"/>
      <c r="AF69" s="238"/>
      <c r="AG69" s="238"/>
      <c r="AH69" s="238"/>
      <c r="AI69" s="238"/>
      <c r="AJ69" s="238"/>
      <c r="AK69" s="238"/>
      <c r="AL69" s="238"/>
      <c r="AM69" s="238"/>
      <c r="AN69" s="238"/>
      <c r="AO69" s="238"/>
      <c r="AP69" s="238"/>
      <c r="AQ69" s="238"/>
      <c r="AR69" s="238"/>
      <c r="AS69" s="238"/>
      <c r="AT69" s="238"/>
      <c r="AU69" s="238"/>
      <c r="AV69" s="238"/>
      <c r="AW69" s="238"/>
      <c r="AX69" s="238"/>
      <c r="AY69" s="238"/>
      <c r="AZ69" s="238"/>
      <c r="BA69" s="238"/>
      <c r="BB69" s="238"/>
      <c r="BC69" s="238"/>
      <c r="BD69" s="238"/>
      <c r="BE69" s="238"/>
      <c r="BF69" s="238"/>
      <c r="BG69" s="238"/>
      <c r="BH69" s="238"/>
      <c r="BI69" s="238"/>
      <c r="BJ69" s="238"/>
      <c r="BK69" s="238"/>
      <c r="BL69" s="238"/>
      <c r="BM69" s="238"/>
      <c r="BN69" s="238"/>
      <c r="BO69" s="238"/>
      <c r="BP69" s="238"/>
      <c r="BQ69" s="238"/>
      <c r="BR69" s="238"/>
      <c r="BS69" s="238"/>
      <c r="BT69" s="238"/>
      <c r="BU69" s="238"/>
      <c r="BV69" s="238"/>
    </row>
    <row r="70" s="207" customFormat="1" ht="15" customHeight="1" spans="1:74">
      <c r="A70" s="165">
        <v>65</v>
      </c>
      <c r="B70" s="165"/>
      <c r="C70" s="164"/>
      <c r="D70" s="165"/>
      <c r="E70" s="166" t="str">
        <f>IFERROR(VLOOKUP(D70,'7 .参数'!$Q:$R,2,0),"")</f>
        <v/>
      </c>
      <c r="F70" s="166">
        <f t="array" ref="F70">+IFERROR(IF('A-对外报价审批表 '!$B$10="数据业务总部",VLOOKUP(C70&amp;E70,IF({1,0},'8.数据库-人力成本及补助（20250601）'!$C:$C&amp;'8.数据库-人力成本及补助（20250601）'!$B:$B,'8.数据库-人力成本及补助（20250601）'!$D:$D),2,0),VLOOKUP(C70&amp;'A-对外报价审批表 '!$D$11,IF({1,0},'8.数据库-人力成本及补助（20250601）'!$C:$C&amp;'8.数据库-人力成本及补助（20250601）'!$B:$B,'8.数据库-人力成本及补助（20250601）'!$D:$D),2,0)),0)</f>
        <v>0</v>
      </c>
      <c r="G70" s="228">
        <f t="shared" si="8"/>
        <v>0</v>
      </c>
      <c r="H70" s="228">
        <f t="shared" si="9"/>
        <v>0</v>
      </c>
      <c r="I70" s="228">
        <f t="shared" si="10"/>
        <v>0</v>
      </c>
      <c r="J70" s="228">
        <f t="shared" si="11"/>
        <v>0</v>
      </c>
      <c r="K70" s="228">
        <f t="shared" si="12"/>
        <v>0</v>
      </c>
      <c r="L70" s="228">
        <f t="shared" si="13"/>
        <v>0</v>
      </c>
      <c r="M70" s="236">
        <f t="shared" si="14"/>
        <v>0</v>
      </c>
      <c r="N70" s="237">
        <f t="shared" si="15"/>
        <v>0</v>
      </c>
      <c r="O70" s="238"/>
      <c r="P70" s="238"/>
      <c r="Q70" s="238"/>
      <c r="R70" s="238"/>
      <c r="S70" s="238"/>
      <c r="T70" s="238"/>
      <c r="U70" s="238"/>
      <c r="V70" s="238"/>
      <c r="W70" s="238"/>
      <c r="X70" s="238"/>
      <c r="Y70" s="238"/>
      <c r="Z70" s="238"/>
      <c r="AA70" s="238"/>
      <c r="AB70" s="238"/>
      <c r="AC70" s="238"/>
      <c r="AD70" s="238"/>
      <c r="AE70" s="238"/>
      <c r="AF70" s="238"/>
      <c r="AG70" s="238"/>
      <c r="AH70" s="238"/>
      <c r="AI70" s="238"/>
      <c r="AJ70" s="238"/>
      <c r="AK70" s="238"/>
      <c r="AL70" s="238"/>
      <c r="AM70" s="238"/>
      <c r="AN70" s="238"/>
      <c r="AO70" s="238"/>
      <c r="AP70" s="238"/>
      <c r="AQ70" s="238"/>
      <c r="AR70" s="238"/>
      <c r="AS70" s="238"/>
      <c r="AT70" s="238"/>
      <c r="AU70" s="238"/>
      <c r="AV70" s="238"/>
      <c r="AW70" s="238"/>
      <c r="AX70" s="238"/>
      <c r="AY70" s="238"/>
      <c r="AZ70" s="238"/>
      <c r="BA70" s="238"/>
      <c r="BB70" s="238"/>
      <c r="BC70" s="238"/>
      <c r="BD70" s="238"/>
      <c r="BE70" s="238"/>
      <c r="BF70" s="238"/>
      <c r="BG70" s="238"/>
      <c r="BH70" s="238"/>
      <c r="BI70" s="238"/>
      <c r="BJ70" s="238"/>
      <c r="BK70" s="238"/>
      <c r="BL70" s="238"/>
      <c r="BM70" s="238"/>
      <c r="BN70" s="238"/>
      <c r="BO70" s="238"/>
      <c r="BP70" s="238"/>
      <c r="BQ70" s="238"/>
      <c r="BR70" s="238"/>
      <c r="BS70" s="238"/>
      <c r="BT70" s="238"/>
      <c r="BU70" s="238"/>
      <c r="BV70" s="238"/>
    </row>
    <row r="71" s="207" customFormat="1" ht="15" customHeight="1" spans="1:74">
      <c r="A71" s="165">
        <v>66</v>
      </c>
      <c r="B71" s="165"/>
      <c r="C71" s="164"/>
      <c r="D71" s="165"/>
      <c r="E71" s="166" t="str">
        <f>IFERROR(VLOOKUP(D71,'7 .参数'!$Q:$R,2,0),"")</f>
        <v/>
      </c>
      <c r="F71" s="166">
        <f t="array" ref="F71">+IFERROR(IF('A-对外报价审批表 '!$B$10="数据业务总部",VLOOKUP(C71&amp;E71,IF({1,0},'8.数据库-人力成本及补助（20250601）'!$C:$C&amp;'8.数据库-人力成本及补助（20250601）'!$B:$B,'8.数据库-人力成本及补助（20250601）'!$D:$D),2,0),VLOOKUP(C71&amp;'A-对外报价审批表 '!$D$11,IF({1,0},'8.数据库-人力成本及补助（20250601）'!$C:$C&amp;'8.数据库-人力成本及补助（20250601）'!$B:$B,'8.数据库-人力成本及补助（20250601）'!$D:$D),2,0)),0)</f>
        <v>0</v>
      </c>
      <c r="G71" s="228">
        <f t="shared" si="8"/>
        <v>0</v>
      </c>
      <c r="H71" s="228">
        <f t="shared" si="9"/>
        <v>0</v>
      </c>
      <c r="I71" s="228">
        <f t="shared" si="10"/>
        <v>0</v>
      </c>
      <c r="J71" s="228">
        <f t="shared" si="11"/>
        <v>0</v>
      </c>
      <c r="K71" s="228">
        <f t="shared" si="12"/>
        <v>0</v>
      </c>
      <c r="L71" s="228">
        <f t="shared" si="13"/>
        <v>0</v>
      </c>
      <c r="M71" s="236">
        <f t="shared" si="14"/>
        <v>0</v>
      </c>
      <c r="N71" s="237">
        <f t="shared" si="15"/>
        <v>0</v>
      </c>
      <c r="O71" s="238"/>
      <c r="P71" s="238"/>
      <c r="Q71" s="238"/>
      <c r="R71" s="238"/>
      <c r="S71" s="238"/>
      <c r="T71" s="238"/>
      <c r="U71" s="238"/>
      <c r="V71" s="238"/>
      <c r="W71" s="238"/>
      <c r="X71" s="238"/>
      <c r="Y71" s="238"/>
      <c r="Z71" s="238"/>
      <c r="AA71" s="238"/>
      <c r="AB71" s="238"/>
      <c r="AC71" s="238"/>
      <c r="AD71" s="238"/>
      <c r="AE71" s="238"/>
      <c r="AF71" s="238"/>
      <c r="AG71" s="238"/>
      <c r="AH71" s="238"/>
      <c r="AI71" s="238"/>
      <c r="AJ71" s="238"/>
      <c r="AK71" s="238"/>
      <c r="AL71" s="238"/>
      <c r="AM71" s="238"/>
      <c r="AN71" s="238"/>
      <c r="AO71" s="238"/>
      <c r="AP71" s="238"/>
      <c r="AQ71" s="238"/>
      <c r="AR71" s="238"/>
      <c r="AS71" s="238"/>
      <c r="AT71" s="238"/>
      <c r="AU71" s="238"/>
      <c r="AV71" s="238"/>
      <c r="AW71" s="238"/>
      <c r="AX71" s="238"/>
      <c r="AY71" s="238"/>
      <c r="AZ71" s="238"/>
      <c r="BA71" s="238"/>
      <c r="BB71" s="238"/>
      <c r="BC71" s="238"/>
      <c r="BD71" s="238"/>
      <c r="BE71" s="238"/>
      <c r="BF71" s="238"/>
      <c r="BG71" s="238"/>
      <c r="BH71" s="238"/>
      <c r="BI71" s="238"/>
      <c r="BJ71" s="238"/>
      <c r="BK71" s="238"/>
      <c r="BL71" s="238"/>
      <c r="BM71" s="238"/>
      <c r="BN71" s="238"/>
      <c r="BO71" s="238"/>
      <c r="BP71" s="238"/>
      <c r="BQ71" s="238"/>
      <c r="BR71" s="238"/>
      <c r="BS71" s="238"/>
      <c r="BT71" s="238"/>
      <c r="BU71" s="238"/>
      <c r="BV71" s="238"/>
    </row>
    <row r="72" s="207" customFormat="1" ht="15" customHeight="1" spans="1:74">
      <c r="A72" s="165">
        <v>67</v>
      </c>
      <c r="B72" s="165"/>
      <c r="C72" s="164"/>
      <c r="D72" s="165"/>
      <c r="E72" s="166" t="str">
        <f>IFERROR(VLOOKUP(D72,'7 .参数'!$Q:$R,2,0),"")</f>
        <v/>
      </c>
      <c r="F72" s="166">
        <f t="array" ref="F72">+IFERROR(IF('A-对外报价审批表 '!$B$10="数据业务总部",VLOOKUP(C72&amp;E72,IF({1,0},'8.数据库-人力成本及补助（20250601）'!$C:$C&amp;'8.数据库-人力成本及补助（20250601）'!$B:$B,'8.数据库-人力成本及补助（20250601）'!$D:$D),2,0),VLOOKUP(C72&amp;'A-对外报价审批表 '!$D$11,IF({1,0},'8.数据库-人力成本及补助（20250601）'!$C:$C&amp;'8.数据库-人力成本及补助（20250601）'!$B:$B,'8.数据库-人力成本及补助（20250601）'!$D:$D),2,0)),0)</f>
        <v>0</v>
      </c>
      <c r="G72" s="228">
        <f t="shared" si="8"/>
        <v>0</v>
      </c>
      <c r="H72" s="228">
        <f t="shared" si="9"/>
        <v>0</v>
      </c>
      <c r="I72" s="228">
        <f t="shared" si="10"/>
        <v>0</v>
      </c>
      <c r="J72" s="228">
        <f t="shared" si="11"/>
        <v>0</v>
      </c>
      <c r="K72" s="228">
        <f t="shared" si="12"/>
        <v>0</v>
      </c>
      <c r="L72" s="228">
        <f t="shared" si="13"/>
        <v>0</v>
      </c>
      <c r="M72" s="236">
        <f t="shared" si="14"/>
        <v>0</v>
      </c>
      <c r="N72" s="237">
        <f t="shared" si="15"/>
        <v>0</v>
      </c>
      <c r="O72" s="238"/>
      <c r="P72" s="238"/>
      <c r="Q72" s="238"/>
      <c r="R72" s="238"/>
      <c r="S72" s="238"/>
      <c r="T72" s="238"/>
      <c r="U72" s="238"/>
      <c r="V72" s="238"/>
      <c r="W72" s="238"/>
      <c r="X72" s="238"/>
      <c r="Y72" s="238"/>
      <c r="Z72" s="238"/>
      <c r="AA72" s="238"/>
      <c r="AB72" s="238"/>
      <c r="AC72" s="238"/>
      <c r="AD72" s="238"/>
      <c r="AE72" s="238"/>
      <c r="AF72" s="238"/>
      <c r="AG72" s="238"/>
      <c r="AH72" s="238"/>
      <c r="AI72" s="238"/>
      <c r="AJ72" s="238"/>
      <c r="AK72" s="238"/>
      <c r="AL72" s="238"/>
      <c r="AM72" s="238"/>
      <c r="AN72" s="238"/>
      <c r="AO72" s="238"/>
      <c r="AP72" s="238"/>
      <c r="AQ72" s="238"/>
      <c r="AR72" s="238"/>
      <c r="AS72" s="238"/>
      <c r="AT72" s="238"/>
      <c r="AU72" s="238"/>
      <c r="AV72" s="238"/>
      <c r="AW72" s="238"/>
      <c r="AX72" s="238"/>
      <c r="AY72" s="238"/>
      <c r="AZ72" s="238"/>
      <c r="BA72" s="238"/>
      <c r="BB72" s="238"/>
      <c r="BC72" s="238"/>
      <c r="BD72" s="238"/>
      <c r="BE72" s="238"/>
      <c r="BF72" s="238"/>
      <c r="BG72" s="238"/>
      <c r="BH72" s="238"/>
      <c r="BI72" s="238"/>
      <c r="BJ72" s="238"/>
      <c r="BK72" s="238"/>
      <c r="BL72" s="238"/>
      <c r="BM72" s="238"/>
      <c r="BN72" s="238"/>
      <c r="BO72" s="238"/>
      <c r="BP72" s="238"/>
      <c r="BQ72" s="238"/>
      <c r="BR72" s="238"/>
      <c r="BS72" s="238"/>
      <c r="BT72" s="238"/>
      <c r="BU72" s="238"/>
      <c r="BV72" s="238"/>
    </row>
    <row r="73" s="207" customFormat="1" ht="15" customHeight="1" spans="1:74">
      <c r="A73" s="165">
        <v>68</v>
      </c>
      <c r="B73" s="165"/>
      <c r="C73" s="164"/>
      <c r="D73" s="165"/>
      <c r="E73" s="166" t="str">
        <f>IFERROR(VLOOKUP(D73,'7 .参数'!$Q:$R,2,0),"")</f>
        <v/>
      </c>
      <c r="F73" s="166">
        <f t="array" ref="F73">+IFERROR(IF('A-对外报价审批表 '!$B$10="数据业务总部",VLOOKUP(C73&amp;E73,IF({1,0},'8.数据库-人力成本及补助（20250601）'!$C:$C&amp;'8.数据库-人力成本及补助（20250601）'!$B:$B,'8.数据库-人力成本及补助（20250601）'!$D:$D),2,0),VLOOKUP(C73&amp;'A-对外报价审批表 '!$D$11,IF({1,0},'8.数据库-人力成本及补助（20250601）'!$C:$C&amp;'8.数据库-人力成本及补助（20250601）'!$B:$B,'8.数据库-人力成本及补助（20250601）'!$D:$D),2,0)),0)</f>
        <v>0</v>
      </c>
      <c r="G73" s="228">
        <f t="shared" si="8"/>
        <v>0</v>
      </c>
      <c r="H73" s="228">
        <f t="shared" si="9"/>
        <v>0</v>
      </c>
      <c r="I73" s="228">
        <f t="shared" si="10"/>
        <v>0</v>
      </c>
      <c r="J73" s="228">
        <f t="shared" si="11"/>
        <v>0</v>
      </c>
      <c r="K73" s="228">
        <f t="shared" si="12"/>
        <v>0</v>
      </c>
      <c r="L73" s="228">
        <f t="shared" si="13"/>
        <v>0</v>
      </c>
      <c r="M73" s="236">
        <f t="shared" si="14"/>
        <v>0</v>
      </c>
      <c r="N73" s="237">
        <f t="shared" si="15"/>
        <v>0</v>
      </c>
      <c r="O73" s="238"/>
      <c r="P73" s="238"/>
      <c r="Q73" s="238"/>
      <c r="R73" s="238"/>
      <c r="S73" s="238"/>
      <c r="T73" s="238"/>
      <c r="U73" s="238"/>
      <c r="V73" s="238"/>
      <c r="W73" s="238"/>
      <c r="X73" s="238"/>
      <c r="Y73" s="238"/>
      <c r="Z73" s="238"/>
      <c r="AA73" s="238"/>
      <c r="AB73" s="238"/>
      <c r="AC73" s="238"/>
      <c r="AD73" s="238"/>
      <c r="AE73" s="238"/>
      <c r="AF73" s="238"/>
      <c r="AG73" s="238"/>
      <c r="AH73" s="238"/>
      <c r="AI73" s="238"/>
      <c r="AJ73" s="238"/>
      <c r="AK73" s="238"/>
      <c r="AL73" s="238"/>
      <c r="AM73" s="238"/>
      <c r="AN73" s="238"/>
      <c r="AO73" s="238"/>
      <c r="AP73" s="238"/>
      <c r="AQ73" s="238"/>
      <c r="AR73" s="238"/>
      <c r="AS73" s="238"/>
      <c r="AT73" s="238"/>
      <c r="AU73" s="238"/>
      <c r="AV73" s="238"/>
      <c r="AW73" s="238"/>
      <c r="AX73" s="238"/>
      <c r="AY73" s="238"/>
      <c r="AZ73" s="238"/>
      <c r="BA73" s="238"/>
      <c r="BB73" s="238"/>
      <c r="BC73" s="238"/>
      <c r="BD73" s="238"/>
      <c r="BE73" s="238"/>
      <c r="BF73" s="238"/>
      <c r="BG73" s="238"/>
      <c r="BH73" s="238"/>
      <c r="BI73" s="238"/>
      <c r="BJ73" s="238"/>
      <c r="BK73" s="238"/>
      <c r="BL73" s="238"/>
      <c r="BM73" s="238"/>
      <c r="BN73" s="238"/>
      <c r="BO73" s="238"/>
      <c r="BP73" s="238"/>
      <c r="BQ73" s="238"/>
      <c r="BR73" s="238"/>
      <c r="BS73" s="238"/>
      <c r="BT73" s="238"/>
      <c r="BU73" s="238"/>
      <c r="BV73" s="238"/>
    </row>
    <row r="74" s="207" customFormat="1" ht="15" customHeight="1" spans="1:74">
      <c r="A74" s="165">
        <v>69</v>
      </c>
      <c r="B74" s="165"/>
      <c r="C74" s="164"/>
      <c r="D74" s="165"/>
      <c r="E74" s="166" t="str">
        <f>IFERROR(VLOOKUP(D74,'7 .参数'!$Q:$R,2,0),"")</f>
        <v/>
      </c>
      <c r="F74" s="166">
        <f t="array" ref="F74">+IFERROR(IF('A-对外报价审批表 '!$B$10="数据业务总部",VLOOKUP(C74&amp;E74,IF({1,0},'8.数据库-人力成本及补助（20250601）'!$C:$C&amp;'8.数据库-人力成本及补助（20250601）'!$B:$B,'8.数据库-人力成本及补助（20250601）'!$D:$D),2,0),VLOOKUP(C74&amp;'A-对外报价审批表 '!$D$11,IF({1,0},'8.数据库-人力成本及补助（20250601）'!$C:$C&amp;'8.数据库-人力成本及补助（20250601）'!$B:$B,'8.数据库-人力成本及补助（20250601）'!$D:$D),2,0)),0)</f>
        <v>0</v>
      </c>
      <c r="G74" s="228">
        <f t="shared" ref="G74:G93" si="16">SUMPRODUCT(($O$5:$BV$5&lt;=DATE(YEAR($P$3),12,31))*($O74:$BV74/$O$4:$BV$4))</f>
        <v>0</v>
      </c>
      <c r="H74" s="228">
        <f t="shared" ref="H74:H93" si="17">SUMPRODUCT(($O$5:$BV$5&lt;=DATE(YEAR($P$3)+1,12,31))*($O74:$BV74/$O$4:$BV$4))-$G74</f>
        <v>0</v>
      </c>
      <c r="I74" s="228">
        <f t="shared" ref="I74:I93" si="18">SUMPRODUCT(($O$5:$BV$5&lt;=DATE(YEAR($P$3)+2,12,31))*($O74:$BV74/$O$4:$BV$4))-$G74-$H74</f>
        <v>0</v>
      </c>
      <c r="J74" s="228">
        <f t="shared" ref="J74:J93" si="19">SUMPRODUCT(($O$5:$BV$5&lt;=DATE(YEAR($P$3)+3,12,31))*($O74:$BV74/$O$4:$BV$4))-$G74-$H74-$I74</f>
        <v>0</v>
      </c>
      <c r="K74" s="228">
        <f t="shared" ref="K74:K93" si="20">SUMPRODUCT(($O$5:$BV$5&lt;=DATE(YEAR($P$3)+4,12,31))*($O74:$BV74/$O$4:$BV$4))-$G74-$H74-$I74-$J74</f>
        <v>0</v>
      </c>
      <c r="L74" s="228">
        <f t="shared" ref="L74:L93" si="21">SUMPRODUCT(($O$5:$BV$5&lt;=DATE(YEAR($P$3)+5,12,31))*($O74:$BV74/$O$4:$BV$4))-$H74-$I74-$J74-$G74-$K74</f>
        <v>0</v>
      </c>
      <c r="M74" s="236">
        <f t="shared" ref="M74:M93" si="22">SUM(G74:L74)</f>
        <v>0</v>
      </c>
      <c r="N74" s="237">
        <f t="shared" ref="N74:N105" si="23">SUM($O74:$BV74)</f>
        <v>0</v>
      </c>
      <c r="O74" s="238"/>
      <c r="P74" s="238"/>
      <c r="Q74" s="238"/>
      <c r="R74" s="238"/>
      <c r="S74" s="238"/>
      <c r="T74" s="238"/>
      <c r="U74" s="238"/>
      <c r="V74" s="238"/>
      <c r="W74" s="238"/>
      <c r="X74" s="238"/>
      <c r="Y74" s="238"/>
      <c r="Z74" s="238"/>
      <c r="AA74" s="238"/>
      <c r="AB74" s="238"/>
      <c r="AC74" s="238"/>
      <c r="AD74" s="238"/>
      <c r="AE74" s="238"/>
      <c r="AF74" s="238"/>
      <c r="AG74" s="238"/>
      <c r="AH74" s="238"/>
      <c r="AI74" s="238"/>
      <c r="AJ74" s="238"/>
      <c r="AK74" s="238"/>
      <c r="AL74" s="238"/>
      <c r="AM74" s="238"/>
      <c r="AN74" s="238"/>
      <c r="AO74" s="238"/>
      <c r="AP74" s="238"/>
      <c r="AQ74" s="238"/>
      <c r="AR74" s="238"/>
      <c r="AS74" s="238"/>
      <c r="AT74" s="238"/>
      <c r="AU74" s="238"/>
      <c r="AV74" s="238"/>
      <c r="AW74" s="238"/>
      <c r="AX74" s="238"/>
      <c r="AY74" s="238"/>
      <c r="AZ74" s="238"/>
      <c r="BA74" s="238"/>
      <c r="BB74" s="238"/>
      <c r="BC74" s="238"/>
      <c r="BD74" s="238"/>
      <c r="BE74" s="238"/>
      <c r="BF74" s="238"/>
      <c r="BG74" s="238"/>
      <c r="BH74" s="238"/>
      <c r="BI74" s="238"/>
      <c r="BJ74" s="238"/>
      <c r="BK74" s="238"/>
      <c r="BL74" s="238"/>
      <c r="BM74" s="238"/>
      <c r="BN74" s="238"/>
      <c r="BO74" s="238"/>
      <c r="BP74" s="238"/>
      <c r="BQ74" s="238"/>
      <c r="BR74" s="238"/>
      <c r="BS74" s="238"/>
      <c r="BT74" s="238"/>
      <c r="BU74" s="238"/>
      <c r="BV74" s="238"/>
    </row>
    <row r="75" s="207" customFormat="1" ht="15" customHeight="1" spans="1:74">
      <c r="A75" s="165">
        <v>70</v>
      </c>
      <c r="B75" s="165"/>
      <c r="C75" s="164"/>
      <c r="D75" s="165"/>
      <c r="E75" s="166" t="str">
        <f>IFERROR(VLOOKUP(D75,'7 .参数'!$Q:$R,2,0),"")</f>
        <v/>
      </c>
      <c r="F75" s="166">
        <f t="array" ref="F75">+IFERROR(IF('A-对外报价审批表 '!$B$10="数据业务总部",VLOOKUP(C75&amp;E75,IF({1,0},'8.数据库-人力成本及补助（20250601）'!$C:$C&amp;'8.数据库-人力成本及补助（20250601）'!$B:$B,'8.数据库-人力成本及补助（20250601）'!$D:$D),2,0),VLOOKUP(C75&amp;'A-对外报价审批表 '!$D$11,IF({1,0},'8.数据库-人力成本及补助（20250601）'!$C:$C&amp;'8.数据库-人力成本及补助（20250601）'!$B:$B,'8.数据库-人力成本及补助（20250601）'!$D:$D),2,0)),0)</f>
        <v>0</v>
      </c>
      <c r="G75" s="228">
        <f t="shared" si="16"/>
        <v>0</v>
      </c>
      <c r="H75" s="228">
        <f t="shared" si="17"/>
        <v>0</v>
      </c>
      <c r="I75" s="228">
        <f t="shared" si="18"/>
        <v>0</v>
      </c>
      <c r="J75" s="228">
        <f t="shared" si="19"/>
        <v>0</v>
      </c>
      <c r="K75" s="228">
        <f t="shared" si="20"/>
        <v>0</v>
      </c>
      <c r="L75" s="228">
        <f t="shared" si="21"/>
        <v>0</v>
      </c>
      <c r="M75" s="236">
        <f t="shared" si="22"/>
        <v>0</v>
      </c>
      <c r="N75" s="237">
        <f t="shared" si="23"/>
        <v>0</v>
      </c>
      <c r="O75" s="238"/>
      <c r="P75" s="238"/>
      <c r="Q75" s="238"/>
      <c r="R75" s="238"/>
      <c r="S75" s="238"/>
      <c r="T75" s="238"/>
      <c r="U75" s="238"/>
      <c r="V75" s="238"/>
      <c r="W75" s="238"/>
      <c r="X75" s="238"/>
      <c r="Y75" s="238"/>
      <c r="Z75" s="238"/>
      <c r="AA75" s="238"/>
      <c r="AB75" s="238"/>
      <c r="AC75" s="238"/>
      <c r="AD75" s="238"/>
      <c r="AE75" s="238"/>
      <c r="AF75" s="238"/>
      <c r="AG75" s="238"/>
      <c r="AH75" s="238"/>
      <c r="AI75" s="238"/>
      <c r="AJ75" s="238"/>
      <c r="AK75" s="238"/>
      <c r="AL75" s="238"/>
      <c r="AM75" s="238"/>
      <c r="AN75" s="238"/>
      <c r="AO75" s="238"/>
      <c r="AP75" s="238"/>
      <c r="AQ75" s="238"/>
      <c r="AR75" s="238"/>
      <c r="AS75" s="238"/>
      <c r="AT75" s="238"/>
      <c r="AU75" s="238"/>
      <c r="AV75" s="238"/>
      <c r="AW75" s="238"/>
      <c r="AX75" s="238"/>
      <c r="AY75" s="238"/>
      <c r="AZ75" s="238"/>
      <c r="BA75" s="238"/>
      <c r="BB75" s="238"/>
      <c r="BC75" s="238"/>
      <c r="BD75" s="238"/>
      <c r="BE75" s="238"/>
      <c r="BF75" s="238"/>
      <c r="BG75" s="238"/>
      <c r="BH75" s="238"/>
      <c r="BI75" s="238"/>
      <c r="BJ75" s="238"/>
      <c r="BK75" s="238"/>
      <c r="BL75" s="238"/>
      <c r="BM75" s="238"/>
      <c r="BN75" s="238"/>
      <c r="BO75" s="238"/>
      <c r="BP75" s="238"/>
      <c r="BQ75" s="238"/>
      <c r="BR75" s="238"/>
      <c r="BS75" s="238"/>
      <c r="BT75" s="238"/>
      <c r="BU75" s="238"/>
      <c r="BV75" s="238"/>
    </row>
    <row r="76" s="207" customFormat="1" ht="15" customHeight="1" spans="1:74">
      <c r="A76" s="165">
        <v>71</v>
      </c>
      <c r="B76" s="165"/>
      <c r="C76" s="164"/>
      <c r="D76" s="165"/>
      <c r="E76" s="166" t="str">
        <f>IFERROR(VLOOKUP(D76,'7 .参数'!$Q:$R,2,0),"")</f>
        <v/>
      </c>
      <c r="F76" s="166">
        <f t="array" ref="F76">+IFERROR(IF('A-对外报价审批表 '!$B$10="数据业务总部",VLOOKUP(C76&amp;E76,IF({1,0},'8.数据库-人力成本及补助（20250601）'!$C:$C&amp;'8.数据库-人力成本及补助（20250601）'!$B:$B,'8.数据库-人力成本及补助（20250601）'!$D:$D),2,0),VLOOKUP(C76&amp;'A-对外报价审批表 '!$D$11,IF({1,0},'8.数据库-人力成本及补助（20250601）'!$C:$C&amp;'8.数据库-人力成本及补助（20250601）'!$B:$B,'8.数据库-人力成本及补助（20250601）'!$D:$D),2,0)),0)</f>
        <v>0</v>
      </c>
      <c r="G76" s="228">
        <f t="shared" si="16"/>
        <v>0</v>
      </c>
      <c r="H76" s="228">
        <f t="shared" si="17"/>
        <v>0</v>
      </c>
      <c r="I76" s="228">
        <f t="shared" si="18"/>
        <v>0</v>
      </c>
      <c r="J76" s="228">
        <f t="shared" si="19"/>
        <v>0</v>
      </c>
      <c r="K76" s="228">
        <f t="shared" si="20"/>
        <v>0</v>
      </c>
      <c r="L76" s="228">
        <f t="shared" si="21"/>
        <v>0</v>
      </c>
      <c r="M76" s="236">
        <f t="shared" si="22"/>
        <v>0</v>
      </c>
      <c r="N76" s="237">
        <f t="shared" si="23"/>
        <v>0</v>
      </c>
      <c r="O76" s="238"/>
      <c r="P76" s="238"/>
      <c r="Q76" s="238"/>
      <c r="R76" s="238"/>
      <c r="S76" s="238"/>
      <c r="T76" s="238"/>
      <c r="U76" s="238"/>
      <c r="V76" s="238"/>
      <c r="W76" s="238"/>
      <c r="X76" s="238"/>
      <c r="Y76" s="238"/>
      <c r="Z76" s="238"/>
      <c r="AA76" s="238"/>
      <c r="AB76" s="238"/>
      <c r="AC76" s="238"/>
      <c r="AD76" s="238"/>
      <c r="AE76" s="238"/>
      <c r="AF76" s="238"/>
      <c r="AG76" s="238"/>
      <c r="AH76" s="238"/>
      <c r="AI76" s="238"/>
      <c r="AJ76" s="238"/>
      <c r="AK76" s="238"/>
      <c r="AL76" s="238"/>
      <c r="AM76" s="238"/>
      <c r="AN76" s="238"/>
      <c r="AO76" s="238"/>
      <c r="AP76" s="238"/>
      <c r="AQ76" s="238"/>
      <c r="AR76" s="238"/>
      <c r="AS76" s="238"/>
      <c r="AT76" s="238"/>
      <c r="AU76" s="238"/>
      <c r="AV76" s="238"/>
      <c r="AW76" s="238"/>
      <c r="AX76" s="238"/>
      <c r="AY76" s="238"/>
      <c r="AZ76" s="238"/>
      <c r="BA76" s="238"/>
      <c r="BB76" s="238"/>
      <c r="BC76" s="238"/>
      <c r="BD76" s="238"/>
      <c r="BE76" s="238"/>
      <c r="BF76" s="238"/>
      <c r="BG76" s="238"/>
      <c r="BH76" s="238"/>
      <c r="BI76" s="238"/>
      <c r="BJ76" s="238"/>
      <c r="BK76" s="238"/>
      <c r="BL76" s="238"/>
      <c r="BM76" s="238"/>
      <c r="BN76" s="238"/>
      <c r="BO76" s="238"/>
      <c r="BP76" s="238"/>
      <c r="BQ76" s="238"/>
      <c r="BR76" s="238"/>
      <c r="BS76" s="238"/>
      <c r="BT76" s="238"/>
      <c r="BU76" s="238"/>
      <c r="BV76" s="238"/>
    </row>
    <row r="77" s="207" customFormat="1" ht="15" customHeight="1" spans="1:74">
      <c r="A77" s="165">
        <v>72</v>
      </c>
      <c r="B77" s="165"/>
      <c r="C77" s="164"/>
      <c r="D77" s="165"/>
      <c r="E77" s="166" t="str">
        <f>IFERROR(VLOOKUP(D77,'7 .参数'!$Q:$R,2,0),"")</f>
        <v/>
      </c>
      <c r="F77" s="166">
        <f t="array" ref="F77">+IFERROR(IF('A-对外报价审批表 '!$B$10="数据业务总部",VLOOKUP(C77&amp;E77,IF({1,0},'8.数据库-人力成本及补助（20250601）'!$C:$C&amp;'8.数据库-人力成本及补助（20250601）'!$B:$B,'8.数据库-人力成本及补助（20250601）'!$D:$D),2,0),VLOOKUP(C77&amp;'A-对外报价审批表 '!$D$11,IF({1,0},'8.数据库-人力成本及补助（20250601）'!$C:$C&amp;'8.数据库-人力成本及补助（20250601）'!$B:$B,'8.数据库-人力成本及补助（20250601）'!$D:$D),2,0)),0)</f>
        <v>0</v>
      </c>
      <c r="G77" s="228">
        <f t="shared" si="16"/>
        <v>0</v>
      </c>
      <c r="H77" s="228">
        <f t="shared" si="17"/>
        <v>0</v>
      </c>
      <c r="I77" s="228">
        <f t="shared" si="18"/>
        <v>0</v>
      </c>
      <c r="J77" s="228">
        <f t="shared" si="19"/>
        <v>0</v>
      </c>
      <c r="K77" s="228">
        <f t="shared" si="20"/>
        <v>0</v>
      </c>
      <c r="L77" s="228">
        <f t="shared" si="21"/>
        <v>0</v>
      </c>
      <c r="M77" s="236">
        <f t="shared" si="22"/>
        <v>0</v>
      </c>
      <c r="N77" s="237">
        <f t="shared" si="23"/>
        <v>0</v>
      </c>
      <c r="O77" s="238"/>
      <c r="P77" s="238"/>
      <c r="Q77" s="238"/>
      <c r="R77" s="238"/>
      <c r="S77" s="238"/>
      <c r="T77" s="238"/>
      <c r="U77" s="238"/>
      <c r="V77" s="238"/>
      <c r="W77" s="238"/>
      <c r="X77" s="238"/>
      <c r="Y77" s="238"/>
      <c r="Z77" s="238"/>
      <c r="AA77" s="238"/>
      <c r="AB77" s="238"/>
      <c r="AC77" s="238"/>
      <c r="AD77" s="238"/>
      <c r="AE77" s="238"/>
      <c r="AF77" s="238"/>
      <c r="AG77" s="238"/>
      <c r="AH77" s="238"/>
      <c r="AI77" s="238"/>
      <c r="AJ77" s="238"/>
      <c r="AK77" s="238"/>
      <c r="AL77" s="238"/>
      <c r="AM77" s="238"/>
      <c r="AN77" s="238"/>
      <c r="AO77" s="238"/>
      <c r="AP77" s="238"/>
      <c r="AQ77" s="238"/>
      <c r="AR77" s="238"/>
      <c r="AS77" s="238"/>
      <c r="AT77" s="238"/>
      <c r="AU77" s="238"/>
      <c r="AV77" s="238"/>
      <c r="AW77" s="238"/>
      <c r="AX77" s="238"/>
      <c r="AY77" s="238"/>
      <c r="AZ77" s="238"/>
      <c r="BA77" s="238"/>
      <c r="BB77" s="238"/>
      <c r="BC77" s="238"/>
      <c r="BD77" s="238"/>
      <c r="BE77" s="238"/>
      <c r="BF77" s="238"/>
      <c r="BG77" s="238"/>
      <c r="BH77" s="238"/>
      <c r="BI77" s="238"/>
      <c r="BJ77" s="238"/>
      <c r="BK77" s="238"/>
      <c r="BL77" s="238"/>
      <c r="BM77" s="238"/>
      <c r="BN77" s="238"/>
      <c r="BO77" s="238"/>
      <c r="BP77" s="238"/>
      <c r="BQ77" s="238"/>
      <c r="BR77" s="238"/>
      <c r="BS77" s="238"/>
      <c r="BT77" s="238"/>
      <c r="BU77" s="238"/>
      <c r="BV77" s="238"/>
    </row>
    <row r="78" s="207" customFormat="1" ht="15" customHeight="1" spans="1:74">
      <c r="A78" s="165">
        <v>73</v>
      </c>
      <c r="B78" s="165"/>
      <c r="C78" s="164"/>
      <c r="D78" s="165"/>
      <c r="E78" s="166" t="str">
        <f>IFERROR(VLOOKUP(D78,'7 .参数'!$Q:$R,2,0),"")</f>
        <v/>
      </c>
      <c r="F78" s="166">
        <f t="array" ref="F78">+IFERROR(IF('A-对外报价审批表 '!$B$10="数据业务总部",VLOOKUP(C78&amp;E78,IF({1,0},'8.数据库-人力成本及补助（20250601）'!$C:$C&amp;'8.数据库-人力成本及补助（20250601）'!$B:$B,'8.数据库-人力成本及补助（20250601）'!$D:$D),2,0),VLOOKUP(C78&amp;'A-对外报价审批表 '!$D$11,IF({1,0},'8.数据库-人力成本及补助（20250601）'!$C:$C&amp;'8.数据库-人力成本及补助（20250601）'!$B:$B,'8.数据库-人力成本及补助（20250601）'!$D:$D),2,0)),0)</f>
        <v>0</v>
      </c>
      <c r="G78" s="228">
        <f t="shared" si="16"/>
        <v>0</v>
      </c>
      <c r="H78" s="228">
        <f t="shared" si="17"/>
        <v>0</v>
      </c>
      <c r="I78" s="228">
        <f t="shared" si="18"/>
        <v>0</v>
      </c>
      <c r="J78" s="228">
        <f t="shared" si="19"/>
        <v>0</v>
      </c>
      <c r="K78" s="228">
        <f t="shared" si="20"/>
        <v>0</v>
      </c>
      <c r="L78" s="228">
        <f t="shared" si="21"/>
        <v>0</v>
      </c>
      <c r="M78" s="236">
        <f t="shared" si="22"/>
        <v>0</v>
      </c>
      <c r="N78" s="237">
        <f t="shared" si="23"/>
        <v>0</v>
      </c>
      <c r="O78" s="238"/>
      <c r="P78" s="238"/>
      <c r="Q78" s="238"/>
      <c r="R78" s="238"/>
      <c r="S78" s="238"/>
      <c r="T78" s="238"/>
      <c r="U78" s="238"/>
      <c r="V78" s="238"/>
      <c r="W78" s="238"/>
      <c r="X78" s="238"/>
      <c r="Y78" s="238"/>
      <c r="Z78" s="238"/>
      <c r="AA78" s="238"/>
      <c r="AB78" s="238"/>
      <c r="AC78" s="238"/>
      <c r="AD78" s="238"/>
      <c r="AE78" s="238"/>
      <c r="AF78" s="238"/>
      <c r="AG78" s="238"/>
      <c r="AH78" s="238"/>
      <c r="AI78" s="238"/>
      <c r="AJ78" s="238"/>
      <c r="AK78" s="238"/>
      <c r="AL78" s="238"/>
      <c r="AM78" s="238"/>
      <c r="AN78" s="238"/>
      <c r="AO78" s="238"/>
      <c r="AP78" s="238"/>
      <c r="AQ78" s="238"/>
      <c r="AR78" s="238"/>
      <c r="AS78" s="238"/>
      <c r="AT78" s="238"/>
      <c r="AU78" s="238"/>
      <c r="AV78" s="238"/>
      <c r="AW78" s="238"/>
      <c r="AX78" s="238"/>
      <c r="AY78" s="238"/>
      <c r="AZ78" s="238"/>
      <c r="BA78" s="238"/>
      <c r="BB78" s="238"/>
      <c r="BC78" s="238"/>
      <c r="BD78" s="238"/>
      <c r="BE78" s="238"/>
      <c r="BF78" s="238"/>
      <c r="BG78" s="238"/>
      <c r="BH78" s="238"/>
      <c r="BI78" s="238"/>
      <c r="BJ78" s="238"/>
      <c r="BK78" s="238"/>
      <c r="BL78" s="238"/>
      <c r="BM78" s="238"/>
      <c r="BN78" s="238"/>
      <c r="BO78" s="238"/>
      <c r="BP78" s="238"/>
      <c r="BQ78" s="238"/>
      <c r="BR78" s="238"/>
      <c r="BS78" s="238"/>
      <c r="BT78" s="238"/>
      <c r="BU78" s="238"/>
      <c r="BV78" s="238"/>
    </row>
    <row r="79" s="207" customFormat="1" ht="15" customHeight="1" spans="1:74">
      <c r="A79" s="165">
        <v>74</v>
      </c>
      <c r="B79" s="165"/>
      <c r="C79" s="164"/>
      <c r="D79" s="165"/>
      <c r="E79" s="166" t="str">
        <f>IFERROR(VLOOKUP(D79,'7 .参数'!$Q:$R,2,0),"")</f>
        <v/>
      </c>
      <c r="F79" s="166">
        <f t="array" ref="F79">+IFERROR(IF('A-对外报价审批表 '!$B$10="数据业务总部",VLOOKUP(C79&amp;E79,IF({1,0},'8.数据库-人力成本及补助（20250601）'!$C:$C&amp;'8.数据库-人力成本及补助（20250601）'!$B:$B,'8.数据库-人力成本及补助（20250601）'!$D:$D),2,0),VLOOKUP(C79&amp;'A-对外报价审批表 '!$D$11,IF({1,0},'8.数据库-人力成本及补助（20250601）'!$C:$C&amp;'8.数据库-人力成本及补助（20250601）'!$B:$B,'8.数据库-人力成本及补助（20250601）'!$D:$D),2,0)),0)</f>
        <v>0</v>
      </c>
      <c r="G79" s="228">
        <f t="shared" si="16"/>
        <v>0</v>
      </c>
      <c r="H79" s="228">
        <f t="shared" si="17"/>
        <v>0</v>
      </c>
      <c r="I79" s="228">
        <f t="shared" si="18"/>
        <v>0</v>
      </c>
      <c r="J79" s="228">
        <f t="shared" si="19"/>
        <v>0</v>
      </c>
      <c r="K79" s="228">
        <f t="shared" si="20"/>
        <v>0</v>
      </c>
      <c r="L79" s="228">
        <f t="shared" si="21"/>
        <v>0</v>
      </c>
      <c r="M79" s="236">
        <f t="shared" si="22"/>
        <v>0</v>
      </c>
      <c r="N79" s="237">
        <f t="shared" si="23"/>
        <v>0</v>
      </c>
      <c r="O79" s="238"/>
      <c r="P79" s="238"/>
      <c r="Q79" s="238"/>
      <c r="R79" s="238"/>
      <c r="S79" s="238"/>
      <c r="T79" s="238"/>
      <c r="U79" s="238"/>
      <c r="V79" s="238"/>
      <c r="W79" s="238"/>
      <c r="X79" s="238"/>
      <c r="Y79" s="238"/>
      <c r="Z79" s="238"/>
      <c r="AA79" s="238"/>
      <c r="AB79" s="238"/>
      <c r="AC79" s="238"/>
      <c r="AD79" s="238"/>
      <c r="AE79" s="238"/>
      <c r="AF79" s="238"/>
      <c r="AG79" s="238"/>
      <c r="AH79" s="238"/>
      <c r="AI79" s="238"/>
      <c r="AJ79" s="238"/>
      <c r="AK79" s="238"/>
      <c r="AL79" s="238"/>
      <c r="AM79" s="238"/>
      <c r="AN79" s="238"/>
      <c r="AO79" s="238"/>
      <c r="AP79" s="238"/>
      <c r="AQ79" s="238"/>
      <c r="AR79" s="238"/>
      <c r="AS79" s="238"/>
      <c r="AT79" s="238"/>
      <c r="AU79" s="238"/>
      <c r="AV79" s="238"/>
      <c r="AW79" s="238"/>
      <c r="AX79" s="238"/>
      <c r="AY79" s="238"/>
      <c r="AZ79" s="238"/>
      <c r="BA79" s="238"/>
      <c r="BB79" s="238"/>
      <c r="BC79" s="238"/>
      <c r="BD79" s="238"/>
      <c r="BE79" s="238"/>
      <c r="BF79" s="238"/>
      <c r="BG79" s="238"/>
      <c r="BH79" s="238"/>
      <c r="BI79" s="238"/>
      <c r="BJ79" s="238"/>
      <c r="BK79" s="238"/>
      <c r="BL79" s="238"/>
      <c r="BM79" s="238"/>
      <c r="BN79" s="238"/>
      <c r="BO79" s="238"/>
      <c r="BP79" s="238"/>
      <c r="BQ79" s="238"/>
      <c r="BR79" s="238"/>
      <c r="BS79" s="238"/>
      <c r="BT79" s="238"/>
      <c r="BU79" s="238"/>
      <c r="BV79" s="238"/>
    </row>
    <row r="80" s="207" customFormat="1" ht="15" customHeight="1" spans="1:74">
      <c r="A80" s="165">
        <v>75</v>
      </c>
      <c r="B80" s="165"/>
      <c r="C80" s="164"/>
      <c r="D80" s="165"/>
      <c r="E80" s="166" t="str">
        <f>IFERROR(VLOOKUP(D80,'7 .参数'!$Q:$R,2,0),"")</f>
        <v/>
      </c>
      <c r="F80" s="166">
        <f t="array" ref="F80">+IFERROR(IF('A-对外报价审批表 '!$B$10="数据业务总部",VLOOKUP(C80&amp;E80,IF({1,0},'8.数据库-人力成本及补助（20250601）'!$C:$C&amp;'8.数据库-人力成本及补助（20250601）'!$B:$B,'8.数据库-人力成本及补助（20250601）'!$D:$D),2,0),VLOOKUP(C80&amp;'A-对外报价审批表 '!$D$11,IF({1,0},'8.数据库-人力成本及补助（20250601）'!$C:$C&amp;'8.数据库-人力成本及补助（20250601）'!$B:$B,'8.数据库-人力成本及补助（20250601）'!$D:$D),2,0)),0)</f>
        <v>0</v>
      </c>
      <c r="G80" s="228">
        <f t="shared" si="16"/>
        <v>0</v>
      </c>
      <c r="H80" s="228">
        <f t="shared" si="17"/>
        <v>0</v>
      </c>
      <c r="I80" s="228">
        <f t="shared" si="18"/>
        <v>0</v>
      </c>
      <c r="J80" s="228">
        <f t="shared" si="19"/>
        <v>0</v>
      </c>
      <c r="K80" s="228">
        <f t="shared" si="20"/>
        <v>0</v>
      </c>
      <c r="L80" s="228">
        <f t="shared" si="21"/>
        <v>0</v>
      </c>
      <c r="M80" s="236">
        <f t="shared" si="22"/>
        <v>0</v>
      </c>
      <c r="N80" s="237">
        <f t="shared" si="23"/>
        <v>0</v>
      </c>
      <c r="O80" s="238"/>
      <c r="P80" s="238"/>
      <c r="Q80" s="238"/>
      <c r="R80" s="238"/>
      <c r="S80" s="238"/>
      <c r="T80" s="238"/>
      <c r="U80" s="238"/>
      <c r="V80" s="238"/>
      <c r="W80" s="238"/>
      <c r="X80" s="238"/>
      <c r="Y80" s="238"/>
      <c r="Z80" s="238"/>
      <c r="AA80" s="238"/>
      <c r="AB80" s="238"/>
      <c r="AC80" s="238"/>
      <c r="AD80" s="238"/>
      <c r="AE80" s="238"/>
      <c r="AF80" s="238"/>
      <c r="AG80" s="238"/>
      <c r="AH80" s="238"/>
      <c r="AI80" s="238"/>
      <c r="AJ80" s="238"/>
      <c r="AK80" s="238"/>
      <c r="AL80" s="238"/>
      <c r="AM80" s="238"/>
      <c r="AN80" s="238"/>
      <c r="AO80" s="238"/>
      <c r="AP80" s="238"/>
      <c r="AQ80" s="238"/>
      <c r="AR80" s="238"/>
      <c r="AS80" s="238"/>
      <c r="AT80" s="238"/>
      <c r="AU80" s="238"/>
      <c r="AV80" s="238"/>
      <c r="AW80" s="238"/>
      <c r="AX80" s="238"/>
      <c r="AY80" s="238"/>
      <c r="AZ80" s="238"/>
      <c r="BA80" s="238"/>
      <c r="BB80" s="238"/>
      <c r="BC80" s="238"/>
      <c r="BD80" s="238"/>
      <c r="BE80" s="238"/>
      <c r="BF80" s="238"/>
      <c r="BG80" s="238"/>
      <c r="BH80" s="238"/>
      <c r="BI80" s="238"/>
      <c r="BJ80" s="238"/>
      <c r="BK80" s="238"/>
      <c r="BL80" s="238"/>
      <c r="BM80" s="238"/>
      <c r="BN80" s="238"/>
      <c r="BO80" s="238"/>
      <c r="BP80" s="238"/>
      <c r="BQ80" s="238"/>
      <c r="BR80" s="238"/>
      <c r="BS80" s="238"/>
      <c r="BT80" s="238"/>
      <c r="BU80" s="238"/>
      <c r="BV80" s="238"/>
    </row>
    <row r="81" s="207" customFormat="1" ht="15" customHeight="1" spans="1:74">
      <c r="A81" s="165">
        <v>76</v>
      </c>
      <c r="B81" s="165"/>
      <c r="C81" s="164"/>
      <c r="D81" s="165"/>
      <c r="E81" s="166" t="str">
        <f>IFERROR(VLOOKUP(D81,'7 .参数'!$Q:$R,2,0),"")</f>
        <v/>
      </c>
      <c r="F81" s="166">
        <f t="array" ref="F81">+IFERROR(IF('A-对外报价审批表 '!$B$10="数据业务总部",VLOOKUP(C81&amp;E81,IF({1,0},'8.数据库-人力成本及补助（20250601）'!$C:$C&amp;'8.数据库-人力成本及补助（20250601）'!$B:$B,'8.数据库-人力成本及补助（20250601）'!$D:$D),2,0),VLOOKUP(C81&amp;'A-对外报价审批表 '!$D$11,IF({1,0},'8.数据库-人力成本及补助（20250601）'!$C:$C&amp;'8.数据库-人力成本及补助（20250601）'!$B:$B,'8.数据库-人力成本及补助（20250601）'!$D:$D),2,0)),0)</f>
        <v>0</v>
      </c>
      <c r="G81" s="228">
        <f t="shared" si="16"/>
        <v>0</v>
      </c>
      <c r="H81" s="228">
        <f t="shared" si="17"/>
        <v>0</v>
      </c>
      <c r="I81" s="228">
        <f t="shared" si="18"/>
        <v>0</v>
      </c>
      <c r="J81" s="228">
        <f t="shared" si="19"/>
        <v>0</v>
      </c>
      <c r="K81" s="228">
        <f t="shared" si="20"/>
        <v>0</v>
      </c>
      <c r="L81" s="228">
        <f t="shared" si="21"/>
        <v>0</v>
      </c>
      <c r="M81" s="236">
        <f t="shared" si="22"/>
        <v>0</v>
      </c>
      <c r="N81" s="237">
        <f t="shared" si="23"/>
        <v>0</v>
      </c>
      <c r="O81" s="238"/>
      <c r="P81" s="238"/>
      <c r="Q81" s="238"/>
      <c r="R81" s="238"/>
      <c r="S81" s="238"/>
      <c r="T81" s="238"/>
      <c r="U81" s="238"/>
      <c r="V81" s="238"/>
      <c r="W81" s="238"/>
      <c r="X81" s="238"/>
      <c r="Y81" s="238"/>
      <c r="Z81" s="238"/>
      <c r="AA81" s="238"/>
      <c r="AB81" s="238"/>
      <c r="AC81" s="238"/>
      <c r="AD81" s="238"/>
      <c r="AE81" s="238"/>
      <c r="AF81" s="238"/>
      <c r="AG81" s="238"/>
      <c r="AH81" s="238"/>
      <c r="AI81" s="238"/>
      <c r="AJ81" s="238"/>
      <c r="AK81" s="238"/>
      <c r="AL81" s="238"/>
      <c r="AM81" s="238"/>
      <c r="AN81" s="238"/>
      <c r="AO81" s="238"/>
      <c r="AP81" s="238"/>
      <c r="AQ81" s="238"/>
      <c r="AR81" s="238"/>
      <c r="AS81" s="238"/>
      <c r="AT81" s="238"/>
      <c r="AU81" s="238"/>
      <c r="AV81" s="238"/>
      <c r="AW81" s="238"/>
      <c r="AX81" s="238"/>
      <c r="AY81" s="238"/>
      <c r="AZ81" s="238"/>
      <c r="BA81" s="238"/>
      <c r="BB81" s="238"/>
      <c r="BC81" s="238"/>
      <c r="BD81" s="238"/>
      <c r="BE81" s="238"/>
      <c r="BF81" s="238"/>
      <c r="BG81" s="238"/>
      <c r="BH81" s="238"/>
      <c r="BI81" s="238"/>
      <c r="BJ81" s="238"/>
      <c r="BK81" s="238"/>
      <c r="BL81" s="238"/>
      <c r="BM81" s="238"/>
      <c r="BN81" s="238"/>
      <c r="BO81" s="238"/>
      <c r="BP81" s="238"/>
      <c r="BQ81" s="238"/>
      <c r="BR81" s="238"/>
      <c r="BS81" s="238"/>
      <c r="BT81" s="238"/>
      <c r="BU81" s="238"/>
      <c r="BV81" s="238"/>
    </row>
    <row r="82" s="207" customFormat="1" ht="15" customHeight="1" spans="1:74">
      <c r="A82" s="165">
        <v>77</v>
      </c>
      <c r="B82" s="165"/>
      <c r="C82" s="164"/>
      <c r="D82" s="165"/>
      <c r="E82" s="166" t="str">
        <f>IFERROR(VLOOKUP(D82,'7 .参数'!$Q:$R,2,0),"")</f>
        <v/>
      </c>
      <c r="F82" s="166">
        <f t="array" ref="F82">+IFERROR(IF('A-对外报价审批表 '!$B$10="数据业务总部",VLOOKUP(C82&amp;E82,IF({1,0},'8.数据库-人力成本及补助（20250601）'!$C:$C&amp;'8.数据库-人力成本及补助（20250601）'!$B:$B,'8.数据库-人力成本及补助（20250601）'!$D:$D),2,0),VLOOKUP(C82&amp;'A-对外报价审批表 '!$D$11,IF({1,0},'8.数据库-人力成本及补助（20250601）'!$C:$C&amp;'8.数据库-人力成本及补助（20250601）'!$B:$B,'8.数据库-人力成本及补助（20250601）'!$D:$D),2,0)),0)</f>
        <v>0</v>
      </c>
      <c r="G82" s="228">
        <f t="shared" si="16"/>
        <v>0</v>
      </c>
      <c r="H82" s="228">
        <f t="shared" si="17"/>
        <v>0</v>
      </c>
      <c r="I82" s="228">
        <f t="shared" si="18"/>
        <v>0</v>
      </c>
      <c r="J82" s="228">
        <f t="shared" si="19"/>
        <v>0</v>
      </c>
      <c r="K82" s="228">
        <f t="shared" si="20"/>
        <v>0</v>
      </c>
      <c r="L82" s="228">
        <f t="shared" si="21"/>
        <v>0</v>
      </c>
      <c r="M82" s="236">
        <f t="shared" si="22"/>
        <v>0</v>
      </c>
      <c r="N82" s="237">
        <f t="shared" si="23"/>
        <v>0</v>
      </c>
      <c r="O82" s="238"/>
      <c r="P82" s="238"/>
      <c r="Q82" s="238"/>
      <c r="R82" s="238"/>
      <c r="S82" s="238"/>
      <c r="T82" s="238"/>
      <c r="U82" s="238"/>
      <c r="V82" s="238"/>
      <c r="W82" s="238"/>
      <c r="X82" s="238"/>
      <c r="Y82" s="238"/>
      <c r="Z82" s="238"/>
      <c r="AA82" s="238"/>
      <c r="AB82" s="238"/>
      <c r="AC82" s="238"/>
      <c r="AD82" s="238"/>
      <c r="AE82" s="238"/>
      <c r="AF82" s="238"/>
      <c r="AG82" s="238"/>
      <c r="AH82" s="238"/>
      <c r="AI82" s="238"/>
      <c r="AJ82" s="238"/>
      <c r="AK82" s="238"/>
      <c r="AL82" s="238"/>
      <c r="AM82" s="238"/>
      <c r="AN82" s="238"/>
      <c r="AO82" s="238"/>
      <c r="AP82" s="238"/>
      <c r="AQ82" s="238"/>
      <c r="AR82" s="238"/>
      <c r="AS82" s="238"/>
      <c r="AT82" s="238"/>
      <c r="AU82" s="238"/>
      <c r="AV82" s="238"/>
      <c r="AW82" s="238"/>
      <c r="AX82" s="238"/>
      <c r="AY82" s="238"/>
      <c r="AZ82" s="238"/>
      <c r="BA82" s="238"/>
      <c r="BB82" s="238"/>
      <c r="BC82" s="238"/>
      <c r="BD82" s="238"/>
      <c r="BE82" s="238"/>
      <c r="BF82" s="238"/>
      <c r="BG82" s="238"/>
      <c r="BH82" s="238"/>
      <c r="BI82" s="238"/>
      <c r="BJ82" s="238"/>
      <c r="BK82" s="238"/>
      <c r="BL82" s="238"/>
      <c r="BM82" s="238"/>
      <c r="BN82" s="238"/>
      <c r="BO82" s="238"/>
      <c r="BP82" s="238"/>
      <c r="BQ82" s="238"/>
      <c r="BR82" s="238"/>
      <c r="BS82" s="238"/>
      <c r="BT82" s="238"/>
      <c r="BU82" s="238"/>
      <c r="BV82" s="238"/>
    </row>
    <row r="83" s="207" customFormat="1" ht="15" customHeight="1" spans="1:74">
      <c r="A83" s="165">
        <v>78</v>
      </c>
      <c r="B83" s="165"/>
      <c r="C83" s="164"/>
      <c r="D83" s="165"/>
      <c r="E83" s="166" t="str">
        <f>IFERROR(VLOOKUP(D83,'7 .参数'!$Q:$R,2,0),"")</f>
        <v/>
      </c>
      <c r="F83" s="166">
        <f t="array" ref="F83">+IFERROR(IF('A-对外报价审批表 '!$B$10="数据业务总部",VLOOKUP(C83&amp;E83,IF({1,0},'8.数据库-人力成本及补助（20250601）'!$C:$C&amp;'8.数据库-人力成本及补助（20250601）'!$B:$B,'8.数据库-人力成本及补助（20250601）'!$D:$D),2,0),VLOOKUP(C83&amp;'A-对外报价审批表 '!$D$11,IF({1,0},'8.数据库-人力成本及补助（20250601）'!$C:$C&amp;'8.数据库-人力成本及补助（20250601）'!$B:$B,'8.数据库-人力成本及补助（20250601）'!$D:$D),2,0)),0)</f>
        <v>0</v>
      </c>
      <c r="G83" s="228">
        <f t="shared" si="16"/>
        <v>0</v>
      </c>
      <c r="H83" s="228">
        <f t="shared" si="17"/>
        <v>0</v>
      </c>
      <c r="I83" s="228">
        <f t="shared" si="18"/>
        <v>0</v>
      </c>
      <c r="J83" s="228">
        <f t="shared" si="19"/>
        <v>0</v>
      </c>
      <c r="K83" s="228">
        <f t="shared" si="20"/>
        <v>0</v>
      </c>
      <c r="L83" s="228">
        <f t="shared" si="21"/>
        <v>0</v>
      </c>
      <c r="M83" s="236">
        <f t="shared" si="22"/>
        <v>0</v>
      </c>
      <c r="N83" s="237">
        <f t="shared" si="23"/>
        <v>0</v>
      </c>
      <c r="O83" s="238"/>
      <c r="P83" s="238"/>
      <c r="Q83" s="238"/>
      <c r="R83" s="238"/>
      <c r="S83" s="238"/>
      <c r="T83" s="238"/>
      <c r="U83" s="238"/>
      <c r="V83" s="238"/>
      <c r="W83" s="238"/>
      <c r="X83" s="238"/>
      <c r="Y83" s="238"/>
      <c r="Z83" s="238"/>
      <c r="AA83" s="238"/>
      <c r="AB83" s="238"/>
      <c r="AC83" s="238"/>
      <c r="AD83" s="238"/>
      <c r="AE83" s="238"/>
      <c r="AF83" s="238"/>
      <c r="AG83" s="238"/>
      <c r="AH83" s="238"/>
      <c r="AI83" s="238"/>
      <c r="AJ83" s="238"/>
      <c r="AK83" s="238"/>
      <c r="AL83" s="238"/>
      <c r="AM83" s="238"/>
      <c r="AN83" s="238"/>
      <c r="AO83" s="238"/>
      <c r="AP83" s="238"/>
      <c r="AQ83" s="238"/>
      <c r="AR83" s="238"/>
      <c r="AS83" s="238"/>
      <c r="AT83" s="238"/>
      <c r="AU83" s="238"/>
      <c r="AV83" s="238"/>
      <c r="AW83" s="238"/>
      <c r="AX83" s="238"/>
      <c r="AY83" s="238"/>
      <c r="AZ83" s="238"/>
      <c r="BA83" s="238"/>
      <c r="BB83" s="238"/>
      <c r="BC83" s="238"/>
      <c r="BD83" s="238"/>
      <c r="BE83" s="238"/>
      <c r="BF83" s="238"/>
      <c r="BG83" s="238"/>
      <c r="BH83" s="238"/>
      <c r="BI83" s="238"/>
      <c r="BJ83" s="238"/>
      <c r="BK83" s="238"/>
      <c r="BL83" s="238"/>
      <c r="BM83" s="238"/>
      <c r="BN83" s="238"/>
      <c r="BO83" s="238"/>
      <c r="BP83" s="238"/>
      <c r="BQ83" s="238"/>
      <c r="BR83" s="238"/>
      <c r="BS83" s="238"/>
      <c r="BT83" s="238"/>
      <c r="BU83" s="238"/>
      <c r="BV83" s="238"/>
    </row>
    <row r="84" s="207" customFormat="1" ht="15" customHeight="1" spans="1:74">
      <c r="A84" s="165">
        <v>79</v>
      </c>
      <c r="B84" s="165"/>
      <c r="C84" s="164"/>
      <c r="D84" s="165"/>
      <c r="E84" s="166" t="str">
        <f>IFERROR(VLOOKUP(D84,'7 .参数'!$Q:$R,2,0),"")</f>
        <v/>
      </c>
      <c r="F84" s="166">
        <f t="array" ref="F84">+IFERROR(IF('A-对外报价审批表 '!$B$10="数据业务总部",VLOOKUP(C84&amp;E84,IF({1,0},'8.数据库-人力成本及补助（20250601）'!$C:$C&amp;'8.数据库-人力成本及补助（20250601）'!$B:$B,'8.数据库-人力成本及补助（20250601）'!$D:$D),2,0),VLOOKUP(C84&amp;'A-对外报价审批表 '!$D$11,IF({1,0},'8.数据库-人力成本及补助（20250601）'!$C:$C&amp;'8.数据库-人力成本及补助（20250601）'!$B:$B,'8.数据库-人力成本及补助（20250601）'!$D:$D),2,0)),0)</f>
        <v>0</v>
      </c>
      <c r="G84" s="228">
        <f t="shared" si="16"/>
        <v>0</v>
      </c>
      <c r="H84" s="228">
        <f t="shared" si="17"/>
        <v>0</v>
      </c>
      <c r="I84" s="228">
        <f t="shared" si="18"/>
        <v>0</v>
      </c>
      <c r="J84" s="228">
        <f t="shared" si="19"/>
        <v>0</v>
      </c>
      <c r="K84" s="228">
        <f t="shared" si="20"/>
        <v>0</v>
      </c>
      <c r="L84" s="228">
        <f t="shared" si="21"/>
        <v>0</v>
      </c>
      <c r="M84" s="236">
        <f t="shared" si="22"/>
        <v>0</v>
      </c>
      <c r="N84" s="237">
        <f t="shared" si="23"/>
        <v>0</v>
      </c>
      <c r="O84" s="238"/>
      <c r="P84" s="238"/>
      <c r="Q84" s="238"/>
      <c r="R84" s="238"/>
      <c r="S84" s="238"/>
      <c r="T84" s="238"/>
      <c r="U84" s="238"/>
      <c r="V84" s="238"/>
      <c r="W84" s="238"/>
      <c r="X84" s="238"/>
      <c r="Y84" s="238"/>
      <c r="Z84" s="238"/>
      <c r="AA84" s="238"/>
      <c r="AB84" s="238"/>
      <c r="AC84" s="238"/>
      <c r="AD84" s="238"/>
      <c r="AE84" s="238"/>
      <c r="AF84" s="238"/>
      <c r="AG84" s="238"/>
      <c r="AH84" s="238"/>
      <c r="AI84" s="238"/>
      <c r="AJ84" s="238"/>
      <c r="AK84" s="238"/>
      <c r="AL84" s="238"/>
      <c r="AM84" s="238"/>
      <c r="AN84" s="238"/>
      <c r="AO84" s="238"/>
      <c r="AP84" s="238"/>
      <c r="AQ84" s="238"/>
      <c r="AR84" s="238"/>
      <c r="AS84" s="238"/>
      <c r="AT84" s="238"/>
      <c r="AU84" s="238"/>
      <c r="AV84" s="238"/>
      <c r="AW84" s="238"/>
      <c r="AX84" s="238"/>
      <c r="AY84" s="238"/>
      <c r="AZ84" s="238"/>
      <c r="BA84" s="238"/>
      <c r="BB84" s="238"/>
      <c r="BC84" s="238"/>
      <c r="BD84" s="238"/>
      <c r="BE84" s="238"/>
      <c r="BF84" s="238"/>
      <c r="BG84" s="238"/>
      <c r="BH84" s="238"/>
      <c r="BI84" s="238"/>
      <c r="BJ84" s="238"/>
      <c r="BK84" s="238"/>
      <c r="BL84" s="238"/>
      <c r="BM84" s="238"/>
      <c r="BN84" s="238"/>
      <c r="BO84" s="238"/>
      <c r="BP84" s="238"/>
      <c r="BQ84" s="238"/>
      <c r="BR84" s="238"/>
      <c r="BS84" s="238"/>
      <c r="BT84" s="238"/>
      <c r="BU84" s="238"/>
      <c r="BV84" s="238"/>
    </row>
    <row r="85" s="207" customFormat="1" ht="15" customHeight="1" spans="1:74">
      <c r="A85" s="165">
        <v>80</v>
      </c>
      <c r="B85" s="165"/>
      <c r="C85" s="164"/>
      <c r="D85" s="165"/>
      <c r="E85" s="166" t="str">
        <f>IFERROR(VLOOKUP(D85,'7 .参数'!$Q:$R,2,0),"")</f>
        <v/>
      </c>
      <c r="F85" s="166">
        <f t="array" ref="F85">+IFERROR(IF('A-对外报价审批表 '!$B$10="数据业务总部",VLOOKUP(C85&amp;E85,IF({1,0},'8.数据库-人力成本及补助（20250601）'!$C:$C&amp;'8.数据库-人力成本及补助（20250601）'!$B:$B,'8.数据库-人力成本及补助（20250601）'!$D:$D),2,0),VLOOKUP(C85&amp;'A-对外报价审批表 '!$D$11,IF({1,0},'8.数据库-人力成本及补助（20250601）'!$C:$C&amp;'8.数据库-人力成本及补助（20250601）'!$B:$B,'8.数据库-人力成本及补助（20250601）'!$D:$D),2,0)),0)</f>
        <v>0</v>
      </c>
      <c r="G85" s="228">
        <f t="shared" si="16"/>
        <v>0</v>
      </c>
      <c r="H85" s="228">
        <f t="shared" si="17"/>
        <v>0</v>
      </c>
      <c r="I85" s="228">
        <f t="shared" si="18"/>
        <v>0</v>
      </c>
      <c r="J85" s="228">
        <f t="shared" si="19"/>
        <v>0</v>
      </c>
      <c r="K85" s="228">
        <f t="shared" si="20"/>
        <v>0</v>
      </c>
      <c r="L85" s="228">
        <f t="shared" si="21"/>
        <v>0</v>
      </c>
      <c r="M85" s="236">
        <f t="shared" si="22"/>
        <v>0</v>
      </c>
      <c r="N85" s="237">
        <f t="shared" si="23"/>
        <v>0</v>
      </c>
      <c r="O85" s="238"/>
      <c r="P85" s="238"/>
      <c r="Q85" s="238"/>
      <c r="R85" s="238"/>
      <c r="S85" s="238"/>
      <c r="T85" s="238"/>
      <c r="U85" s="238"/>
      <c r="V85" s="238"/>
      <c r="W85" s="238"/>
      <c r="X85" s="238"/>
      <c r="Y85" s="238"/>
      <c r="Z85" s="238"/>
      <c r="AA85" s="238"/>
      <c r="AB85" s="238"/>
      <c r="AC85" s="238"/>
      <c r="AD85" s="238"/>
      <c r="AE85" s="238"/>
      <c r="AF85" s="238"/>
      <c r="AG85" s="238"/>
      <c r="AH85" s="238"/>
      <c r="AI85" s="238"/>
      <c r="AJ85" s="238"/>
      <c r="AK85" s="238"/>
      <c r="AL85" s="238"/>
      <c r="AM85" s="238"/>
      <c r="AN85" s="238"/>
      <c r="AO85" s="238"/>
      <c r="AP85" s="238"/>
      <c r="AQ85" s="238"/>
      <c r="AR85" s="238"/>
      <c r="AS85" s="238"/>
      <c r="AT85" s="238"/>
      <c r="AU85" s="238"/>
      <c r="AV85" s="238"/>
      <c r="AW85" s="238"/>
      <c r="AX85" s="238"/>
      <c r="AY85" s="238"/>
      <c r="AZ85" s="238"/>
      <c r="BA85" s="238"/>
      <c r="BB85" s="238"/>
      <c r="BC85" s="238"/>
      <c r="BD85" s="238"/>
      <c r="BE85" s="238"/>
      <c r="BF85" s="238"/>
      <c r="BG85" s="238"/>
      <c r="BH85" s="238"/>
      <c r="BI85" s="238"/>
      <c r="BJ85" s="238"/>
      <c r="BK85" s="238"/>
      <c r="BL85" s="238"/>
      <c r="BM85" s="238"/>
      <c r="BN85" s="238"/>
      <c r="BO85" s="238"/>
      <c r="BP85" s="238"/>
      <c r="BQ85" s="238"/>
      <c r="BR85" s="238"/>
      <c r="BS85" s="238"/>
      <c r="BT85" s="238"/>
      <c r="BU85" s="238"/>
      <c r="BV85" s="238"/>
    </row>
    <row r="86" s="207" customFormat="1" ht="15" customHeight="1" spans="1:74">
      <c r="A86" s="165">
        <v>81</v>
      </c>
      <c r="B86" s="165"/>
      <c r="C86" s="164"/>
      <c r="D86" s="165"/>
      <c r="E86" s="166" t="str">
        <f>IFERROR(VLOOKUP(D86,'7 .参数'!$Q:$R,2,0),"")</f>
        <v/>
      </c>
      <c r="F86" s="166">
        <f t="array" ref="F86">+IFERROR(IF('A-对外报价审批表 '!$B$10="数据业务总部",VLOOKUP(C86&amp;E86,IF({1,0},'8.数据库-人力成本及补助（20250601）'!$C:$C&amp;'8.数据库-人力成本及补助（20250601）'!$B:$B,'8.数据库-人力成本及补助（20250601）'!$D:$D),2,0),VLOOKUP(C86&amp;'A-对外报价审批表 '!$D$11,IF({1,0},'8.数据库-人力成本及补助（20250601）'!$C:$C&amp;'8.数据库-人力成本及补助（20250601）'!$B:$B,'8.数据库-人力成本及补助（20250601）'!$D:$D),2,0)),0)</f>
        <v>0</v>
      </c>
      <c r="G86" s="228">
        <f t="shared" si="16"/>
        <v>0</v>
      </c>
      <c r="H86" s="228">
        <f t="shared" si="17"/>
        <v>0</v>
      </c>
      <c r="I86" s="228">
        <f t="shared" si="18"/>
        <v>0</v>
      </c>
      <c r="J86" s="228">
        <f t="shared" si="19"/>
        <v>0</v>
      </c>
      <c r="K86" s="228">
        <f t="shared" si="20"/>
        <v>0</v>
      </c>
      <c r="L86" s="228">
        <f t="shared" si="21"/>
        <v>0</v>
      </c>
      <c r="M86" s="236">
        <f t="shared" si="22"/>
        <v>0</v>
      </c>
      <c r="N86" s="237">
        <f t="shared" si="23"/>
        <v>0</v>
      </c>
      <c r="O86" s="238"/>
      <c r="P86" s="238"/>
      <c r="Q86" s="238"/>
      <c r="R86" s="238"/>
      <c r="S86" s="238"/>
      <c r="T86" s="238"/>
      <c r="U86" s="238"/>
      <c r="V86" s="238"/>
      <c r="W86" s="238"/>
      <c r="X86" s="238"/>
      <c r="Y86" s="238"/>
      <c r="Z86" s="238"/>
      <c r="AA86" s="238"/>
      <c r="AB86" s="238"/>
      <c r="AC86" s="238"/>
      <c r="AD86" s="238"/>
      <c r="AE86" s="238"/>
      <c r="AF86" s="238"/>
      <c r="AG86" s="238"/>
      <c r="AH86" s="238"/>
      <c r="AI86" s="238"/>
      <c r="AJ86" s="238"/>
      <c r="AK86" s="238"/>
      <c r="AL86" s="238"/>
      <c r="AM86" s="238"/>
      <c r="AN86" s="238"/>
      <c r="AO86" s="238"/>
      <c r="AP86" s="238"/>
      <c r="AQ86" s="238"/>
      <c r="AR86" s="238"/>
      <c r="AS86" s="238"/>
      <c r="AT86" s="238"/>
      <c r="AU86" s="238"/>
      <c r="AV86" s="238"/>
      <c r="AW86" s="238"/>
      <c r="AX86" s="238"/>
      <c r="AY86" s="238"/>
      <c r="AZ86" s="238"/>
      <c r="BA86" s="238"/>
      <c r="BB86" s="238"/>
      <c r="BC86" s="238"/>
      <c r="BD86" s="238"/>
      <c r="BE86" s="238"/>
      <c r="BF86" s="238"/>
      <c r="BG86" s="238"/>
      <c r="BH86" s="238"/>
      <c r="BI86" s="238"/>
      <c r="BJ86" s="238"/>
      <c r="BK86" s="238"/>
      <c r="BL86" s="238"/>
      <c r="BM86" s="238"/>
      <c r="BN86" s="238"/>
      <c r="BO86" s="238"/>
      <c r="BP86" s="238"/>
      <c r="BQ86" s="238"/>
      <c r="BR86" s="238"/>
      <c r="BS86" s="238"/>
      <c r="BT86" s="238"/>
      <c r="BU86" s="238"/>
      <c r="BV86" s="238"/>
    </row>
    <row r="87" s="207" customFormat="1" ht="15" customHeight="1" spans="1:74">
      <c r="A87" s="165">
        <v>82</v>
      </c>
      <c r="B87" s="165"/>
      <c r="C87" s="164"/>
      <c r="D87" s="165"/>
      <c r="E87" s="166" t="str">
        <f>IFERROR(VLOOKUP(D87,'7 .参数'!$Q:$R,2,0),"")</f>
        <v/>
      </c>
      <c r="F87" s="166">
        <f t="array" ref="F87">+IFERROR(IF('A-对外报价审批表 '!$B$10="数据业务总部",VLOOKUP(C87&amp;E87,IF({1,0},'8.数据库-人力成本及补助（20250601）'!$C:$C&amp;'8.数据库-人力成本及补助（20250601）'!$B:$B,'8.数据库-人力成本及补助（20250601）'!$D:$D),2,0),VLOOKUP(C87&amp;'A-对外报价审批表 '!$D$11,IF({1,0},'8.数据库-人力成本及补助（20250601）'!$C:$C&amp;'8.数据库-人力成本及补助（20250601）'!$B:$B,'8.数据库-人力成本及补助（20250601）'!$D:$D),2,0)),0)</f>
        <v>0</v>
      </c>
      <c r="G87" s="228">
        <f t="shared" si="16"/>
        <v>0</v>
      </c>
      <c r="H87" s="228">
        <f t="shared" si="17"/>
        <v>0</v>
      </c>
      <c r="I87" s="228">
        <f t="shared" si="18"/>
        <v>0</v>
      </c>
      <c r="J87" s="228">
        <f t="shared" si="19"/>
        <v>0</v>
      </c>
      <c r="K87" s="228">
        <f t="shared" si="20"/>
        <v>0</v>
      </c>
      <c r="L87" s="228">
        <f t="shared" si="21"/>
        <v>0</v>
      </c>
      <c r="M87" s="236">
        <f t="shared" si="22"/>
        <v>0</v>
      </c>
      <c r="N87" s="237">
        <f t="shared" si="23"/>
        <v>0</v>
      </c>
      <c r="O87" s="238"/>
      <c r="P87" s="238"/>
      <c r="Q87" s="238"/>
      <c r="R87" s="238"/>
      <c r="S87" s="238"/>
      <c r="T87" s="238"/>
      <c r="U87" s="238"/>
      <c r="V87" s="238"/>
      <c r="W87" s="238"/>
      <c r="X87" s="238"/>
      <c r="Y87" s="238"/>
      <c r="Z87" s="238"/>
      <c r="AA87" s="238"/>
      <c r="AB87" s="238"/>
      <c r="AC87" s="238"/>
      <c r="AD87" s="238"/>
      <c r="AE87" s="238"/>
      <c r="AF87" s="238"/>
      <c r="AG87" s="238"/>
      <c r="AH87" s="238"/>
      <c r="AI87" s="238"/>
      <c r="AJ87" s="238"/>
      <c r="AK87" s="238"/>
      <c r="AL87" s="238"/>
      <c r="AM87" s="238"/>
      <c r="AN87" s="238"/>
      <c r="AO87" s="238"/>
      <c r="AP87" s="238"/>
      <c r="AQ87" s="238"/>
      <c r="AR87" s="238"/>
      <c r="AS87" s="238"/>
      <c r="AT87" s="238"/>
      <c r="AU87" s="238"/>
      <c r="AV87" s="238"/>
      <c r="AW87" s="238"/>
      <c r="AX87" s="238"/>
      <c r="AY87" s="238"/>
      <c r="AZ87" s="238"/>
      <c r="BA87" s="238"/>
      <c r="BB87" s="238"/>
      <c r="BC87" s="238"/>
      <c r="BD87" s="238"/>
      <c r="BE87" s="238"/>
      <c r="BF87" s="238"/>
      <c r="BG87" s="238"/>
      <c r="BH87" s="238"/>
      <c r="BI87" s="238"/>
      <c r="BJ87" s="238"/>
      <c r="BK87" s="238"/>
      <c r="BL87" s="238"/>
      <c r="BM87" s="238"/>
      <c r="BN87" s="238"/>
      <c r="BO87" s="238"/>
      <c r="BP87" s="238"/>
      <c r="BQ87" s="238"/>
      <c r="BR87" s="238"/>
      <c r="BS87" s="238"/>
      <c r="BT87" s="238"/>
      <c r="BU87" s="238"/>
      <c r="BV87" s="238"/>
    </row>
    <row r="88" s="207" customFormat="1" ht="15" customHeight="1" spans="1:74">
      <c r="A88" s="165">
        <v>83</v>
      </c>
      <c r="B88" s="165"/>
      <c r="C88" s="164"/>
      <c r="D88" s="165"/>
      <c r="E88" s="166" t="str">
        <f>IFERROR(VLOOKUP(D88,'7 .参数'!$Q:$R,2,0),"")</f>
        <v/>
      </c>
      <c r="F88" s="166">
        <f t="array" ref="F88">+IFERROR(IF('A-对外报价审批表 '!$B$10="数据业务总部",VLOOKUP(C88&amp;E88,IF({1,0},'8.数据库-人力成本及补助（20250601）'!$C:$C&amp;'8.数据库-人力成本及补助（20250601）'!$B:$B,'8.数据库-人力成本及补助（20250601）'!$D:$D),2,0),VLOOKUP(C88&amp;'A-对外报价审批表 '!$D$11,IF({1,0},'8.数据库-人力成本及补助（20250601）'!$C:$C&amp;'8.数据库-人力成本及补助（20250601）'!$B:$B,'8.数据库-人力成本及补助（20250601）'!$D:$D),2,0)),0)</f>
        <v>0</v>
      </c>
      <c r="G88" s="228">
        <f t="shared" si="16"/>
        <v>0</v>
      </c>
      <c r="H88" s="228">
        <f t="shared" si="17"/>
        <v>0</v>
      </c>
      <c r="I88" s="228">
        <f t="shared" si="18"/>
        <v>0</v>
      </c>
      <c r="J88" s="228">
        <f t="shared" si="19"/>
        <v>0</v>
      </c>
      <c r="K88" s="228">
        <f t="shared" si="20"/>
        <v>0</v>
      </c>
      <c r="L88" s="228">
        <f t="shared" si="21"/>
        <v>0</v>
      </c>
      <c r="M88" s="236">
        <f t="shared" si="22"/>
        <v>0</v>
      </c>
      <c r="N88" s="237">
        <f t="shared" si="23"/>
        <v>0</v>
      </c>
      <c r="O88" s="238"/>
      <c r="P88" s="238"/>
      <c r="Q88" s="238"/>
      <c r="R88" s="238"/>
      <c r="S88" s="238"/>
      <c r="T88" s="238"/>
      <c r="U88" s="238"/>
      <c r="V88" s="238"/>
      <c r="W88" s="238"/>
      <c r="X88" s="238"/>
      <c r="Y88" s="238"/>
      <c r="Z88" s="238"/>
      <c r="AA88" s="238"/>
      <c r="AB88" s="238"/>
      <c r="AC88" s="238"/>
      <c r="AD88" s="238"/>
      <c r="AE88" s="238"/>
      <c r="AF88" s="238"/>
      <c r="AG88" s="238"/>
      <c r="AH88" s="238"/>
      <c r="AI88" s="238"/>
      <c r="AJ88" s="238"/>
      <c r="AK88" s="238"/>
      <c r="AL88" s="238"/>
      <c r="AM88" s="238"/>
      <c r="AN88" s="238"/>
      <c r="AO88" s="238"/>
      <c r="AP88" s="238"/>
      <c r="AQ88" s="238"/>
      <c r="AR88" s="238"/>
      <c r="AS88" s="238"/>
      <c r="AT88" s="238"/>
      <c r="AU88" s="238"/>
      <c r="AV88" s="238"/>
      <c r="AW88" s="238"/>
      <c r="AX88" s="238"/>
      <c r="AY88" s="238"/>
      <c r="AZ88" s="238"/>
      <c r="BA88" s="238"/>
      <c r="BB88" s="238"/>
      <c r="BC88" s="238"/>
      <c r="BD88" s="238"/>
      <c r="BE88" s="238"/>
      <c r="BF88" s="238"/>
      <c r="BG88" s="238"/>
      <c r="BH88" s="238"/>
      <c r="BI88" s="238"/>
      <c r="BJ88" s="238"/>
      <c r="BK88" s="238"/>
      <c r="BL88" s="238"/>
      <c r="BM88" s="238"/>
      <c r="BN88" s="238"/>
      <c r="BO88" s="238"/>
      <c r="BP88" s="238"/>
      <c r="BQ88" s="238"/>
      <c r="BR88" s="238"/>
      <c r="BS88" s="238"/>
      <c r="BT88" s="238"/>
      <c r="BU88" s="238"/>
      <c r="BV88" s="238"/>
    </row>
    <row r="89" s="207" customFormat="1" ht="15" customHeight="1" spans="1:74">
      <c r="A89" s="165">
        <v>84</v>
      </c>
      <c r="B89" s="165"/>
      <c r="C89" s="164"/>
      <c r="D89" s="165"/>
      <c r="E89" s="166" t="str">
        <f>IFERROR(VLOOKUP(D89,'7 .参数'!$Q:$R,2,0),"")</f>
        <v/>
      </c>
      <c r="F89" s="166">
        <f t="array" ref="F89">+IFERROR(IF('A-对外报价审批表 '!$B$10="数据业务总部",VLOOKUP(C89&amp;E89,IF({1,0},'8.数据库-人力成本及补助（20250601）'!$C:$C&amp;'8.数据库-人力成本及补助（20250601）'!$B:$B,'8.数据库-人力成本及补助（20250601）'!$D:$D),2,0),VLOOKUP(C89&amp;'A-对外报价审批表 '!$D$11,IF({1,0},'8.数据库-人力成本及补助（20250601）'!$C:$C&amp;'8.数据库-人力成本及补助（20250601）'!$B:$B,'8.数据库-人力成本及补助（20250601）'!$D:$D),2,0)),0)</f>
        <v>0</v>
      </c>
      <c r="G89" s="228">
        <f t="shared" si="16"/>
        <v>0</v>
      </c>
      <c r="H89" s="228">
        <f t="shared" si="17"/>
        <v>0</v>
      </c>
      <c r="I89" s="228">
        <f t="shared" si="18"/>
        <v>0</v>
      </c>
      <c r="J89" s="228">
        <f t="shared" si="19"/>
        <v>0</v>
      </c>
      <c r="K89" s="228">
        <f t="shared" si="20"/>
        <v>0</v>
      </c>
      <c r="L89" s="228">
        <f t="shared" si="21"/>
        <v>0</v>
      </c>
      <c r="M89" s="236">
        <f t="shared" si="22"/>
        <v>0</v>
      </c>
      <c r="N89" s="237">
        <f t="shared" si="23"/>
        <v>0</v>
      </c>
      <c r="O89" s="238"/>
      <c r="P89" s="238"/>
      <c r="Q89" s="238"/>
      <c r="R89" s="238"/>
      <c r="S89" s="238"/>
      <c r="T89" s="238"/>
      <c r="U89" s="238"/>
      <c r="V89" s="238"/>
      <c r="W89" s="238"/>
      <c r="X89" s="238"/>
      <c r="Y89" s="238"/>
      <c r="Z89" s="238"/>
      <c r="AA89" s="238"/>
      <c r="AB89" s="238"/>
      <c r="AC89" s="238"/>
      <c r="AD89" s="238"/>
      <c r="AE89" s="238"/>
      <c r="AF89" s="238"/>
      <c r="AG89" s="238"/>
      <c r="AH89" s="238"/>
      <c r="AI89" s="238"/>
      <c r="AJ89" s="238"/>
      <c r="AK89" s="238"/>
      <c r="AL89" s="238"/>
      <c r="AM89" s="238"/>
      <c r="AN89" s="238"/>
      <c r="AO89" s="238"/>
      <c r="AP89" s="238"/>
      <c r="AQ89" s="238"/>
      <c r="AR89" s="238"/>
      <c r="AS89" s="238"/>
      <c r="AT89" s="238"/>
      <c r="AU89" s="238"/>
      <c r="AV89" s="238"/>
      <c r="AW89" s="238"/>
      <c r="AX89" s="238"/>
      <c r="AY89" s="238"/>
      <c r="AZ89" s="238"/>
      <c r="BA89" s="238"/>
      <c r="BB89" s="238"/>
      <c r="BC89" s="238"/>
      <c r="BD89" s="238"/>
      <c r="BE89" s="238"/>
      <c r="BF89" s="238"/>
      <c r="BG89" s="238"/>
      <c r="BH89" s="238"/>
      <c r="BI89" s="238"/>
      <c r="BJ89" s="238"/>
      <c r="BK89" s="238"/>
      <c r="BL89" s="238"/>
      <c r="BM89" s="238"/>
      <c r="BN89" s="238"/>
      <c r="BO89" s="238"/>
      <c r="BP89" s="238"/>
      <c r="BQ89" s="238"/>
      <c r="BR89" s="238"/>
      <c r="BS89" s="238"/>
      <c r="BT89" s="238"/>
      <c r="BU89" s="238"/>
      <c r="BV89" s="238"/>
    </row>
    <row r="90" s="207" customFormat="1" ht="15" customHeight="1" spans="1:74">
      <c r="A90" s="165">
        <v>85</v>
      </c>
      <c r="B90" s="165"/>
      <c r="C90" s="164"/>
      <c r="D90" s="165"/>
      <c r="E90" s="166" t="str">
        <f>IFERROR(VLOOKUP(D90,'7 .参数'!$Q:$R,2,0),"")</f>
        <v/>
      </c>
      <c r="F90" s="166">
        <f t="array" ref="F90">+IFERROR(IF('A-对外报价审批表 '!$B$10="数据业务总部",VLOOKUP(C90&amp;E90,IF({1,0},'8.数据库-人力成本及补助（20250601）'!$C:$C&amp;'8.数据库-人力成本及补助（20250601）'!$B:$B,'8.数据库-人力成本及补助（20250601）'!$D:$D),2,0),VLOOKUP(C90&amp;'A-对外报价审批表 '!$D$11,IF({1,0},'8.数据库-人力成本及补助（20250601）'!$C:$C&amp;'8.数据库-人力成本及补助（20250601）'!$B:$B,'8.数据库-人力成本及补助（20250601）'!$D:$D),2,0)),0)</f>
        <v>0</v>
      </c>
      <c r="G90" s="228">
        <f t="shared" si="16"/>
        <v>0</v>
      </c>
      <c r="H90" s="228">
        <f t="shared" si="17"/>
        <v>0</v>
      </c>
      <c r="I90" s="228">
        <f t="shared" si="18"/>
        <v>0</v>
      </c>
      <c r="J90" s="228">
        <f t="shared" si="19"/>
        <v>0</v>
      </c>
      <c r="K90" s="228">
        <f t="shared" si="20"/>
        <v>0</v>
      </c>
      <c r="L90" s="228">
        <f t="shared" si="21"/>
        <v>0</v>
      </c>
      <c r="M90" s="236">
        <f t="shared" si="22"/>
        <v>0</v>
      </c>
      <c r="N90" s="237">
        <f t="shared" si="23"/>
        <v>0</v>
      </c>
      <c r="O90" s="238"/>
      <c r="P90" s="238"/>
      <c r="Q90" s="238"/>
      <c r="R90" s="238"/>
      <c r="S90" s="238"/>
      <c r="T90" s="238"/>
      <c r="U90" s="238"/>
      <c r="V90" s="238"/>
      <c r="W90" s="238"/>
      <c r="X90" s="238"/>
      <c r="Y90" s="238"/>
      <c r="Z90" s="238"/>
      <c r="AA90" s="238"/>
      <c r="AB90" s="238"/>
      <c r="AC90" s="238"/>
      <c r="AD90" s="238"/>
      <c r="AE90" s="238"/>
      <c r="AF90" s="238"/>
      <c r="AG90" s="238"/>
      <c r="AH90" s="238"/>
      <c r="AI90" s="238"/>
      <c r="AJ90" s="238"/>
      <c r="AK90" s="238"/>
      <c r="AL90" s="238"/>
      <c r="AM90" s="238"/>
      <c r="AN90" s="238"/>
      <c r="AO90" s="238"/>
      <c r="AP90" s="238"/>
      <c r="AQ90" s="238"/>
      <c r="AR90" s="238"/>
      <c r="AS90" s="238"/>
      <c r="AT90" s="238"/>
      <c r="AU90" s="238"/>
      <c r="AV90" s="238"/>
      <c r="AW90" s="238"/>
      <c r="AX90" s="238"/>
      <c r="AY90" s="238"/>
      <c r="AZ90" s="238"/>
      <c r="BA90" s="238"/>
      <c r="BB90" s="238"/>
      <c r="BC90" s="238"/>
      <c r="BD90" s="238"/>
      <c r="BE90" s="238"/>
      <c r="BF90" s="238"/>
      <c r="BG90" s="238"/>
      <c r="BH90" s="238"/>
      <c r="BI90" s="238"/>
      <c r="BJ90" s="238"/>
      <c r="BK90" s="238"/>
      <c r="BL90" s="238"/>
      <c r="BM90" s="238"/>
      <c r="BN90" s="238"/>
      <c r="BO90" s="238"/>
      <c r="BP90" s="238"/>
      <c r="BQ90" s="238"/>
      <c r="BR90" s="238"/>
      <c r="BS90" s="238"/>
      <c r="BT90" s="238"/>
      <c r="BU90" s="238"/>
      <c r="BV90" s="238"/>
    </row>
    <row r="91" s="207" customFormat="1" ht="15" customHeight="1" spans="1:74">
      <c r="A91" s="165">
        <v>86</v>
      </c>
      <c r="B91" s="165"/>
      <c r="C91" s="164"/>
      <c r="D91" s="165"/>
      <c r="E91" s="166" t="str">
        <f>IFERROR(VLOOKUP(D91,'7 .参数'!$Q:$R,2,0),"")</f>
        <v/>
      </c>
      <c r="F91" s="166">
        <f t="array" ref="F91">+IFERROR(IF('A-对外报价审批表 '!$B$10="数据业务总部",VLOOKUP(C91&amp;E91,IF({1,0},'8.数据库-人力成本及补助（20250601）'!$C:$C&amp;'8.数据库-人力成本及补助（20250601）'!$B:$B,'8.数据库-人力成本及补助（20250601）'!$D:$D),2,0),VLOOKUP(C91&amp;'A-对外报价审批表 '!$D$11,IF({1,0},'8.数据库-人力成本及补助（20250601）'!$C:$C&amp;'8.数据库-人力成本及补助（20250601）'!$B:$B,'8.数据库-人力成本及补助（20250601）'!$D:$D),2,0)),0)</f>
        <v>0</v>
      </c>
      <c r="G91" s="228">
        <f t="shared" si="16"/>
        <v>0</v>
      </c>
      <c r="H91" s="228">
        <f t="shared" si="17"/>
        <v>0</v>
      </c>
      <c r="I91" s="228">
        <f t="shared" si="18"/>
        <v>0</v>
      </c>
      <c r="J91" s="228">
        <f t="shared" si="19"/>
        <v>0</v>
      </c>
      <c r="K91" s="228">
        <f t="shared" si="20"/>
        <v>0</v>
      </c>
      <c r="L91" s="228">
        <f t="shared" si="21"/>
        <v>0</v>
      </c>
      <c r="M91" s="236">
        <f t="shared" si="22"/>
        <v>0</v>
      </c>
      <c r="N91" s="237">
        <f t="shared" si="23"/>
        <v>0</v>
      </c>
      <c r="O91" s="238"/>
      <c r="P91" s="238"/>
      <c r="Q91" s="238"/>
      <c r="R91" s="238"/>
      <c r="S91" s="238"/>
      <c r="T91" s="238"/>
      <c r="U91" s="238"/>
      <c r="V91" s="238"/>
      <c r="W91" s="238"/>
      <c r="X91" s="238"/>
      <c r="Y91" s="238"/>
      <c r="Z91" s="238"/>
      <c r="AA91" s="238"/>
      <c r="AB91" s="238"/>
      <c r="AC91" s="238"/>
      <c r="AD91" s="238"/>
      <c r="AE91" s="238"/>
      <c r="AF91" s="238"/>
      <c r="AG91" s="238"/>
      <c r="AH91" s="238"/>
      <c r="AI91" s="238"/>
      <c r="AJ91" s="238"/>
      <c r="AK91" s="238"/>
      <c r="AL91" s="238"/>
      <c r="AM91" s="238"/>
      <c r="AN91" s="238"/>
      <c r="AO91" s="238"/>
      <c r="AP91" s="238"/>
      <c r="AQ91" s="238"/>
      <c r="AR91" s="238"/>
      <c r="AS91" s="238"/>
      <c r="AT91" s="238"/>
      <c r="AU91" s="238"/>
      <c r="AV91" s="238"/>
      <c r="AW91" s="238"/>
      <c r="AX91" s="238"/>
      <c r="AY91" s="238"/>
      <c r="AZ91" s="238"/>
      <c r="BA91" s="238"/>
      <c r="BB91" s="238"/>
      <c r="BC91" s="238"/>
      <c r="BD91" s="238"/>
      <c r="BE91" s="238"/>
      <c r="BF91" s="238"/>
      <c r="BG91" s="238"/>
      <c r="BH91" s="238"/>
      <c r="BI91" s="238"/>
      <c r="BJ91" s="238"/>
      <c r="BK91" s="238"/>
      <c r="BL91" s="238"/>
      <c r="BM91" s="238"/>
      <c r="BN91" s="238"/>
      <c r="BO91" s="238"/>
      <c r="BP91" s="238"/>
      <c r="BQ91" s="238"/>
      <c r="BR91" s="238"/>
      <c r="BS91" s="238"/>
      <c r="BT91" s="238"/>
      <c r="BU91" s="238"/>
      <c r="BV91" s="238"/>
    </row>
    <row r="92" s="207" customFormat="1" ht="15" customHeight="1" spans="1:74">
      <c r="A92" s="165">
        <v>87</v>
      </c>
      <c r="B92" s="165"/>
      <c r="C92" s="164"/>
      <c r="D92" s="165"/>
      <c r="E92" s="166" t="str">
        <f>IFERROR(VLOOKUP(D92,'7 .参数'!$Q:$R,2,0),"")</f>
        <v/>
      </c>
      <c r="F92" s="166">
        <f t="array" ref="F92">+IFERROR(IF('A-对外报价审批表 '!$B$10="数据业务总部",VLOOKUP(C92&amp;E92,IF({1,0},'8.数据库-人力成本及补助（20250601）'!$C:$C&amp;'8.数据库-人力成本及补助（20250601）'!$B:$B,'8.数据库-人力成本及补助（20250601）'!$D:$D),2,0),VLOOKUP(C92&amp;'A-对外报价审批表 '!$D$11,IF({1,0},'8.数据库-人力成本及补助（20250601）'!$C:$C&amp;'8.数据库-人力成本及补助（20250601）'!$B:$B,'8.数据库-人力成本及补助（20250601）'!$D:$D),2,0)),0)</f>
        <v>0</v>
      </c>
      <c r="G92" s="228">
        <f t="shared" si="16"/>
        <v>0</v>
      </c>
      <c r="H92" s="228">
        <f t="shared" si="17"/>
        <v>0</v>
      </c>
      <c r="I92" s="228">
        <f t="shared" si="18"/>
        <v>0</v>
      </c>
      <c r="J92" s="228">
        <f t="shared" si="19"/>
        <v>0</v>
      </c>
      <c r="K92" s="228">
        <f t="shared" si="20"/>
        <v>0</v>
      </c>
      <c r="L92" s="228">
        <f t="shared" si="21"/>
        <v>0</v>
      </c>
      <c r="M92" s="236">
        <f t="shared" si="22"/>
        <v>0</v>
      </c>
      <c r="N92" s="237">
        <f t="shared" si="23"/>
        <v>0</v>
      </c>
      <c r="O92" s="238"/>
      <c r="P92" s="238"/>
      <c r="Q92" s="238"/>
      <c r="R92" s="238"/>
      <c r="S92" s="238"/>
      <c r="T92" s="238"/>
      <c r="U92" s="238"/>
      <c r="V92" s="238"/>
      <c r="W92" s="238"/>
      <c r="X92" s="238"/>
      <c r="Y92" s="238"/>
      <c r="Z92" s="238"/>
      <c r="AA92" s="238"/>
      <c r="AB92" s="238"/>
      <c r="AC92" s="238"/>
      <c r="AD92" s="238"/>
      <c r="AE92" s="238"/>
      <c r="AF92" s="238"/>
      <c r="AG92" s="238"/>
      <c r="AH92" s="238"/>
      <c r="AI92" s="238"/>
      <c r="AJ92" s="238"/>
      <c r="AK92" s="238"/>
      <c r="AL92" s="238"/>
      <c r="AM92" s="238"/>
      <c r="AN92" s="238"/>
      <c r="AO92" s="238"/>
      <c r="AP92" s="238"/>
      <c r="AQ92" s="238"/>
      <c r="AR92" s="238"/>
      <c r="AS92" s="238"/>
      <c r="AT92" s="238"/>
      <c r="AU92" s="238"/>
      <c r="AV92" s="238"/>
      <c r="AW92" s="238"/>
      <c r="AX92" s="238"/>
      <c r="AY92" s="238"/>
      <c r="AZ92" s="238"/>
      <c r="BA92" s="238"/>
      <c r="BB92" s="238"/>
      <c r="BC92" s="238"/>
      <c r="BD92" s="238"/>
      <c r="BE92" s="238"/>
      <c r="BF92" s="238"/>
      <c r="BG92" s="238"/>
      <c r="BH92" s="238"/>
      <c r="BI92" s="238"/>
      <c r="BJ92" s="238"/>
      <c r="BK92" s="238"/>
      <c r="BL92" s="238"/>
      <c r="BM92" s="238"/>
      <c r="BN92" s="238"/>
      <c r="BO92" s="238"/>
      <c r="BP92" s="238"/>
      <c r="BQ92" s="238"/>
      <c r="BR92" s="238"/>
      <c r="BS92" s="238"/>
      <c r="BT92" s="238"/>
      <c r="BU92" s="238"/>
      <c r="BV92" s="238"/>
    </row>
    <row r="93" s="207" customFormat="1" ht="15" customHeight="1" spans="1:74">
      <c r="A93" s="165">
        <v>88</v>
      </c>
      <c r="B93" s="165"/>
      <c r="C93" s="164"/>
      <c r="D93" s="165"/>
      <c r="E93" s="166" t="str">
        <f>IFERROR(VLOOKUP(D93,'7 .参数'!$Q:$R,2,0),"")</f>
        <v/>
      </c>
      <c r="F93" s="166">
        <f t="array" ref="F93">+IFERROR(IF('A-对外报价审批表 '!$B$10="数据业务总部",VLOOKUP(C93&amp;E93,IF({1,0},'8.数据库-人力成本及补助（20250601）'!$C:$C&amp;'8.数据库-人力成本及补助（20250601）'!$B:$B,'8.数据库-人力成本及补助（20250601）'!$D:$D),2,0),VLOOKUP(C93&amp;'A-对外报价审批表 '!$D$11,IF({1,0},'8.数据库-人力成本及补助（20250601）'!$C:$C&amp;'8.数据库-人力成本及补助（20250601）'!$B:$B,'8.数据库-人力成本及补助（20250601）'!$D:$D),2,0)),0)</f>
        <v>0</v>
      </c>
      <c r="G93" s="228">
        <f t="shared" si="16"/>
        <v>0</v>
      </c>
      <c r="H93" s="228">
        <f t="shared" si="17"/>
        <v>0</v>
      </c>
      <c r="I93" s="228">
        <f t="shared" si="18"/>
        <v>0</v>
      </c>
      <c r="J93" s="228">
        <f t="shared" si="19"/>
        <v>0</v>
      </c>
      <c r="K93" s="228">
        <f t="shared" si="20"/>
        <v>0</v>
      </c>
      <c r="L93" s="228">
        <f t="shared" si="21"/>
        <v>0</v>
      </c>
      <c r="M93" s="236">
        <f t="shared" si="22"/>
        <v>0</v>
      </c>
      <c r="N93" s="237">
        <f t="shared" si="23"/>
        <v>0</v>
      </c>
      <c r="O93" s="238"/>
      <c r="P93" s="238"/>
      <c r="Q93" s="238"/>
      <c r="R93" s="238"/>
      <c r="S93" s="238"/>
      <c r="T93" s="238"/>
      <c r="U93" s="238"/>
      <c r="V93" s="238"/>
      <c r="W93" s="238"/>
      <c r="X93" s="238"/>
      <c r="Y93" s="238"/>
      <c r="Z93" s="238"/>
      <c r="AA93" s="238"/>
      <c r="AB93" s="238"/>
      <c r="AC93" s="238"/>
      <c r="AD93" s="238"/>
      <c r="AE93" s="238"/>
      <c r="AF93" s="238"/>
      <c r="AG93" s="238"/>
      <c r="AH93" s="238"/>
      <c r="AI93" s="238"/>
      <c r="AJ93" s="238"/>
      <c r="AK93" s="238"/>
      <c r="AL93" s="238"/>
      <c r="AM93" s="238"/>
      <c r="AN93" s="238"/>
      <c r="AO93" s="238"/>
      <c r="AP93" s="238"/>
      <c r="AQ93" s="238"/>
      <c r="AR93" s="238"/>
      <c r="AS93" s="238"/>
      <c r="AT93" s="238"/>
      <c r="AU93" s="238"/>
      <c r="AV93" s="238"/>
      <c r="AW93" s="238"/>
      <c r="AX93" s="238"/>
      <c r="AY93" s="238"/>
      <c r="AZ93" s="238"/>
      <c r="BA93" s="238"/>
      <c r="BB93" s="238"/>
      <c r="BC93" s="238"/>
      <c r="BD93" s="238"/>
      <c r="BE93" s="238"/>
      <c r="BF93" s="238"/>
      <c r="BG93" s="238"/>
      <c r="BH93" s="238"/>
      <c r="BI93" s="238"/>
      <c r="BJ93" s="238"/>
      <c r="BK93" s="238"/>
      <c r="BL93" s="238"/>
      <c r="BM93" s="238"/>
      <c r="BN93" s="238"/>
      <c r="BO93" s="238"/>
      <c r="BP93" s="238"/>
      <c r="BQ93" s="238"/>
      <c r="BR93" s="238"/>
      <c r="BS93" s="238"/>
      <c r="BT93" s="238"/>
      <c r="BU93" s="238"/>
      <c r="BV93" s="238"/>
    </row>
    <row r="94" s="207" customFormat="1" ht="15" customHeight="1" spans="1:74">
      <c r="A94" s="165">
        <v>89</v>
      </c>
      <c r="B94" s="165"/>
      <c r="C94" s="164"/>
      <c r="D94" s="165"/>
      <c r="E94" s="166" t="str">
        <f>IFERROR(VLOOKUP(D94,'7 .参数'!$Q:$R,2,0),"")</f>
        <v/>
      </c>
      <c r="F94" s="166">
        <f t="array" ref="F94">+IFERROR(IF('A-对外报价审批表 '!$B$10="数据业务总部",VLOOKUP(C94&amp;E94,IF({1,0},'8.数据库-人力成本及补助（20250601）'!$C:$C&amp;'8.数据库-人力成本及补助（20250601）'!$B:$B,'8.数据库-人力成本及补助（20250601）'!$D:$D),2,0),VLOOKUP(C94&amp;'A-对外报价审批表 '!$D$11,IF({1,0},'8.数据库-人力成本及补助（20250601）'!$C:$C&amp;'8.数据库-人力成本及补助（20250601）'!$B:$B,'8.数据库-人力成本及补助（20250601）'!$D:$D),2,0)),0)</f>
        <v>0</v>
      </c>
      <c r="G94" s="228">
        <f t="shared" ref="G90:G105" si="24">SUMPRODUCT(($O$5:$BV$5&lt;=DATE(YEAR($P$3),12,31))*($O94:$BV94/$O$4:$BV$4))</f>
        <v>0</v>
      </c>
      <c r="H94" s="228">
        <f t="shared" ref="H90:H105" si="25">SUMPRODUCT(($O$5:$BV$5&lt;=DATE(YEAR($P$3)+1,12,31))*($O94:$BV94/$O$4:$BV$4))-$G94</f>
        <v>0</v>
      </c>
      <c r="I94" s="228">
        <f t="shared" ref="I90:I105" si="26">SUMPRODUCT(($O$5:$BV$5&lt;=DATE(YEAR($P$3)+2,12,31))*($O94:$BV94/$O$4:$BV$4))-$G94-$H94</f>
        <v>0</v>
      </c>
      <c r="J94" s="228">
        <f t="shared" ref="J90:J105" si="27">SUMPRODUCT(($O$5:$BV$5&lt;=DATE(YEAR($P$3)+3,12,31))*($O94:$BV94/$O$4:$BV$4))-$G94-$H94-$I94</f>
        <v>0</v>
      </c>
      <c r="K94" s="228">
        <f t="shared" ref="K90:K105" si="28">SUMPRODUCT(($O$5:$BV$5&lt;=DATE(YEAR($P$3)+4,12,31))*($O94:$BV94/$O$4:$BV$4))-$G94-$H94-$I94-$J94</f>
        <v>0</v>
      </c>
      <c r="L94" s="228">
        <f t="shared" ref="L90:L105" si="29">SUMPRODUCT(($O$5:$BV$5&lt;=DATE(YEAR($P$3)+5,12,31))*($O94:$BV94/$O$4:$BV$4))-$H94-$I94-$J94-$G94-$K94</f>
        <v>0</v>
      </c>
      <c r="M94" s="236">
        <f t="shared" ref="M90:M105" si="30">SUM(G94:L94)</f>
        <v>0</v>
      </c>
      <c r="N94" s="237">
        <f t="shared" si="23"/>
        <v>0</v>
      </c>
      <c r="O94" s="238"/>
      <c r="P94" s="238"/>
      <c r="Q94" s="238"/>
      <c r="R94" s="238"/>
      <c r="S94" s="238"/>
      <c r="T94" s="238"/>
      <c r="U94" s="238"/>
      <c r="V94" s="238"/>
      <c r="W94" s="238"/>
      <c r="X94" s="238"/>
      <c r="Y94" s="238"/>
      <c r="Z94" s="238"/>
      <c r="AA94" s="238"/>
      <c r="AB94" s="238"/>
      <c r="AC94" s="238"/>
      <c r="AD94" s="238"/>
      <c r="AE94" s="238"/>
      <c r="AF94" s="238"/>
      <c r="AG94" s="238"/>
      <c r="AH94" s="238"/>
      <c r="AI94" s="238"/>
      <c r="AJ94" s="238"/>
      <c r="AK94" s="238"/>
      <c r="AL94" s="238"/>
      <c r="AM94" s="238"/>
      <c r="AN94" s="238"/>
      <c r="AO94" s="238"/>
      <c r="AP94" s="238"/>
      <c r="AQ94" s="238"/>
      <c r="AR94" s="238"/>
      <c r="AS94" s="238"/>
      <c r="AT94" s="238"/>
      <c r="AU94" s="238"/>
      <c r="AV94" s="238"/>
      <c r="AW94" s="238"/>
      <c r="AX94" s="238"/>
      <c r="AY94" s="238"/>
      <c r="AZ94" s="238"/>
      <c r="BA94" s="238"/>
      <c r="BB94" s="238"/>
      <c r="BC94" s="238"/>
      <c r="BD94" s="238"/>
      <c r="BE94" s="238"/>
      <c r="BF94" s="238"/>
      <c r="BG94" s="238"/>
      <c r="BH94" s="238"/>
      <c r="BI94" s="238"/>
      <c r="BJ94" s="238"/>
      <c r="BK94" s="238"/>
      <c r="BL94" s="238"/>
      <c r="BM94" s="238"/>
      <c r="BN94" s="238"/>
      <c r="BO94" s="238"/>
      <c r="BP94" s="238"/>
      <c r="BQ94" s="238"/>
      <c r="BR94" s="238"/>
      <c r="BS94" s="238"/>
      <c r="BT94" s="238"/>
      <c r="BU94" s="238"/>
      <c r="BV94" s="238"/>
    </row>
    <row r="95" s="207" customFormat="1" ht="15" customHeight="1" spans="1:74">
      <c r="A95" s="165">
        <v>90</v>
      </c>
      <c r="B95" s="165"/>
      <c r="C95" s="164"/>
      <c r="D95" s="165"/>
      <c r="E95" s="166" t="str">
        <f>IFERROR(VLOOKUP(D95,'7 .参数'!$Q:$R,2,0),"")</f>
        <v/>
      </c>
      <c r="F95" s="166">
        <f t="array" ref="F95">+IFERROR(IF('A-对外报价审批表 '!$B$10="数据业务总部",VLOOKUP(C95&amp;E95,IF({1,0},'8.数据库-人力成本及补助（20250601）'!$C:$C&amp;'8.数据库-人力成本及补助（20250601）'!$B:$B,'8.数据库-人力成本及补助（20250601）'!$D:$D),2,0),VLOOKUP(C95&amp;'A-对外报价审批表 '!$D$11,IF({1,0},'8.数据库-人力成本及补助（20250601）'!$C:$C&amp;'8.数据库-人力成本及补助（20250601）'!$B:$B,'8.数据库-人力成本及补助（20250601）'!$D:$D),2,0)),0)</f>
        <v>0</v>
      </c>
      <c r="G95" s="228">
        <f t="shared" si="24"/>
        <v>0</v>
      </c>
      <c r="H95" s="228">
        <f t="shared" si="25"/>
        <v>0</v>
      </c>
      <c r="I95" s="228">
        <f t="shared" si="26"/>
        <v>0</v>
      </c>
      <c r="J95" s="228">
        <f t="shared" si="27"/>
        <v>0</v>
      </c>
      <c r="K95" s="228">
        <f t="shared" si="28"/>
        <v>0</v>
      </c>
      <c r="L95" s="228">
        <f t="shared" si="29"/>
        <v>0</v>
      </c>
      <c r="M95" s="236">
        <f t="shared" si="30"/>
        <v>0</v>
      </c>
      <c r="N95" s="237">
        <f t="shared" si="23"/>
        <v>0</v>
      </c>
      <c r="O95" s="238"/>
      <c r="P95" s="238"/>
      <c r="Q95" s="238"/>
      <c r="R95" s="238"/>
      <c r="S95" s="238"/>
      <c r="T95" s="238"/>
      <c r="U95" s="238"/>
      <c r="V95" s="238"/>
      <c r="W95" s="238"/>
      <c r="X95" s="238"/>
      <c r="Y95" s="238"/>
      <c r="Z95" s="238"/>
      <c r="AA95" s="238"/>
      <c r="AB95" s="238"/>
      <c r="AC95" s="238"/>
      <c r="AD95" s="238"/>
      <c r="AE95" s="238"/>
      <c r="AF95" s="238"/>
      <c r="AG95" s="238"/>
      <c r="AH95" s="238"/>
      <c r="AI95" s="238"/>
      <c r="AJ95" s="238"/>
      <c r="AK95" s="238"/>
      <c r="AL95" s="238"/>
      <c r="AM95" s="238"/>
      <c r="AN95" s="238"/>
      <c r="AO95" s="238"/>
      <c r="AP95" s="238"/>
      <c r="AQ95" s="238"/>
      <c r="AR95" s="238"/>
      <c r="AS95" s="238"/>
      <c r="AT95" s="238"/>
      <c r="AU95" s="238"/>
      <c r="AV95" s="238"/>
      <c r="AW95" s="238"/>
      <c r="AX95" s="238"/>
      <c r="AY95" s="238"/>
      <c r="AZ95" s="238"/>
      <c r="BA95" s="238"/>
      <c r="BB95" s="238"/>
      <c r="BC95" s="238"/>
      <c r="BD95" s="238"/>
      <c r="BE95" s="238"/>
      <c r="BF95" s="238"/>
      <c r="BG95" s="238"/>
      <c r="BH95" s="238"/>
      <c r="BI95" s="238"/>
      <c r="BJ95" s="238"/>
      <c r="BK95" s="238"/>
      <c r="BL95" s="238"/>
      <c r="BM95" s="238"/>
      <c r="BN95" s="238"/>
      <c r="BO95" s="238"/>
      <c r="BP95" s="238"/>
      <c r="BQ95" s="238"/>
      <c r="BR95" s="238"/>
      <c r="BS95" s="238"/>
      <c r="BT95" s="238"/>
      <c r="BU95" s="238"/>
      <c r="BV95" s="238"/>
    </row>
    <row r="96" s="207" customFormat="1" ht="15" customHeight="1" spans="1:74">
      <c r="A96" s="165">
        <v>91</v>
      </c>
      <c r="B96" s="165"/>
      <c r="C96" s="164"/>
      <c r="D96" s="165"/>
      <c r="E96" s="166" t="str">
        <f>IFERROR(VLOOKUP(D96,'7 .参数'!$Q:$R,2,0),"")</f>
        <v/>
      </c>
      <c r="F96" s="166">
        <f t="array" ref="F96">+IFERROR(IF('A-对外报价审批表 '!$B$10="数据业务总部",VLOOKUP(C96&amp;E96,IF({1,0},'8.数据库-人力成本及补助（20250601）'!$C:$C&amp;'8.数据库-人力成本及补助（20250601）'!$B:$B,'8.数据库-人力成本及补助（20250601）'!$D:$D),2,0),VLOOKUP(C96&amp;'A-对外报价审批表 '!$D$11,IF({1,0},'8.数据库-人力成本及补助（20250601）'!$C:$C&amp;'8.数据库-人力成本及补助（20250601）'!$B:$B,'8.数据库-人力成本及补助（20250601）'!$D:$D),2,0)),0)</f>
        <v>0</v>
      </c>
      <c r="G96" s="228">
        <f t="shared" si="24"/>
        <v>0</v>
      </c>
      <c r="H96" s="228">
        <f t="shared" si="25"/>
        <v>0</v>
      </c>
      <c r="I96" s="228">
        <f t="shared" si="26"/>
        <v>0</v>
      </c>
      <c r="J96" s="228">
        <f t="shared" si="27"/>
        <v>0</v>
      </c>
      <c r="K96" s="228">
        <f t="shared" si="28"/>
        <v>0</v>
      </c>
      <c r="L96" s="228">
        <f t="shared" si="29"/>
        <v>0</v>
      </c>
      <c r="M96" s="236">
        <f t="shared" si="30"/>
        <v>0</v>
      </c>
      <c r="N96" s="237">
        <f t="shared" si="23"/>
        <v>0</v>
      </c>
      <c r="O96" s="238"/>
      <c r="P96" s="238"/>
      <c r="Q96" s="238"/>
      <c r="R96" s="238"/>
      <c r="S96" s="238"/>
      <c r="T96" s="238"/>
      <c r="U96" s="238"/>
      <c r="V96" s="238"/>
      <c r="W96" s="238"/>
      <c r="X96" s="238"/>
      <c r="Y96" s="238"/>
      <c r="Z96" s="238"/>
      <c r="AA96" s="238"/>
      <c r="AB96" s="238"/>
      <c r="AC96" s="238"/>
      <c r="AD96" s="238"/>
      <c r="AE96" s="238"/>
      <c r="AF96" s="238"/>
      <c r="AG96" s="238"/>
      <c r="AH96" s="238"/>
      <c r="AI96" s="238"/>
      <c r="AJ96" s="238"/>
      <c r="AK96" s="238"/>
      <c r="AL96" s="238"/>
      <c r="AM96" s="238"/>
      <c r="AN96" s="238"/>
      <c r="AO96" s="238"/>
      <c r="AP96" s="238"/>
      <c r="AQ96" s="238"/>
      <c r="AR96" s="238"/>
      <c r="AS96" s="238"/>
      <c r="AT96" s="238"/>
      <c r="AU96" s="238"/>
      <c r="AV96" s="238"/>
      <c r="AW96" s="238"/>
      <c r="AX96" s="238"/>
      <c r="AY96" s="238"/>
      <c r="AZ96" s="238"/>
      <c r="BA96" s="238"/>
      <c r="BB96" s="238"/>
      <c r="BC96" s="238"/>
      <c r="BD96" s="238"/>
      <c r="BE96" s="238"/>
      <c r="BF96" s="238"/>
      <c r="BG96" s="238"/>
      <c r="BH96" s="238"/>
      <c r="BI96" s="238"/>
      <c r="BJ96" s="238"/>
      <c r="BK96" s="238"/>
      <c r="BL96" s="238"/>
      <c r="BM96" s="238"/>
      <c r="BN96" s="238"/>
      <c r="BO96" s="238"/>
      <c r="BP96" s="238"/>
      <c r="BQ96" s="238"/>
      <c r="BR96" s="238"/>
      <c r="BS96" s="238"/>
      <c r="BT96" s="238"/>
      <c r="BU96" s="238"/>
      <c r="BV96" s="238"/>
    </row>
    <row r="97" s="207" customFormat="1" ht="15" customHeight="1" spans="1:74">
      <c r="A97" s="165">
        <v>92</v>
      </c>
      <c r="B97" s="165"/>
      <c r="C97" s="164"/>
      <c r="D97" s="165"/>
      <c r="E97" s="166" t="str">
        <f>IFERROR(VLOOKUP(D97,'7 .参数'!$Q:$R,2,0),"")</f>
        <v/>
      </c>
      <c r="F97" s="166">
        <f t="array" ref="F97">+IFERROR(IF('A-对外报价审批表 '!$B$10="数据业务总部",VLOOKUP(C97&amp;E97,IF({1,0},'8.数据库-人力成本及补助（20250601）'!$C:$C&amp;'8.数据库-人力成本及补助（20250601）'!$B:$B,'8.数据库-人力成本及补助（20250601）'!$D:$D),2,0),VLOOKUP(C97&amp;'A-对外报价审批表 '!$D$11,IF({1,0},'8.数据库-人力成本及补助（20250601）'!$C:$C&amp;'8.数据库-人力成本及补助（20250601）'!$B:$B,'8.数据库-人力成本及补助（20250601）'!$D:$D),2,0)),0)</f>
        <v>0</v>
      </c>
      <c r="G97" s="228">
        <f t="shared" si="24"/>
        <v>0</v>
      </c>
      <c r="H97" s="228">
        <f t="shared" si="25"/>
        <v>0</v>
      </c>
      <c r="I97" s="228">
        <f t="shared" si="26"/>
        <v>0</v>
      </c>
      <c r="J97" s="228">
        <f t="shared" si="27"/>
        <v>0</v>
      </c>
      <c r="K97" s="228">
        <f t="shared" si="28"/>
        <v>0</v>
      </c>
      <c r="L97" s="228">
        <f t="shared" si="29"/>
        <v>0</v>
      </c>
      <c r="M97" s="236">
        <f t="shared" si="30"/>
        <v>0</v>
      </c>
      <c r="N97" s="237">
        <f t="shared" si="23"/>
        <v>0</v>
      </c>
      <c r="O97" s="238"/>
      <c r="P97" s="238"/>
      <c r="Q97" s="238"/>
      <c r="R97" s="238"/>
      <c r="S97" s="238"/>
      <c r="T97" s="238"/>
      <c r="U97" s="238"/>
      <c r="V97" s="238"/>
      <c r="W97" s="238"/>
      <c r="X97" s="238"/>
      <c r="Y97" s="238"/>
      <c r="Z97" s="238"/>
      <c r="AA97" s="238"/>
      <c r="AB97" s="238"/>
      <c r="AC97" s="238"/>
      <c r="AD97" s="238"/>
      <c r="AE97" s="238"/>
      <c r="AF97" s="238"/>
      <c r="AG97" s="238"/>
      <c r="AH97" s="238"/>
      <c r="AI97" s="238"/>
      <c r="AJ97" s="238"/>
      <c r="AK97" s="238"/>
      <c r="AL97" s="238"/>
      <c r="AM97" s="238"/>
      <c r="AN97" s="238"/>
      <c r="AO97" s="238"/>
      <c r="AP97" s="238"/>
      <c r="AQ97" s="238"/>
      <c r="AR97" s="238"/>
      <c r="AS97" s="238"/>
      <c r="AT97" s="238"/>
      <c r="AU97" s="238"/>
      <c r="AV97" s="238"/>
      <c r="AW97" s="238"/>
      <c r="AX97" s="238"/>
      <c r="AY97" s="238"/>
      <c r="AZ97" s="238"/>
      <c r="BA97" s="238"/>
      <c r="BB97" s="238"/>
      <c r="BC97" s="238"/>
      <c r="BD97" s="238"/>
      <c r="BE97" s="238"/>
      <c r="BF97" s="238"/>
      <c r="BG97" s="238"/>
      <c r="BH97" s="238"/>
      <c r="BI97" s="238"/>
      <c r="BJ97" s="238"/>
      <c r="BK97" s="238"/>
      <c r="BL97" s="238"/>
      <c r="BM97" s="238"/>
      <c r="BN97" s="238"/>
      <c r="BO97" s="238"/>
      <c r="BP97" s="238"/>
      <c r="BQ97" s="238"/>
      <c r="BR97" s="238"/>
      <c r="BS97" s="238"/>
      <c r="BT97" s="238"/>
      <c r="BU97" s="238"/>
      <c r="BV97" s="238"/>
    </row>
    <row r="98" s="207" customFormat="1" ht="15" customHeight="1" spans="1:74">
      <c r="A98" s="165">
        <v>93</v>
      </c>
      <c r="B98" s="165"/>
      <c r="C98" s="164"/>
      <c r="D98" s="165"/>
      <c r="E98" s="166" t="str">
        <f>IFERROR(VLOOKUP(D98,'7 .参数'!$Q:$R,2,0),"")</f>
        <v/>
      </c>
      <c r="F98" s="166">
        <f t="array" ref="F98">+IFERROR(IF('A-对外报价审批表 '!$B$10="数据业务总部",VLOOKUP(C98&amp;E98,IF({1,0},'8.数据库-人力成本及补助（20250601）'!$C:$C&amp;'8.数据库-人力成本及补助（20250601）'!$B:$B,'8.数据库-人力成本及补助（20250601）'!$D:$D),2,0),VLOOKUP(C98&amp;'A-对外报价审批表 '!$D$11,IF({1,0},'8.数据库-人力成本及补助（20250601）'!$C:$C&amp;'8.数据库-人力成本及补助（20250601）'!$B:$B,'8.数据库-人力成本及补助（20250601）'!$D:$D),2,0)),0)</f>
        <v>0</v>
      </c>
      <c r="G98" s="228">
        <f t="shared" si="24"/>
        <v>0</v>
      </c>
      <c r="H98" s="228">
        <f t="shared" si="25"/>
        <v>0</v>
      </c>
      <c r="I98" s="228">
        <f t="shared" si="26"/>
        <v>0</v>
      </c>
      <c r="J98" s="228">
        <f t="shared" si="27"/>
        <v>0</v>
      </c>
      <c r="K98" s="228">
        <f t="shared" si="28"/>
        <v>0</v>
      </c>
      <c r="L98" s="228">
        <f t="shared" si="29"/>
        <v>0</v>
      </c>
      <c r="M98" s="236">
        <f t="shared" si="30"/>
        <v>0</v>
      </c>
      <c r="N98" s="237">
        <f t="shared" si="23"/>
        <v>0</v>
      </c>
      <c r="O98" s="238"/>
      <c r="P98" s="238"/>
      <c r="Q98" s="238"/>
      <c r="R98" s="238"/>
      <c r="S98" s="238"/>
      <c r="T98" s="238"/>
      <c r="U98" s="238"/>
      <c r="V98" s="238"/>
      <c r="W98" s="238"/>
      <c r="X98" s="238"/>
      <c r="Y98" s="238"/>
      <c r="Z98" s="238"/>
      <c r="AA98" s="238"/>
      <c r="AB98" s="238"/>
      <c r="AC98" s="238"/>
      <c r="AD98" s="238"/>
      <c r="AE98" s="238"/>
      <c r="AF98" s="238"/>
      <c r="AG98" s="238"/>
      <c r="AH98" s="238"/>
      <c r="AI98" s="238"/>
      <c r="AJ98" s="238"/>
      <c r="AK98" s="238"/>
      <c r="AL98" s="238"/>
      <c r="AM98" s="238"/>
      <c r="AN98" s="238"/>
      <c r="AO98" s="238"/>
      <c r="AP98" s="238"/>
      <c r="AQ98" s="238"/>
      <c r="AR98" s="238"/>
      <c r="AS98" s="238"/>
      <c r="AT98" s="238"/>
      <c r="AU98" s="238"/>
      <c r="AV98" s="238"/>
      <c r="AW98" s="238"/>
      <c r="AX98" s="238"/>
      <c r="AY98" s="238"/>
      <c r="AZ98" s="238"/>
      <c r="BA98" s="238"/>
      <c r="BB98" s="238"/>
      <c r="BC98" s="238"/>
      <c r="BD98" s="238"/>
      <c r="BE98" s="238"/>
      <c r="BF98" s="238"/>
      <c r="BG98" s="238"/>
      <c r="BH98" s="238"/>
      <c r="BI98" s="238"/>
      <c r="BJ98" s="238"/>
      <c r="BK98" s="238"/>
      <c r="BL98" s="238"/>
      <c r="BM98" s="238"/>
      <c r="BN98" s="238"/>
      <c r="BO98" s="238"/>
      <c r="BP98" s="238"/>
      <c r="BQ98" s="238"/>
      <c r="BR98" s="238"/>
      <c r="BS98" s="238"/>
      <c r="BT98" s="238"/>
      <c r="BU98" s="238"/>
      <c r="BV98" s="238"/>
    </row>
    <row r="99" s="207" customFormat="1" ht="15" customHeight="1" spans="1:74">
      <c r="A99" s="165">
        <v>94</v>
      </c>
      <c r="B99" s="165"/>
      <c r="C99" s="164"/>
      <c r="D99" s="165"/>
      <c r="E99" s="166" t="str">
        <f>IFERROR(VLOOKUP(D99,'7 .参数'!$Q:$R,2,0),"")</f>
        <v/>
      </c>
      <c r="F99" s="166">
        <f t="array" ref="F99">+IFERROR(IF('A-对外报价审批表 '!$B$10="数据业务总部",VLOOKUP(C99&amp;E99,IF({1,0},'8.数据库-人力成本及补助（20250601）'!$C:$C&amp;'8.数据库-人力成本及补助（20250601）'!$B:$B,'8.数据库-人力成本及补助（20250601）'!$D:$D),2,0),VLOOKUP(C99&amp;'A-对外报价审批表 '!$D$11,IF({1,0},'8.数据库-人力成本及补助（20250601）'!$C:$C&amp;'8.数据库-人力成本及补助（20250601）'!$B:$B,'8.数据库-人力成本及补助（20250601）'!$D:$D),2,0)),0)</f>
        <v>0</v>
      </c>
      <c r="G99" s="228">
        <f t="shared" si="24"/>
        <v>0</v>
      </c>
      <c r="H99" s="228">
        <f t="shared" si="25"/>
        <v>0</v>
      </c>
      <c r="I99" s="228">
        <f t="shared" si="26"/>
        <v>0</v>
      </c>
      <c r="J99" s="228">
        <f t="shared" si="27"/>
        <v>0</v>
      </c>
      <c r="K99" s="228">
        <f t="shared" si="28"/>
        <v>0</v>
      </c>
      <c r="L99" s="228">
        <f t="shared" si="29"/>
        <v>0</v>
      </c>
      <c r="M99" s="236">
        <f t="shared" si="30"/>
        <v>0</v>
      </c>
      <c r="N99" s="237">
        <f t="shared" si="23"/>
        <v>0</v>
      </c>
      <c r="O99" s="238"/>
      <c r="P99" s="238"/>
      <c r="Q99" s="238"/>
      <c r="R99" s="238"/>
      <c r="S99" s="238"/>
      <c r="T99" s="238"/>
      <c r="U99" s="238"/>
      <c r="V99" s="238"/>
      <c r="W99" s="238"/>
      <c r="X99" s="238"/>
      <c r="Y99" s="238"/>
      <c r="Z99" s="238"/>
      <c r="AA99" s="238"/>
      <c r="AB99" s="238"/>
      <c r="AC99" s="238"/>
      <c r="AD99" s="238"/>
      <c r="AE99" s="238"/>
      <c r="AF99" s="238"/>
      <c r="AG99" s="238"/>
      <c r="AH99" s="238"/>
      <c r="AI99" s="238"/>
      <c r="AJ99" s="238"/>
      <c r="AK99" s="238"/>
      <c r="AL99" s="238"/>
      <c r="AM99" s="238"/>
      <c r="AN99" s="238"/>
      <c r="AO99" s="238"/>
      <c r="AP99" s="238"/>
      <c r="AQ99" s="238"/>
      <c r="AR99" s="238"/>
      <c r="AS99" s="238"/>
      <c r="AT99" s="238"/>
      <c r="AU99" s="238"/>
      <c r="AV99" s="238"/>
      <c r="AW99" s="238"/>
      <c r="AX99" s="238"/>
      <c r="AY99" s="238"/>
      <c r="AZ99" s="238"/>
      <c r="BA99" s="238"/>
      <c r="BB99" s="238"/>
      <c r="BC99" s="238"/>
      <c r="BD99" s="238"/>
      <c r="BE99" s="238"/>
      <c r="BF99" s="238"/>
      <c r="BG99" s="238"/>
      <c r="BH99" s="238"/>
      <c r="BI99" s="238"/>
      <c r="BJ99" s="238"/>
      <c r="BK99" s="238"/>
      <c r="BL99" s="238"/>
      <c r="BM99" s="238"/>
      <c r="BN99" s="238"/>
      <c r="BO99" s="238"/>
      <c r="BP99" s="238"/>
      <c r="BQ99" s="238"/>
      <c r="BR99" s="238"/>
      <c r="BS99" s="238"/>
      <c r="BT99" s="238"/>
      <c r="BU99" s="238"/>
      <c r="BV99" s="238"/>
    </row>
    <row r="100" s="207" customFormat="1" ht="15" customHeight="1" spans="1:74">
      <c r="A100" s="165">
        <v>95</v>
      </c>
      <c r="B100" s="165"/>
      <c r="C100" s="164"/>
      <c r="D100" s="165"/>
      <c r="E100" s="166" t="str">
        <f>IFERROR(VLOOKUP(D100,'7 .参数'!$Q:$R,2,0),"")</f>
        <v/>
      </c>
      <c r="F100" s="166">
        <f t="array" ref="F100">+IFERROR(IF('A-对外报价审批表 '!$B$10="数据业务总部",VLOOKUP(C100&amp;E100,IF({1,0},'8.数据库-人力成本及补助（20250601）'!$C:$C&amp;'8.数据库-人力成本及补助（20250601）'!$B:$B,'8.数据库-人力成本及补助（20250601）'!$D:$D),2,0),VLOOKUP(C100&amp;'A-对外报价审批表 '!$D$11,IF({1,0},'8.数据库-人力成本及补助（20250601）'!$C:$C&amp;'8.数据库-人力成本及补助（20250601）'!$B:$B,'8.数据库-人力成本及补助（20250601）'!$D:$D),2,0)),0)</f>
        <v>0</v>
      </c>
      <c r="G100" s="228">
        <f t="shared" si="24"/>
        <v>0</v>
      </c>
      <c r="H100" s="228">
        <f t="shared" si="25"/>
        <v>0</v>
      </c>
      <c r="I100" s="228">
        <f t="shared" si="26"/>
        <v>0</v>
      </c>
      <c r="J100" s="228">
        <f t="shared" si="27"/>
        <v>0</v>
      </c>
      <c r="K100" s="228">
        <f t="shared" si="28"/>
        <v>0</v>
      </c>
      <c r="L100" s="228">
        <f t="shared" si="29"/>
        <v>0</v>
      </c>
      <c r="M100" s="236">
        <f t="shared" si="30"/>
        <v>0</v>
      </c>
      <c r="N100" s="237">
        <f t="shared" si="23"/>
        <v>0</v>
      </c>
      <c r="O100" s="238"/>
      <c r="P100" s="238"/>
      <c r="Q100" s="238"/>
      <c r="R100" s="238"/>
      <c r="S100" s="238"/>
      <c r="T100" s="238"/>
      <c r="U100" s="238"/>
      <c r="V100" s="238"/>
      <c r="W100" s="238"/>
      <c r="X100" s="238"/>
      <c r="Y100" s="238"/>
      <c r="Z100" s="238"/>
      <c r="AA100" s="238"/>
      <c r="AB100" s="238"/>
      <c r="AC100" s="238"/>
      <c r="AD100" s="238"/>
      <c r="AE100" s="238"/>
      <c r="AF100" s="238"/>
      <c r="AG100" s="238"/>
      <c r="AH100" s="238"/>
      <c r="AI100" s="238"/>
      <c r="AJ100" s="238"/>
      <c r="AK100" s="238"/>
      <c r="AL100" s="238"/>
      <c r="AM100" s="238"/>
      <c r="AN100" s="238"/>
      <c r="AO100" s="238"/>
      <c r="AP100" s="238"/>
      <c r="AQ100" s="238"/>
      <c r="AR100" s="238"/>
      <c r="AS100" s="238"/>
      <c r="AT100" s="238"/>
      <c r="AU100" s="238"/>
      <c r="AV100" s="238"/>
      <c r="AW100" s="238"/>
      <c r="AX100" s="238"/>
      <c r="AY100" s="238"/>
      <c r="AZ100" s="238"/>
      <c r="BA100" s="238"/>
      <c r="BB100" s="238"/>
      <c r="BC100" s="238"/>
      <c r="BD100" s="238"/>
      <c r="BE100" s="238"/>
      <c r="BF100" s="238"/>
      <c r="BG100" s="238"/>
      <c r="BH100" s="238"/>
      <c r="BI100" s="238"/>
      <c r="BJ100" s="238"/>
      <c r="BK100" s="238"/>
      <c r="BL100" s="238"/>
      <c r="BM100" s="238"/>
      <c r="BN100" s="238"/>
      <c r="BO100" s="238"/>
      <c r="BP100" s="238"/>
      <c r="BQ100" s="238"/>
      <c r="BR100" s="238"/>
      <c r="BS100" s="238"/>
      <c r="BT100" s="238"/>
      <c r="BU100" s="238"/>
      <c r="BV100" s="238"/>
    </row>
    <row r="101" s="207" customFormat="1" ht="15" customHeight="1" spans="1:74">
      <c r="A101" s="165">
        <v>96</v>
      </c>
      <c r="B101" s="165"/>
      <c r="C101" s="164"/>
      <c r="D101" s="165"/>
      <c r="E101" s="166" t="str">
        <f>IFERROR(VLOOKUP(D101,'7 .参数'!$Q:$R,2,0),"")</f>
        <v/>
      </c>
      <c r="F101" s="166">
        <f t="array" ref="F101">+IFERROR(IF('A-对外报价审批表 '!$B$10="数据业务总部",VLOOKUP(C101&amp;E101,IF({1,0},'8.数据库-人力成本及补助（20250601）'!$C:$C&amp;'8.数据库-人力成本及补助（20250601）'!$B:$B,'8.数据库-人力成本及补助（20250601）'!$D:$D),2,0),VLOOKUP(C101&amp;'A-对外报价审批表 '!$D$11,IF({1,0},'8.数据库-人力成本及补助（20250601）'!$C:$C&amp;'8.数据库-人力成本及补助（20250601）'!$B:$B,'8.数据库-人力成本及补助（20250601）'!$D:$D),2,0)),0)</f>
        <v>0</v>
      </c>
      <c r="G101" s="228">
        <f t="shared" si="24"/>
        <v>0</v>
      </c>
      <c r="H101" s="228">
        <f t="shared" si="25"/>
        <v>0</v>
      </c>
      <c r="I101" s="228">
        <f t="shared" si="26"/>
        <v>0</v>
      </c>
      <c r="J101" s="228">
        <f t="shared" si="27"/>
        <v>0</v>
      </c>
      <c r="K101" s="228">
        <f t="shared" si="28"/>
        <v>0</v>
      </c>
      <c r="L101" s="228">
        <f t="shared" si="29"/>
        <v>0</v>
      </c>
      <c r="M101" s="236">
        <f t="shared" si="30"/>
        <v>0</v>
      </c>
      <c r="N101" s="237">
        <f t="shared" si="23"/>
        <v>0</v>
      </c>
      <c r="O101" s="238"/>
      <c r="P101" s="238"/>
      <c r="Q101" s="238"/>
      <c r="R101" s="238"/>
      <c r="S101" s="238"/>
      <c r="T101" s="238"/>
      <c r="U101" s="238"/>
      <c r="V101" s="238"/>
      <c r="W101" s="238"/>
      <c r="X101" s="238"/>
      <c r="Y101" s="238"/>
      <c r="Z101" s="238"/>
      <c r="AA101" s="238"/>
      <c r="AB101" s="238"/>
      <c r="AC101" s="238"/>
      <c r="AD101" s="238"/>
      <c r="AE101" s="238"/>
      <c r="AF101" s="238"/>
      <c r="AG101" s="238"/>
      <c r="AH101" s="238"/>
      <c r="AI101" s="238"/>
      <c r="AJ101" s="238"/>
      <c r="AK101" s="238"/>
      <c r="AL101" s="238"/>
      <c r="AM101" s="238"/>
      <c r="AN101" s="238"/>
      <c r="AO101" s="238"/>
      <c r="AP101" s="238"/>
      <c r="AQ101" s="238"/>
      <c r="AR101" s="238"/>
      <c r="AS101" s="238"/>
      <c r="AT101" s="238"/>
      <c r="AU101" s="238"/>
      <c r="AV101" s="238"/>
      <c r="AW101" s="238"/>
      <c r="AX101" s="238"/>
      <c r="AY101" s="238"/>
      <c r="AZ101" s="238"/>
      <c r="BA101" s="238"/>
      <c r="BB101" s="238"/>
      <c r="BC101" s="238"/>
      <c r="BD101" s="238"/>
      <c r="BE101" s="238"/>
      <c r="BF101" s="238"/>
      <c r="BG101" s="238"/>
      <c r="BH101" s="238"/>
      <c r="BI101" s="238"/>
      <c r="BJ101" s="238"/>
      <c r="BK101" s="238"/>
      <c r="BL101" s="238"/>
      <c r="BM101" s="238"/>
      <c r="BN101" s="238"/>
      <c r="BO101" s="238"/>
      <c r="BP101" s="238"/>
      <c r="BQ101" s="238"/>
      <c r="BR101" s="238"/>
      <c r="BS101" s="238"/>
      <c r="BT101" s="238"/>
      <c r="BU101" s="238"/>
      <c r="BV101" s="238"/>
    </row>
    <row r="102" s="207" customFormat="1" ht="15" customHeight="1" spans="1:74">
      <c r="A102" s="165">
        <v>97</v>
      </c>
      <c r="B102" s="165"/>
      <c r="C102" s="164"/>
      <c r="D102" s="165"/>
      <c r="E102" s="166" t="str">
        <f>IFERROR(VLOOKUP(D102,'7 .参数'!$Q:$R,2,0),"")</f>
        <v/>
      </c>
      <c r="F102" s="166">
        <f t="array" ref="F102">+IFERROR(IF('A-对外报价审批表 '!$B$10="数据业务总部",VLOOKUP(C102&amp;E102,IF({1,0},'8.数据库-人力成本及补助（20250601）'!$C:$C&amp;'8.数据库-人力成本及补助（20250601）'!$B:$B,'8.数据库-人力成本及补助（20250601）'!$D:$D),2,0),VLOOKUP(C102&amp;'A-对外报价审批表 '!$D$11,IF({1,0},'8.数据库-人力成本及补助（20250601）'!$C:$C&amp;'8.数据库-人力成本及补助（20250601）'!$B:$B,'8.数据库-人力成本及补助（20250601）'!$D:$D),2,0)),0)</f>
        <v>0</v>
      </c>
      <c r="G102" s="228">
        <f t="shared" si="24"/>
        <v>0</v>
      </c>
      <c r="H102" s="228">
        <f t="shared" si="25"/>
        <v>0</v>
      </c>
      <c r="I102" s="228">
        <f t="shared" si="26"/>
        <v>0</v>
      </c>
      <c r="J102" s="228">
        <f t="shared" si="27"/>
        <v>0</v>
      </c>
      <c r="K102" s="228">
        <f t="shared" si="28"/>
        <v>0</v>
      </c>
      <c r="L102" s="228">
        <f t="shared" si="29"/>
        <v>0</v>
      </c>
      <c r="M102" s="236">
        <f t="shared" si="30"/>
        <v>0</v>
      </c>
      <c r="N102" s="237">
        <f t="shared" si="23"/>
        <v>0</v>
      </c>
      <c r="O102" s="238"/>
      <c r="P102" s="238"/>
      <c r="Q102" s="238"/>
      <c r="R102" s="238"/>
      <c r="S102" s="238"/>
      <c r="T102" s="238"/>
      <c r="U102" s="238"/>
      <c r="V102" s="238"/>
      <c r="W102" s="238"/>
      <c r="X102" s="238"/>
      <c r="Y102" s="238"/>
      <c r="Z102" s="238"/>
      <c r="AA102" s="238"/>
      <c r="AB102" s="238"/>
      <c r="AC102" s="238"/>
      <c r="AD102" s="238"/>
      <c r="AE102" s="238"/>
      <c r="AF102" s="238"/>
      <c r="AG102" s="238"/>
      <c r="AH102" s="238"/>
      <c r="AI102" s="238"/>
      <c r="AJ102" s="238"/>
      <c r="AK102" s="238"/>
      <c r="AL102" s="238"/>
      <c r="AM102" s="238"/>
      <c r="AN102" s="238"/>
      <c r="AO102" s="238"/>
      <c r="AP102" s="238"/>
      <c r="AQ102" s="238"/>
      <c r="AR102" s="238"/>
      <c r="AS102" s="238"/>
      <c r="AT102" s="238"/>
      <c r="AU102" s="238"/>
      <c r="AV102" s="238"/>
      <c r="AW102" s="238"/>
      <c r="AX102" s="238"/>
      <c r="AY102" s="238"/>
      <c r="AZ102" s="238"/>
      <c r="BA102" s="238"/>
      <c r="BB102" s="238"/>
      <c r="BC102" s="238"/>
      <c r="BD102" s="238"/>
      <c r="BE102" s="238"/>
      <c r="BF102" s="238"/>
      <c r="BG102" s="238"/>
      <c r="BH102" s="238"/>
      <c r="BI102" s="238"/>
      <c r="BJ102" s="238"/>
      <c r="BK102" s="238"/>
      <c r="BL102" s="238"/>
      <c r="BM102" s="238"/>
      <c r="BN102" s="238"/>
      <c r="BO102" s="238"/>
      <c r="BP102" s="238"/>
      <c r="BQ102" s="238"/>
      <c r="BR102" s="238"/>
      <c r="BS102" s="238"/>
      <c r="BT102" s="238"/>
      <c r="BU102" s="238"/>
      <c r="BV102" s="238"/>
    </row>
    <row r="103" s="207" customFormat="1" ht="15" customHeight="1" spans="1:74">
      <c r="A103" s="165">
        <v>98</v>
      </c>
      <c r="B103" s="165"/>
      <c r="C103" s="164"/>
      <c r="D103" s="165"/>
      <c r="E103" s="166" t="str">
        <f>IFERROR(VLOOKUP(D103,'7 .参数'!$Q:$R,2,0),"")</f>
        <v/>
      </c>
      <c r="F103" s="166">
        <f t="array" ref="F103">+IFERROR(IF('A-对外报价审批表 '!$B$10="数据业务总部",VLOOKUP(C103&amp;E103,IF({1,0},'8.数据库-人力成本及补助（20250601）'!$C:$C&amp;'8.数据库-人力成本及补助（20250601）'!$B:$B,'8.数据库-人力成本及补助（20250601）'!$D:$D),2,0),VLOOKUP(C103&amp;'A-对外报价审批表 '!$D$11,IF({1,0},'8.数据库-人力成本及补助（20250601）'!$C:$C&amp;'8.数据库-人力成本及补助（20250601）'!$B:$B,'8.数据库-人力成本及补助（20250601）'!$D:$D),2,0)),0)</f>
        <v>0</v>
      </c>
      <c r="G103" s="228">
        <f t="shared" si="24"/>
        <v>0</v>
      </c>
      <c r="H103" s="228">
        <f t="shared" si="25"/>
        <v>0</v>
      </c>
      <c r="I103" s="228">
        <f t="shared" si="26"/>
        <v>0</v>
      </c>
      <c r="J103" s="228">
        <f t="shared" si="27"/>
        <v>0</v>
      </c>
      <c r="K103" s="228">
        <f t="shared" si="28"/>
        <v>0</v>
      </c>
      <c r="L103" s="228">
        <f t="shared" si="29"/>
        <v>0</v>
      </c>
      <c r="M103" s="236">
        <f t="shared" si="30"/>
        <v>0</v>
      </c>
      <c r="N103" s="237">
        <f t="shared" si="23"/>
        <v>0</v>
      </c>
      <c r="O103" s="238"/>
      <c r="P103" s="238"/>
      <c r="Q103" s="238"/>
      <c r="R103" s="238"/>
      <c r="S103" s="238"/>
      <c r="T103" s="238"/>
      <c r="U103" s="238"/>
      <c r="V103" s="238"/>
      <c r="W103" s="238"/>
      <c r="X103" s="238"/>
      <c r="Y103" s="238"/>
      <c r="Z103" s="238"/>
      <c r="AA103" s="238"/>
      <c r="AB103" s="238"/>
      <c r="AC103" s="238"/>
      <c r="AD103" s="238"/>
      <c r="AE103" s="238"/>
      <c r="AF103" s="238"/>
      <c r="AG103" s="238"/>
      <c r="AH103" s="238"/>
      <c r="AI103" s="238"/>
      <c r="AJ103" s="238"/>
      <c r="AK103" s="238"/>
      <c r="AL103" s="238"/>
      <c r="AM103" s="238"/>
      <c r="AN103" s="238"/>
      <c r="AO103" s="238"/>
      <c r="AP103" s="238"/>
      <c r="AQ103" s="238"/>
      <c r="AR103" s="238"/>
      <c r="AS103" s="238"/>
      <c r="AT103" s="238"/>
      <c r="AU103" s="238"/>
      <c r="AV103" s="238"/>
      <c r="AW103" s="238"/>
      <c r="AX103" s="238"/>
      <c r="AY103" s="238"/>
      <c r="AZ103" s="238"/>
      <c r="BA103" s="238"/>
      <c r="BB103" s="238"/>
      <c r="BC103" s="238"/>
      <c r="BD103" s="238"/>
      <c r="BE103" s="238"/>
      <c r="BF103" s="238"/>
      <c r="BG103" s="238"/>
      <c r="BH103" s="238"/>
      <c r="BI103" s="238"/>
      <c r="BJ103" s="238"/>
      <c r="BK103" s="238"/>
      <c r="BL103" s="238"/>
      <c r="BM103" s="238"/>
      <c r="BN103" s="238"/>
      <c r="BO103" s="238"/>
      <c r="BP103" s="238"/>
      <c r="BQ103" s="238"/>
      <c r="BR103" s="238"/>
      <c r="BS103" s="238"/>
      <c r="BT103" s="238"/>
      <c r="BU103" s="238"/>
      <c r="BV103" s="238"/>
    </row>
    <row r="104" s="207" customFormat="1" ht="15" customHeight="1" spans="1:74">
      <c r="A104" s="165">
        <v>99</v>
      </c>
      <c r="B104" s="165"/>
      <c r="C104" s="164"/>
      <c r="D104" s="165"/>
      <c r="E104" s="166" t="str">
        <f>IFERROR(VLOOKUP(D104,'7 .参数'!$Q:$R,2,0),"")</f>
        <v/>
      </c>
      <c r="F104" s="166">
        <f t="array" ref="F104">+IFERROR(IF('A-对外报价审批表 '!$B$10="数据业务总部",VLOOKUP(C104&amp;E104,IF({1,0},'8.数据库-人力成本及补助（20250601）'!$C:$C&amp;'8.数据库-人力成本及补助（20250601）'!$B:$B,'8.数据库-人力成本及补助（20250601）'!$D:$D),2,0),VLOOKUP(C104&amp;'A-对外报价审批表 '!$D$11,IF({1,0},'8.数据库-人力成本及补助（20250601）'!$C:$C&amp;'8.数据库-人力成本及补助（20250601）'!$B:$B,'8.数据库-人力成本及补助（20250601）'!$D:$D),2,0)),0)</f>
        <v>0</v>
      </c>
      <c r="G104" s="228">
        <f t="shared" si="24"/>
        <v>0</v>
      </c>
      <c r="H104" s="228">
        <f t="shared" si="25"/>
        <v>0</v>
      </c>
      <c r="I104" s="228">
        <f t="shared" si="26"/>
        <v>0</v>
      </c>
      <c r="J104" s="228">
        <f t="shared" si="27"/>
        <v>0</v>
      </c>
      <c r="K104" s="228">
        <f t="shared" si="28"/>
        <v>0</v>
      </c>
      <c r="L104" s="228">
        <f t="shared" si="29"/>
        <v>0</v>
      </c>
      <c r="M104" s="236">
        <f t="shared" si="30"/>
        <v>0</v>
      </c>
      <c r="N104" s="237">
        <f t="shared" si="23"/>
        <v>0</v>
      </c>
      <c r="O104" s="238"/>
      <c r="P104" s="238"/>
      <c r="Q104" s="238"/>
      <c r="R104" s="238"/>
      <c r="S104" s="238"/>
      <c r="T104" s="238"/>
      <c r="U104" s="238"/>
      <c r="V104" s="238"/>
      <c r="W104" s="238"/>
      <c r="X104" s="238"/>
      <c r="Y104" s="238"/>
      <c r="Z104" s="238"/>
      <c r="AA104" s="238"/>
      <c r="AB104" s="238"/>
      <c r="AC104" s="238"/>
      <c r="AD104" s="238"/>
      <c r="AE104" s="238"/>
      <c r="AF104" s="238"/>
      <c r="AG104" s="238"/>
      <c r="AH104" s="238"/>
      <c r="AI104" s="238"/>
      <c r="AJ104" s="238"/>
      <c r="AK104" s="238"/>
      <c r="AL104" s="238"/>
      <c r="AM104" s="238"/>
      <c r="AN104" s="238"/>
      <c r="AO104" s="238"/>
      <c r="AP104" s="238"/>
      <c r="AQ104" s="238"/>
      <c r="AR104" s="238"/>
      <c r="AS104" s="238"/>
      <c r="AT104" s="238"/>
      <c r="AU104" s="238"/>
      <c r="AV104" s="238"/>
      <c r="AW104" s="238"/>
      <c r="AX104" s="238"/>
      <c r="AY104" s="238"/>
      <c r="AZ104" s="238"/>
      <c r="BA104" s="238"/>
      <c r="BB104" s="238"/>
      <c r="BC104" s="238"/>
      <c r="BD104" s="238"/>
      <c r="BE104" s="238"/>
      <c r="BF104" s="238"/>
      <c r="BG104" s="238"/>
      <c r="BH104" s="238"/>
      <c r="BI104" s="238"/>
      <c r="BJ104" s="238"/>
      <c r="BK104" s="238"/>
      <c r="BL104" s="238"/>
      <c r="BM104" s="238"/>
      <c r="BN104" s="238"/>
      <c r="BO104" s="238"/>
      <c r="BP104" s="238"/>
      <c r="BQ104" s="238"/>
      <c r="BR104" s="238"/>
      <c r="BS104" s="238"/>
      <c r="BT104" s="238"/>
      <c r="BU104" s="238"/>
      <c r="BV104" s="238"/>
    </row>
    <row r="105" s="207" customFormat="1" ht="15" customHeight="1" spans="1:74">
      <c r="A105" s="165">
        <v>100</v>
      </c>
      <c r="B105" s="165"/>
      <c r="C105" s="164"/>
      <c r="D105" s="165"/>
      <c r="E105" s="166" t="str">
        <f>IFERROR(VLOOKUP(D105,'7 .参数'!$Q:$R,2,0),"")</f>
        <v/>
      </c>
      <c r="F105" s="166">
        <f t="array" ref="F105">+IFERROR(IF('A-对外报价审批表 '!$B$10="数据业务总部",VLOOKUP(C105&amp;E105,IF({1,0},'8.数据库-人力成本及补助（20250601）'!$C:$C&amp;'8.数据库-人力成本及补助（20250601）'!$B:$B,'8.数据库-人力成本及补助（20250601）'!$D:$D),2,0),VLOOKUP(C105&amp;'A-对外报价审批表 '!$D$11,IF({1,0},'8.数据库-人力成本及补助（20250601）'!$C:$C&amp;'8.数据库-人力成本及补助（20250601）'!$B:$B,'8.数据库-人力成本及补助（20250601）'!$D:$D),2,0)),0)</f>
        <v>0</v>
      </c>
      <c r="G105" s="228">
        <f t="shared" si="24"/>
        <v>0</v>
      </c>
      <c r="H105" s="228">
        <f t="shared" si="25"/>
        <v>0</v>
      </c>
      <c r="I105" s="228">
        <f t="shared" si="26"/>
        <v>0</v>
      </c>
      <c r="J105" s="228">
        <f t="shared" si="27"/>
        <v>0</v>
      </c>
      <c r="K105" s="228">
        <f t="shared" si="28"/>
        <v>0</v>
      </c>
      <c r="L105" s="228">
        <f t="shared" si="29"/>
        <v>0</v>
      </c>
      <c r="M105" s="236">
        <f t="shared" si="30"/>
        <v>0</v>
      </c>
      <c r="N105" s="237">
        <f t="shared" si="23"/>
        <v>0</v>
      </c>
      <c r="O105" s="238"/>
      <c r="P105" s="238"/>
      <c r="Q105" s="238"/>
      <c r="R105" s="238"/>
      <c r="S105" s="238"/>
      <c r="T105" s="238"/>
      <c r="U105" s="238"/>
      <c r="V105" s="238"/>
      <c r="W105" s="238"/>
      <c r="X105" s="238"/>
      <c r="Y105" s="238"/>
      <c r="Z105" s="238"/>
      <c r="AA105" s="238"/>
      <c r="AB105" s="238"/>
      <c r="AC105" s="238"/>
      <c r="AD105" s="238"/>
      <c r="AE105" s="238"/>
      <c r="AF105" s="238"/>
      <c r="AG105" s="238"/>
      <c r="AH105" s="238"/>
      <c r="AI105" s="238"/>
      <c r="AJ105" s="238"/>
      <c r="AK105" s="238"/>
      <c r="AL105" s="238"/>
      <c r="AM105" s="238"/>
      <c r="AN105" s="238"/>
      <c r="AO105" s="238"/>
      <c r="AP105" s="238"/>
      <c r="AQ105" s="238"/>
      <c r="AR105" s="238"/>
      <c r="AS105" s="238"/>
      <c r="AT105" s="238"/>
      <c r="AU105" s="238"/>
      <c r="AV105" s="238"/>
      <c r="AW105" s="238"/>
      <c r="AX105" s="238"/>
      <c r="AY105" s="238"/>
      <c r="AZ105" s="238"/>
      <c r="BA105" s="238"/>
      <c r="BB105" s="238"/>
      <c r="BC105" s="238"/>
      <c r="BD105" s="238"/>
      <c r="BE105" s="238"/>
      <c r="BF105" s="238"/>
      <c r="BG105" s="238"/>
      <c r="BH105" s="238"/>
      <c r="BI105" s="238"/>
      <c r="BJ105" s="238"/>
      <c r="BK105" s="238"/>
      <c r="BL105" s="238"/>
      <c r="BM105" s="238"/>
      <c r="BN105" s="238"/>
      <c r="BO105" s="238"/>
      <c r="BP105" s="238"/>
      <c r="BQ105" s="238"/>
      <c r="BR105" s="238"/>
      <c r="BS105" s="238"/>
      <c r="BT105" s="238"/>
      <c r="BU105" s="238"/>
      <c r="BV105" s="238"/>
    </row>
    <row r="106" s="206" customFormat="1" ht="40" customHeight="1" spans="1:40">
      <c r="A106" s="241"/>
      <c r="B106" s="241"/>
      <c r="C106" s="240"/>
      <c r="D106" s="240"/>
      <c r="E106" s="240"/>
      <c r="F106" s="240"/>
      <c r="G106" s="240"/>
      <c r="H106" s="240"/>
      <c r="I106" s="240"/>
      <c r="J106" s="240"/>
      <c r="K106" s="240"/>
      <c r="L106" s="240"/>
      <c r="M106" s="240"/>
      <c r="N106" s="240"/>
      <c r="O106" s="240"/>
      <c r="P106" s="240"/>
      <c r="Q106" s="240"/>
      <c r="R106" s="240"/>
      <c r="S106" s="240"/>
      <c r="T106" s="240"/>
      <c r="U106" s="240"/>
      <c r="V106" s="240"/>
      <c r="W106" s="240"/>
      <c r="X106" s="240"/>
      <c r="Y106" s="240"/>
      <c r="Z106" s="240"/>
      <c r="AA106" s="240"/>
      <c r="AB106" s="240"/>
      <c r="AC106" s="240"/>
      <c r="AD106" s="240"/>
      <c r="AE106" s="240"/>
      <c r="AF106" s="240"/>
      <c r="AG106" s="240"/>
      <c r="AH106" s="240"/>
      <c r="AI106" s="240"/>
      <c r="AJ106" s="240"/>
      <c r="AK106" s="240"/>
      <c r="AL106" s="240"/>
      <c r="AM106" s="240"/>
      <c r="AN106" s="240"/>
    </row>
    <row r="107" s="206" customFormat="1" ht="22" customHeight="1" spans="1:74">
      <c r="A107" s="218" t="s">
        <v>134</v>
      </c>
      <c r="B107" s="218"/>
      <c r="C107" s="216"/>
      <c r="D107" s="216"/>
      <c r="E107" s="216"/>
      <c r="F107" s="216"/>
      <c r="G107" s="216"/>
      <c r="H107" s="216"/>
      <c r="I107" s="216"/>
      <c r="J107" s="216"/>
      <c r="K107" s="216"/>
      <c r="L107" s="216"/>
      <c r="M107" s="216"/>
      <c r="N107" s="229"/>
      <c r="O107" s="216"/>
      <c r="P107" s="230"/>
      <c r="Q107" s="253"/>
      <c r="R107" s="229"/>
      <c r="S107" s="216"/>
      <c r="T107" s="216"/>
      <c r="U107" s="239"/>
      <c r="V107" s="239"/>
      <c r="W107" s="216"/>
      <c r="X107" s="216"/>
      <c r="Y107" s="240"/>
      <c r="Z107" s="240"/>
      <c r="AA107" s="240"/>
      <c r="AB107" s="240"/>
      <c r="AC107" s="240"/>
      <c r="AD107" s="240"/>
      <c r="AE107" s="240"/>
      <c r="AF107" s="240"/>
      <c r="AG107" s="240"/>
      <c r="AH107" s="240"/>
      <c r="AI107" s="240"/>
      <c r="AJ107" s="240"/>
      <c r="AK107" s="240"/>
      <c r="AL107" s="240"/>
      <c r="AM107" s="240"/>
      <c r="AN107" s="240"/>
      <c r="AO107" s="240"/>
      <c r="AP107" s="240"/>
      <c r="AQ107" s="240"/>
      <c r="AR107" s="240"/>
      <c r="AS107" s="240"/>
      <c r="AT107" s="240"/>
      <c r="AU107" s="240"/>
      <c r="AV107" s="240"/>
      <c r="AW107" s="240"/>
      <c r="AX107" s="240"/>
      <c r="AY107" s="240"/>
      <c r="AZ107" s="240"/>
      <c r="BA107" s="240"/>
      <c r="BB107" s="240"/>
      <c r="BC107" s="240"/>
      <c r="BD107" s="240"/>
      <c r="BE107" s="240"/>
      <c r="BF107" s="240"/>
      <c r="BG107" s="240"/>
      <c r="BH107" s="240"/>
      <c r="BI107" s="240"/>
      <c r="BJ107" s="240"/>
      <c r="BK107" s="240"/>
      <c r="BL107" s="240"/>
      <c r="BM107" s="240"/>
      <c r="BN107" s="240"/>
      <c r="BO107" s="240"/>
      <c r="BP107" s="240"/>
      <c r="BQ107" s="240"/>
      <c r="BR107" s="240"/>
      <c r="BS107" s="240"/>
      <c r="BT107" s="240"/>
      <c r="BU107" s="240"/>
      <c r="BV107" s="240"/>
    </row>
    <row r="108" s="208" customFormat="1" ht="36" customHeight="1" spans="1:18">
      <c r="A108" s="242" t="s">
        <v>115</v>
      </c>
      <c r="B108" s="243">
        <f>SUM($M$111:$M$160)</f>
        <v>0</v>
      </c>
      <c r="C108" s="242" t="s">
        <v>116</v>
      </c>
      <c r="D108" s="244">
        <f>SUM($N$111:$N$160)</f>
        <v>0</v>
      </c>
      <c r="E108" s="245"/>
      <c r="F108" s="246" t="s">
        <v>117</v>
      </c>
      <c r="G108" s="247" cm="1">
        <f t="array" ref="G108">SUMPRODUCT($F$111:$F$160*G$111:G$160)</f>
        <v>0</v>
      </c>
      <c r="H108" s="248" cm="1">
        <f t="array" ref="H108">SUMPRODUCT($F$111:$F$160*H$111:H$160)</f>
        <v>0</v>
      </c>
      <c r="I108" s="248" cm="1">
        <f t="array" ref="I108">SUMPRODUCT($F$111:$F$160*I$111:I$160)</f>
        <v>0</v>
      </c>
      <c r="J108" s="248" cm="1">
        <f t="array" ref="J108">SUMPRODUCT($F$111:$F$160*J$111:J$160)</f>
        <v>0</v>
      </c>
      <c r="K108" s="248" cm="1">
        <f t="array" ref="K108">SUMPRODUCT($F$111:$F$160*K$111:K$160)</f>
        <v>0</v>
      </c>
      <c r="L108" s="248" cm="1">
        <f t="array" ref="L108">SUMPRODUCT($F$111:$F$160*L$111:L$160)</f>
        <v>0</v>
      </c>
      <c r="M108" s="242" t="s">
        <v>118</v>
      </c>
      <c r="N108" s="250">
        <f>SUM(G108:L108)</f>
        <v>0</v>
      </c>
      <c r="O108" s="251" t="s">
        <v>135</v>
      </c>
      <c r="P108" s="233">
        <v>44166</v>
      </c>
      <c r="Q108" s="251" t="s">
        <v>136</v>
      </c>
      <c r="R108" s="254">
        <v>46022</v>
      </c>
    </row>
    <row r="109" s="206" customFormat="1" ht="19" customHeight="1" spans="1:74">
      <c r="A109" s="249" t="s">
        <v>121</v>
      </c>
      <c r="B109" s="249"/>
      <c r="C109" s="249"/>
      <c r="D109" s="249"/>
      <c r="E109" s="249"/>
      <c r="F109" s="249"/>
      <c r="G109" s="249"/>
      <c r="H109" s="249"/>
      <c r="I109" s="249"/>
      <c r="J109" s="249"/>
      <c r="K109" s="249"/>
      <c r="L109" s="249"/>
      <c r="M109" s="249"/>
      <c r="N109" s="249"/>
      <c r="O109" s="234" t="str">
        <f>IFERROR(VLOOKUP(O$110,'7 .参数'!$M$3:$N$122,2,0),"30")</f>
        <v>30</v>
      </c>
      <c r="P109" s="234">
        <f>IFERROR(VLOOKUP(P$110,'7 .参数'!$M$3:$N$122,2,0),"30")</f>
        <v>31</v>
      </c>
      <c r="Q109" s="234">
        <f>IFERROR(VLOOKUP(Q$110,'7 .参数'!$M$3:$N$122,2,0),"30")</f>
        <v>28</v>
      </c>
      <c r="R109" s="234">
        <f>IFERROR(VLOOKUP(R$110,'7 .参数'!$M$3:$N$122,2,0),"30")</f>
        <v>31</v>
      </c>
      <c r="S109" s="234">
        <f>IFERROR(VLOOKUP(S$110,'7 .参数'!$M$3:$N$122,2,0),"30")</f>
        <v>30</v>
      </c>
      <c r="T109" s="234">
        <f>IFERROR(VLOOKUP(T$110,'7 .参数'!$M$3:$N$122,2,0),"30")</f>
        <v>31</v>
      </c>
      <c r="U109" s="234">
        <f>IFERROR(VLOOKUP(U$110,'7 .参数'!$M$3:$N$122,2,0),"30")</f>
        <v>30</v>
      </c>
      <c r="V109" s="234">
        <f>IFERROR(VLOOKUP(V$110,'7 .参数'!$M$3:$N$122,2,0),"30")</f>
        <v>31</v>
      </c>
      <c r="W109" s="234">
        <f>IFERROR(VLOOKUP(W$110,'7 .参数'!$M$3:$N$122,2,0),"30")</f>
        <v>31</v>
      </c>
      <c r="X109" s="234">
        <f>IFERROR(VLOOKUP(X$110,'7 .参数'!$M$3:$N$122,2,0),"30")</f>
        <v>30</v>
      </c>
      <c r="Y109" s="234">
        <f>IFERROR(VLOOKUP(Y$110,'7 .参数'!$M$3:$N$122,2,0),"30")</f>
        <v>31</v>
      </c>
      <c r="Z109" s="234">
        <f>IFERROR(VLOOKUP(Z$110,'7 .参数'!$M$3:$N$122,2,0),"30")</f>
        <v>30</v>
      </c>
      <c r="AA109" s="234">
        <f>IFERROR(VLOOKUP(AA$110,'7 .参数'!$M$3:$N$122,2,0),"30")</f>
        <v>31</v>
      </c>
      <c r="AB109" s="234">
        <f>IFERROR(VLOOKUP(AB$110,'7 .参数'!$M$3:$N$122,2,0),"30")</f>
        <v>31</v>
      </c>
      <c r="AC109" s="234">
        <f>IFERROR(VLOOKUP(AC$110,'7 .参数'!$M$3:$N$122,2,0),"30")</f>
        <v>28</v>
      </c>
      <c r="AD109" s="234">
        <f>IFERROR(VLOOKUP(AD$110,'7 .参数'!$M$3:$N$122,2,0),"30")</f>
        <v>31</v>
      </c>
      <c r="AE109" s="234">
        <f>IFERROR(VLOOKUP(AE$110,'7 .参数'!$M$3:$N$122,2,0),"30")</f>
        <v>30</v>
      </c>
      <c r="AF109" s="234">
        <f>IFERROR(VLOOKUP(AF$110,'7 .参数'!$M$3:$N$122,2,0),"30")</f>
        <v>31</v>
      </c>
      <c r="AG109" s="234">
        <f>IFERROR(VLOOKUP(AG$110,'7 .参数'!$M$3:$N$122,2,0),"30")</f>
        <v>30</v>
      </c>
      <c r="AH109" s="234">
        <f>IFERROR(VLOOKUP(AH$110,'7 .参数'!$M$3:$N$122,2,0),"30")</f>
        <v>31</v>
      </c>
      <c r="AI109" s="234">
        <f>IFERROR(VLOOKUP(AI$110,'7 .参数'!$M$3:$N$122,2,0),"30")</f>
        <v>31</v>
      </c>
      <c r="AJ109" s="234">
        <f>IFERROR(VLOOKUP(AJ$110,'7 .参数'!$M$3:$N$122,2,0),"30")</f>
        <v>30</v>
      </c>
      <c r="AK109" s="234">
        <f>IFERROR(VLOOKUP(AK$110,'7 .参数'!$M$3:$N$122,2,0),"30")</f>
        <v>31</v>
      </c>
      <c r="AL109" s="234">
        <f>IFERROR(VLOOKUP(AL$110,'7 .参数'!$M$3:$N$122,2,0),"30")</f>
        <v>30</v>
      </c>
      <c r="AM109" s="234">
        <f>IFERROR(VLOOKUP(AM$110,'7 .参数'!$M$3:$N$122,2,0),"30")</f>
        <v>31</v>
      </c>
      <c r="AN109" s="234">
        <f>IFERROR(VLOOKUP(AN$110,'7 .参数'!$M$3:$N$122,2,0),"30")</f>
        <v>31</v>
      </c>
      <c r="AO109" s="234">
        <f>IFERROR(VLOOKUP(AO$110,'7 .参数'!$M$3:$N$122,2,0),"30")</f>
        <v>28</v>
      </c>
      <c r="AP109" s="234">
        <f>IFERROR(VLOOKUP(AP$110,'7 .参数'!$M$3:$N$122,2,0),"30")</f>
        <v>31</v>
      </c>
      <c r="AQ109" s="234">
        <f>IFERROR(VLOOKUP(AQ$110,'7 .参数'!$M$3:$N$122,2,0),"30")</f>
        <v>30</v>
      </c>
      <c r="AR109" s="234">
        <f>IFERROR(VLOOKUP(AR$110,'7 .参数'!$M$3:$N$122,2,0),"30")</f>
        <v>31</v>
      </c>
      <c r="AS109" s="234">
        <f>IFERROR(VLOOKUP(AS$110,'7 .参数'!$M$3:$N$122,2,0),"30")</f>
        <v>30</v>
      </c>
      <c r="AT109" s="234">
        <f>IFERROR(VLOOKUP(AT$110,'7 .参数'!$M$3:$N$122,2,0),"30")</f>
        <v>31</v>
      </c>
      <c r="AU109" s="234">
        <f>IFERROR(VLOOKUP(AU$110,'7 .参数'!$M$3:$N$122,2,0),"30")</f>
        <v>31</v>
      </c>
      <c r="AV109" s="234">
        <f>IFERROR(VLOOKUP(AV$110,'7 .参数'!$M$3:$N$122,2,0),"30")</f>
        <v>30</v>
      </c>
      <c r="AW109" s="234">
        <f>IFERROR(VLOOKUP(AW$110,'7 .参数'!$M$3:$N$122,2,0),"30")</f>
        <v>31</v>
      </c>
      <c r="AX109" s="234">
        <f>IFERROR(VLOOKUP(AX$110,'7 .参数'!$M$3:$N$122,2,0),"30")</f>
        <v>30</v>
      </c>
      <c r="AY109" s="234">
        <f>IFERROR(VLOOKUP(AY$110,'7 .参数'!$M$3:$N$122,2,0),"30")</f>
        <v>31</v>
      </c>
      <c r="AZ109" s="234">
        <f>IFERROR(VLOOKUP(AZ$110,'7 .参数'!$M$3:$N$122,2,0),"30")</f>
        <v>31</v>
      </c>
      <c r="BA109" s="234">
        <f>IFERROR(VLOOKUP(BA$110,'7 .参数'!$M$3:$N$122,2,0),"30")</f>
        <v>29</v>
      </c>
      <c r="BB109" s="234">
        <f>IFERROR(VLOOKUP(BB$110,'7 .参数'!$M$3:$N$122,2,0),"30")</f>
        <v>31</v>
      </c>
      <c r="BC109" s="234">
        <f>IFERROR(VLOOKUP(BC$110,'7 .参数'!$M$3:$N$122,2,0),"30")</f>
        <v>30</v>
      </c>
      <c r="BD109" s="234">
        <f>IFERROR(VLOOKUP(BD$110,'7 .参数'!$M$3:$N$122,2,0),"30")</f>
        <v>31</v>
      </c>
      <c r="BE109" s="234">
        <f>IFERROR(VLOOKUP(BE$110,'7 .参数'!$M$3:$N$122,2,0),"30")</f>
        <v>30</v>
      </c>
      <c r="BF109" s="234">
        <f>IFERROR(VLOOKUP(BF$110,'7 .参数'!$M$3:$N$122,2,0),"30")</f>
        <v>31</v>
      </c>
      <c r="BG109" s="234">
        <f>IFERROR(VLOOKUP(BG$110,'7 .参数'!$M$3:$N$122,2,0),"30")</f>
        <v>31</v>
      </c>
      <c r="BH109" s="234">
        <f>IFERROR(VLOOKUP(BH$110,'7 .参数'!$M$3:$N$122,2,0),"30")</f>
        <v>30</v>
      </c>
      <c r="BI109" s="234">
        <f>IFERROR(VLOOKUP(BI$110,'7 .参数'!$M$3:$N$122,2,0),"30")</f>
        <v>31</v>
      </c>
      <c r="BJ109" s="234">
        <f>IFERROR(VLOOKUP(BJ$110,'7 .参数'!$M$3:$N$122,2,0),"30")</f>
        <v>30</v>
      </c>
      <c r="BK109" s="234">
        <f>IFERROR(VLOOKUP(BK$110,'7 .参数'!$M$3:$N$122,2,0),"30")</f>
        <v>31</v>
      </c>
      <c r="BL109" s="234">
        <f>IFERROR(VLOOKUP(BL$110,'7 .参数'!$M$3:$N$122,2,0),"30")</f>
        <v>31</v>
      </c>
      <c r="BM109" s="234">
        <f>IFERROR(VLOOKUP(BM$110,'7 .参数'!$M$3:$N$122,2,0),"30")</f>
        <v>28</v>
      </c>
      <c r="BN109" s="234">
        <f>IFERROR(VLOOKUP(BN$110,'7 .参数'!$M$3:$N$122,2,0),"30")</f>
        <v>31</v>
      </c>
      <c r="BO109" s="234">
        <f>IFERROR(VLOOKUP(BO$110,'7 .参数'!$M$3:$N$122,2,0),"30")</f>
        <v>30</v>
      </c>
      <c r="BP109" s="234">
        <f>IFERROR(VLOOKUP(BP$110,'7 .参数'!$M$3:$N$122,2,0),"30")</f>
        <v>31</v>
      </c>
      <c r="BQ109" s="234">
        <f>IFERROR(VLOOKUP(BQ$110,'7 .参数'!$M$3:$N$122,2,0),"30")</f>
        <v>30</v>
      </c>
      <c r="BR109" s="234">
        <f>IFERROR(VLOOKUP(BR$110,'7 .参数'!$M$3:$N$122,2,0),"30")</f>
        <v>31</v>
      </c>
      <c r="BS109" s="234">
        <f>IFERROR(VLOOKUP(BS$110,'7 .参数'!$M$3:$N$122,2,0),"30")</f>
        <v>31</v>
      </c>
      <c r="BT109" s="234">
        <f>IFERROR(VLOOKUP(BT$110,'7 .参数'!$M$3:$N$122,2,0),"30")</f>
        <v>30</v>
      </c>
      <c r="BU109" s="234">
        <f>IFERROR(VLOOKUP(BU$110,'7 .参数'!$M$3:$N$122,2,0),"30")</f>
        <v>31</v>
      </c>
      <c r="BV109" s="234">
        <f>IFERROR(VLOOKUP(BV$110,'7 .参数'!$M$3:$N$122,2,0),"30")</f>
        <v>30</v>
      </c>
    </row>
    <row r="110" s="207" customFormat="1" ht="54" customHeight="1" spans="1:74">
      <c r="A110" s="158" t="s">
        <v>122</v>
      </c>
      <c r="B110" s="226" t="s">
        <v>123</v>
      </c>
      <c r="C110" s="158" t="s">
        <v>124</v>
      </c>
      <c r="D110" s="158" t="s">
        <v>137</v>
      </c>
      <c r="E110" s="158" t="s">
        <v>138</v>
      </c>
      <c r="F110" s="159" t="s">
        <v>127</v>
      </c>
      <c r="G110" s="159" t="str">
        <f>YEAR($P$108)&amp;"合计人月"</f>
        <v>2020合计人月</v>
      </c>
      <c r="H110" s="159" t="str">
        <f>YEAR($P$108)+1&amp;"合计人月"</f>
        <v>2021合计人月</v>
      </c>
      <c r="I110" s="159" t="str">
        <f>YEAR($P$108)+2&amp;"合计人月"</f>
        <v>2022合计人月</v>
      </c>
      <c r="J110" s="159" t="str">
        <f>YEAR($P$108)+3&amp;"合计人月"</f>
        <v>2023合计人月</v>
      </c>
      <c r="K110" s="159" t="str">
        <f>YEAR($P$108)+4&amp;"合计人月"</f>
        <v>2024合计人月</v>
      </c>
      <c r="L110" s="159" t="str">
        <f>YEAR($P$108)+5&amp;"合计人月"</f>
        <v>2025合计人月</v>
      </c>
      <c r="M110" s="158" t="s">
        <v>128</v>
      </c>
      <c r="N110" s="158" t="s">
        <v>129</v>
      </c>
      <c r="O110" s="175">
        <f>IF($P$108&lt;=$R$108,DATE(YEAR($P$108),MONTH($P$108),1),"")</f>
        <v>44166</v>
      </c>
      <c r="P110" s="175">
        <f>IF(EOMONTH($P$108,0)+1&lt;=$R$108,DATE(YEAR($P$108),MONTH($P$108)+ROW($A1),1),"")</f>
        <v>44197</v>
      </c>
      <c r="Q110" s="175">
        <f>IF(EOMONTH($P$108,ROW($A1))+1&lt;=$R$108,DATE(YEAR($P$108),MONTH($P$108)+ROW($A2),1),"")</f>
        <v>44228</v>
      </c>
      <c r="R110" s="175">
        <f>IF(EOMONTH($P$108,ROW($A2))+1&lt;=$R$108,DATE(YEAR($P$108),MONTH($P$108)+ROW($A3),1),"")</f>
        <v>44256</v>
      </c>
      <c r="S110" s="175">
        <f>IF(EOMONTH($P$108,ROW($A3))+1&lt;=$R$108,DATE(YEAR($P$108),MONTH($P$108)+ROW($A4),1),"")</f>
        <v>44287</v>
      </c>
      <c r="T110" s="175">
        <f>IF(EOMONTH($P$108,ROW($A4))+1&lt;=$R$108,DATE(YEAR($P$108),MONTH($P$108)+ROW($A5),1),"")</f>
        <v>44317</v>
      </c>
      <c r="U110" s="175">
        <f>IF(EOMONTH($P$108,ROW($A5))+1&lt;=$R$108,DATE(YEAR($P$108),MONTH($P$108)+ROW($A6),1),"")</f>
        <v>44348</v>
      </c>
      <c r="V110" s="175">
        <f>IF(EOMONTH($P$108,ROW($A6))+1&lt;=$R$108,DATE(YEAR($P$108),MONTH($P$108)+ROW($A7),1),"")</f>
        <v>44378</v>
      </c>
      <c r="W110" s="175">
        <f>IF(EOMONTH($P$108,ROW($A7))+1&lt;=$R$108,DATE(YEAR($P$108),MONTH($P$108)+ROW($A8),1),"")</f>
        <v>44409</v>
      </c>
      <c r="X110" s="175">
        <f>IF(EOMONTH($P$108,ROW($A8))+1&lt;=$R$108,DATE(YEAR($P$108),MONTH($P$108)+ROW($A9),1),"")</f>
        <v>44440</v>
      </c>
      <c r="Y110" s="175">
        <f>IF(EOMONTH($P$108,ROW($A9))+1&lt;=$R$108,DATE(YEAR($P$108),MONTH($P$108)+ROW($A10),1),"")</f>
        <v>44470</v>
      </c>
      <c r="Z110" s="175">
        <f>IF(EOMONTH($P$108,ROW($A10))+1&lt;=$R$108,DATE(YEAR($P$108),MONTH($P$108)+ROW($A11),1),"")</f>
        <v>44501</v>
      </c>
      <c r="AA110" s="175">
        <f>IF(EOMONTH($P$108,ROW($A11))+1&lt;=$R$108,DATE(YEAR($P$108),MONTH($P$108)+ROW($A12),1),"")</f>
        <v>44531</v>
      </c>
      <c r="AB110" s="175">
        <f>IF(EOMONTH($P$108,ROW($A12))+1&lt;=$R$108,DATE(YEAR($P$108),MONTH($P$108)+ROW($A13),1),"")</f>
        <v>44562</v>
      </c>
      <c r="AC110" s="175">
        <f>IF(EOMONTH($P$108,ROW($A13))+1&lt;=$R$108,DATE(YEAR($P$108),MONTH($P$108)+ROW($A14),1),"")</f>
        <v>44593</v>
      </c>
      <c r="AD110" s="175">
        <f>IF(EOMONTH($P$108,ROW($A14))+1&lt;=$R$108,DATE(YEAR($P$108),MONTH($P$108)+ROW($A15),1),"")</f>
        <v>44621</v>
      </c>
      <c r="AE110" s="175">
        <f>IF(EOMONTH($P$108,ROW($A15))+1&lt;=$R$108,DATE(YEAR($P$108),MONTH($P$108)+ROW($A16),1),"")</f>
        <v>44652</v>
      </c>
      <c r="AF110" s="175">
        <f>IF(EOMONTH($P$108,ROW($A16))+1&lt;=$R$108,DATE(YEAR($P$108),MONTH($P$108)+ROW($A17),1),"")</f>
        <v>44682</v>
      </c>
      <c r="AG110" s="175">
        <f>IF(EOMONTH($P$108,ROW($A17))+1&lt;=$R$108,DATE(YEAR($P$108),MONTH($P$108)+ROW($A18),1),"")</f>
        <v>44713</v>
      </c>
      <c r="AH110" s="175">
        <f>IF(EOMONTH($P$108,ROW($A18))+1&lt;=$R$108,DATE(YEAR($P$108),MONTH($P$108)+ROW($A19),1),"")</f>
        <v>44743</v>
      </c>
      <c r="AI110" s="175">
        <f>IF(EOMONTH($P$108,ROW($A19))+1&lt;=$R$108,DATE(YEAR($P$108),MONTH($P$108)+ROW($A20),1),"")</f>
        <v>44774</v>
      </c>
      <c r="AJ110" s="175">
        <f>IF(EOMONTH($P$108,ROW($A20))+1&lt;=$R$108,DATE(YEAR($P$108),MONTH($P$108)+ROW($A21),1),"")</f>
        <v>44805</v>
      </c>
      <c r="AK110" s="175">
        <f>IF(EOMONTH($P$108,ROW($A21))+1&lt;=$R$108,DATE(YEAR($P$108),MONTH($P$108)+ROW($A22),1),"")</f>
        <v>44835</v>
      </c>
      <c r="AL110" s="175">
        <f>IF(EOMONTH($P$108,ROW($A22))+1&lt;=$R$108,DATE(YEAR($P$108),MONTH($P$108)+ROW($A23),1),"")</f>
        <v>44866</v>
      </c>
      <c r="AM110" s="175">
        <f>IF(EOMONTH($P$108,ROW($A23))+1&lt;=$R$108,DATE(YEAR($P$108),MONTH($P$108)+ROW($A24),1),"")</f>
        <v>44896</v>
      </c>
      <c r="AN110" s="175">
        <f>IF(EOMONTH($P$108,ROW($A24))+1&lt;=$R$108,DATE(YEAR($P$108),MONTH($P$108)+ROW($A25),1),"")</f>
        <v>44927</v>
      </c>
      <c r="AO110" s="175">
        <f>IF(EOMONTH($P$108,ROW($A25))+1&lt;=$R$108,DATE(YEAR($P$108),MONTH($P$108)+ROW($A26),1),"")</f>
        <v>44958</v>
      </c>
      <c r="AP110" s="175">
        <f>IF(EOMONTH($P$108,ROW($A26))+1&lt;=$R$108,DATE(YEAR($P$108),MONTH($P$108)+ROW($A27),1),"")</f>
        <v>44986</v>
      </c>
      <c r="AQ110" s="175">
        <f>IF(EOMONTH($P$108,ROW($A27))+1&lt;=$R$108,DATE(YEAR($P$108),MONTH($P$108)+ROW($A28),1),"")</f>
        <v>45017</v>
      </c>
      <c r="AR110" s="175">
        <f>IF(EOMONTH($P$108,ROW($A28))+1&lt;=$R$108,DATE(YEAR($P$108),MONTH($P$108)+ROW($A29),1),"")</f>
        <v>45047</v>
      </c>
      <c r="AS110" s="175">
        <f>IF(EOMONTH($P$108,ROW($A29))+1&lt;=$R$108,DATE(YEAR($P$108),MONTH($P$108)+ROW($A30),1),"")</f>
        <v>45078</v>
      </c>
      <c r="AT110" s="175">
        <f>IF(EOMONTH($P$108,ROW($A30))+1&lt;=$R$108,DATE(YEAR($P$108),MONTH($P$108)+ROW($A31),1),"")</f>
        <v>45108</v>
      </c>
      <c r="AU110" s="175">
        <f>IF(EOMONTH($P$108,ROW($A31))+1&lt;=$R$108,DATE(YEAR($P$108),MONTH($P$108)+ROW($A32),1),"")</f>
        <v>45139</v>
      </c>
      <c r="AV110" s="175">
        <f>IF(EOMONTH($P$108,ROW($A32))+1&lt;=$R$108,DATE(YEAR($P$108),MONTH($P$108)+ROW($A33),1),"")</f>
        <v>45170</v>
      </c>
      <c r="AW110" s="175">
        <f>IF(EOMONTH($P$108,ROW($A33))+1&lt;=$R$108,DATE(YEAR($P$108),MONTH($P$108)+ROW($A34),1),"")</f>
        <v>45200</v>
      </c>
      <c r="AX110" s="175">
        <f>IF(EOMONTH($P$108,ROW($A34))+1&lt;=$R$108,DATE(YEAR($P$108),MONTH($P$108)+ROW($A35),1),"")</f>
        <v>45231</v>
      </c>
      <c r="AY110" s="175">
        <f>IF(EOMONTH($P$108,ROW($A35))+1&lt;=$R$108,DATE(YEAR($P$108),MONTH($P$108)+ROW($A36),1),"")</f>
        <v>45261</v>
      </c>
      <c r="AZ110" s="175">
        <f>IF(EOMONTH($P$108,ROW($A36))+1&lt;=$R$108,DATE(YEAR($P$108),MONTH($P$108)+ROW($A37),1),"")</f>
        <v>45292</v>
      </c>
      <c r="BA110" s="175">
        <f>IF(EOMONTH($P$108,ROW($A37))+1&lt;=$R$108,DATE(YEAR($P$108),MONTH($P$108)+ROW($A38),1),"")</f>
        <v>45323</v>
      </c>
      <c r="BB110" s="175">
        <f>IF(EOMONTH($P$108,ROW($A38))+1&lt;=$R$108,DATE(YEAR($P$108),MONTH($P$108)+ROW($A39),1),"")</f>
        <v>45352</v>
      </c>
      <c r="BC110" s="175">
        <f>IF(EOMONTH($P$108,ROW($A39))+1&lt;=$R$108,DATE(YEAR($P$108),MONTH($P$108)+ROW($A40),1),"")</f>
        <v>45383</v>
      </c>
      <c r="BD110" s="175">
        <f>IF(EOMONTH($P$108,ROW($A40))+1&lt;=$R$108,DATE(YEAR($P$108),MONTH($P$108)+ROW($A41),1),"")</f>
        <v>45413</v>
      </c>
      <c r="BE110" s="175">
        <f>IF(EOMONTH($P$108,ROW($A41))+1&lt;=$R$108,DATE(YEAR($P$108),MONTH($P$108)+ROW($A42),1),"")</f>
        <v>45444</v>
      </c>
      <c r="BF110" s="175">
        <f>IF(EOMONTH($P$108,ROW($A42))+1&lt;=$R$108,DATE(YEAR($P$108),MONTH($P$108)+ROW($A43),1),"")</f>
        <v>45474</v>
      </c>
      <c r="BG110" s="175">
        <f>IF(EOMONTH($P$108,ROW($A43))+1&lt;=$R$108,DATE(YEAR($P$108),MONTH($P$108)+ROW($A44),1),"")</f>
        <v>45505</v>
      </c>
      <c r="BH110" s="175">
        <f>IF(EOMONTH($P$108,ROW($A44))+1&lt;=$R$108,DATE(YEAR($P$108),MONTH($P$108)+ROW($A45),1),"")</f>
        <v>45536</v>
      </c>
      <c r="BI110" s="175">
        <f>IF(EOMONTH($P$108,ROW($A45))+1&lt;=$R$108,DATE(YEAR($P$108),MONTH($P$108)+ROW($A46),1),"")</f>
        <v>45566</v>
      </c>
      <c r="BJ110" s="175">
        <f>IF(EOMONTH($P$108,ROW($A46))+1&lt;=$R$108,DATE(YEAR($P$108),MONTH($P$108)+ROW($A47),1),"")</f>
        <v>45597</v>
      </c>
      <c r="BK110" s="175">
        <f>IF(EOMONTH($P$108,ROW($A47))+1&lt;=$R$108,DATE(YEAR($P$108),MONTH($P$108)+ROW($A48),1),"")</f>
        <v>45627</v>
      </c>
      <c r="BL110" s="175">
        <f>IF(EOMONTH($P$108,ROW($A48))+1&lt;=$R$108,DATE(YEAR($P$108),MONTH($P$108)+ROW($A49),1),"")</f>
        <v>45658</v>
      </c>
      <c r="BM110" s="175">
        <f>IF(EOMONTH($P$108,ROW($A49))+1&lt;=$R$108,DATE(YEAR($P$108),MONTH($P$108)+ROW($A50),1),"")</f>
        <v>45689</v>
      </c>
      <c r="BN110" s="175">
        <f>IF(EOMONTH($P$108,ROW($A50))+1&lt;=$R$108,DATE(YEAR($P$108),MONTH($P$108)+ROW($A51),1),"")</f>
        <v>45717</v>
      </c>
      <c r="BO110" s="175">
        <f>IF(EOMONTH($P$108,ROW($A51))+1&lt;=$R$108,DATE(YEAR($P$108),MONTH($P$108)+ROW($A52),1),"")</f>
        <v>45748</v>
      </c>
      <c r="BP110" s="175">
        <f>IF(EOMONTH($P$108,ROW($A52))+1&lt;=$R$108,DATE(YEAR($P$108),MONTH($P$108)+ROW($A53),1),"")</f>
        <v>45778</v>
      </c>
      <c r="BQ110" s="175">
        <f>IF(EOMONTH($P$108,ROW($A53))+1&lt;=$R$108,DATE(YEAR($P$108),MONTH($P$108)+ROW($A54),1),"")</f>
        <v>45809</v>
      </c>
      <c r="BR110" s="175">
        <f>IF(EOMONTH($P$108,ROW($A54))+1&lt;=$R$108,DATE(YEAR($P$108),MONTH($P$108)+ROW($A55),1),"")</f>
        <v>45839</v>
      </c>
      <c r="BS110" s="175">
        <f>IF(EOMONTH($P$108,ROW($A55))+1&lt;=$R$108,DATE(YEAR($P$108),MONTH($P$108)+ROW($A56),1),"")</f>
        <v>45870</v>
      </c>
      <c r="BT110" s="175">
        <f>IF(EOMONTH($P$108,ROW($A56))+1&lt;=$R$108,DATE(YEAR($P$108),MONTH($P$108)+ROW($A57),1),"")</f>
        <v>45901</v>
      </c>
      <c r="BU110" s="175">
        <f>IF(EOMONTH($P$108,ROW($A57))+1&lt;=$R$108,DATE(YEAR($P$108),MONTH($P$108)+ROW($A58),1),"")</f>
        <v>45931</v>
      </c>
      <c r="BV110" s="175">
        <f>IF(EOMONTH($P$108,ROW($A58))+1&lt;=$R$108,DATE(YEAR($P$108),MONTH($P$108)+ROW($A59),1),"")</f>
        <v>45962</v>
      </c>
    </row>
    <row r="111" s="209" customFormat="1" ht="15" customHeight="1" spans="1:74">
      <c r="A111" s="165">
        <v>1</v>
      </c>
      <c r="B111" s="165"/>
      <c r="C111" s="164" t="s">
        <v>139</v>
      </c>
      <c r="D111" s="165" t="s">
        <v>140</v>
      </c>
      <c r="E111" s="166" t="str">
        <f>IFERROR(VLOOKUP(D111,'7 .参数'!$Q:$R,2,0),"")</f>
        <v>五类</v>
      </c>
      <c r="F111" s="166">
        <f t="array" ref="F111">+IFERROR(IF('A-对外报价审批表 '!$B$10="数据业务总部",VLOOKUP(C111&amp;E111,IF({1,0},'8.数据库-人力成本及补助（20250601）'!$C:$C&amp;'8.数据库-人力成本及补助（20250601）'!$B:$B,'8.数据库-人力成本及补助（20250601）'!$D:$D),2,0),VLOOKUP(C111&amp;'A-对外报价审批表 '!$D$11,IF({1,0},'8.数据库-人力成本及补助（20250601）'!$C:$C&amp;'8.数据库-人力成本及补助（20250601）'!$B:$B,'8.数据库-人力成本及补助（20250601）'!$D:$D),2,0)),0)</f>
        <v>25900</v>
      </c>
      <c r="G111" s="228">
        <f t="shared" ref="G111:G160" si="31">SUMPRODUCT(($O$110:$BV$110&lt;=DATE(YEAR($P$108),12,31))*($O111:$BV111/$O$109:$BV$109))</f>
        <v>0</v>
      </c>
      <c r="H111" s="228">
        <f t="shared" ref="H111:H160" si="32">SUMPRODUCT(($O$110:$BV$110&lt;=DATE(YEAR($P$108)+1,12,31))*($O111:$BV111/$O$109:$BV$109))-$G111</f>
        <v>0</v>
      </c>
      <c r="I111" s="228">
        <f t="shared" ref="I111:I160" si="33">SUMPRODUCT(($O$110:$BV$110&lt;=DATE(YEAR($P$108)+2,12,31))*($O111:$BV111/$O$109:$BV$109))-$G111-$H111</f>
        <v>0</v>
      </c>
      <c r="J111" s="228">
        <f t="shared" ref="J111:J160" si="34">SUMPRODUCT(($O$110:$BV$110&lt;=DATE(YEAR($P$108)+3,12,31))*($O111:$BV111/$O$109:$BV$109))-$G111-$H111-$I111</f>
        <v>0</v>
      </c>
      <c r="K111" s="228">
        <f t="shared" ref="K111:K160" si="35">SUMPRODUCT(($O$110:$BV$110&lt;=DATE(YEAR($P$108)+4,12,31))*($O111:$BV111/$O$109:$BV$109))-$G111-$H111-$I111-$J111</f>
        <v>0</v>
      </c>
      <c r="L111" s="228">
        <f t="shared" ref="L111:L160" si="36">SUMPRODUCT(($O$110:$BV$110&lt;=DATE(YEAR($P$108)+5,12,31))*($O111:$BV111/$O$109:$BV$109))-$H111-$I111-$J111-$G111-$K111</f>
        <v>0</v>
      </c>
      <c r="M111" s="236">
        <f>SUM(G111:L111)</f>
        <v>0</v>
      </c>
      <c r="N111" s="252">
        <f>SUM($O111:$BV111)</f>
        <v>0</v>
      </c>
      <c r="O111" s="238"/>
      <c r="P111" s="238"/>
      <c r="Q111" s="255"/>
      <c r="R111" s="238"/>
      <c r="S111" s="238"/>
      <c r="T111" s="238"/>
      <c r="U111" s="238"/>
      <c r="V111" s="238"/>
      <c r="W111" s="238"/>
      <c r="X111" s="238"/>
      <c r="Y111" s="238"/>
      <c r="Z111" s="238"/>
      <c r="AA111" s="238"/>
      <c r="AB111" s="238"/>
      <c r="AC111" s="238"/>
      <c r="AD111" s="238"/>
      <c r="AE111" s="238"/>
      <c r="AF111" s="238"/>
      <c r="AG111" s="238"/>
      <c r="AH111" s="238"/>
      <c r="AI111" s="238"/>
      <c r="AJ111" s="238"/>
      <c r="AK111" s="238"/>
      <c r="AL111" s="238"/>
      <c r="AM111" s="238"/>
      <c r="AN111" s="238"/>
      <c r="AO111" s="238"/>
      <c r="AP111" s="238"/>
      <c r="AQ111" s="238"/>
      <c r="AR111" s="238"/>
      <c r="AS111" s="238"/>
      <c r="AT111" s="238"/>
      <c r="AU111" s="238"/>
      <c r="AV111" s="238"/>
      <c r="AW111" s="238"/>
      <c r="AX111" s="238"/>
      <c r="AY111" s="238"/>
      <c r="AZ111" s="238"/>
      <c r="BA111" s="238"/>
      <c r="BB111" s="238"/>
      <c r="BC111" s="238"/>
      <c r="BD111" s="238"/>
      <c r="BE111" s="238"/>
      <c r="BF111" s="238"/>
      <c r="BG111" s="238"/>
      <c r="BH111" s="238"/>
      <c r="BI111" s="238"/>
      <c r="BJ111" s="238"/>
      <c r="BK111" s="238"/>
      <c r="BL111" s="238"/>
      <c r="BM111" s="238"/>
      <c r="BN111" s="238"/>
      <c r="BO111" s="238"/>
      <c r="BP111" s="238"/>
      <c r="BQ111" s="238"/>
      <c r="BR111" s="238"/>
      <c r="BS111" s="238"/>
      <c r="BT111" s="238"/>
      <c r="BU111" s="238"/>
      <c r="BV111" s="238"/>
    </row>
    <row r="112" s="209" customFormat="1" ht="15" customHeight="1" spans="1:74">
      <c r="A112" s="165">
        <v>2</v>
      </c>
      <c r="B112" s="165"/>
      <c r="C112" s="164"/>
      <c r="D112" s="165"/>
      <c r="E112" s="166" t="str">
        <f>IFERROR(VLOOKUP(D112,'7 .参数'!$Q:$R,2,0),"")</f>
        <v/>
      </c>
      <c r="F112" s="166">
        <f t="array" ref="F112">+IFERROR(IF('A-对外报价审批表 '!$B$10="数据业务总部",VLOOKUP(C112&amp;E112,IF({1,0},'8.数据库-人力成本及补助（20250601）'!$C:$C&amp;'8.数据库-人力成本及补助（20250601）'!$B:$B,'8.数据库-人力成本及补助（20250601）'!$D:$D),2,0),VLOOKUP(C112&amp;'A-对外报价审批表 '!$D$11,IF({1,0},'8.数据库-人力成本及补助（20250601）'!$C:$C&amp;'8.数据库-人力成本及补助（20250601）'!$B:$B,'8.数据库-人力成本及补助（20250601）'!$D:$D),2,0)),0)</f>
        <v>0</v>
      </c>
      <c r="G112" s="228">
        <f t="shared" si="31"/>
        <v>0</v>
      </c>
      <c r="H112" s="228">
        <f t="shared" si="32"/>
        <v>0</v>
      </c>
      <c r="I112" s="228">
        <f t="shared" si="33"/>
        <v>0</v>
      </c>
      <c r="J112" s="228">
        <f t="shared" si="34"/>
        <v>0</v>
      </c>
      <c r="K112" s="228">
        <f t="shared" si="35"/>
        <v>0</v>
      </c>
      <c r="L112" s="228">
        <f t="shared" si="36"/>
        <v>0</v>
      </c>
      <c r="M112" s="236">
        <f>SUM(G112:L112)</f>
        <v>0</v>
      </c>
      <c r="N112" s="252">
        <f t="shared" ref="N112:N160" si="37">SUM($O112:$BV112)</f>
        <v>0</v>
      </c>
      <c r="O112" s="238"/>
      <c r="P112" s="238"/>
      <c r="Q112" s="255"/>
      <c r="R112" s="238"/>
      <c r="S112" s="238"/>
      <c r="T112" s="238"/>
      <c r="U112" s="238"/>
      <c r="V112" s="238"/>
      <c r="W112" s="238"/>
      <c r="X112" s="238"/>
      <c r="Y112" s="238"/>
      <c r="Z112" s="238"/>
      <c r="AA112" s="238"/>
      <c r="AB112" s="238"/>
      <c r="AC112" s="238"/>
      <c r="AD112" s="238"/>
      <c r="AE112" s="238"/>
      <c r="AF112" s="238"/>
      <c r="AG112" s="238"/>
      <c r="AH112" s="238"/>
      <c r="AI112" s="238"/>
      <c r="AJ112" s="238"/>
      <c r="AK112" s="238"/>
      <c r="AL112" s="238"/>
      <c r="AM112" s="238"/>
      <c r="AN112" s="238"/>
      <c r="AO112" s="238"/>
      <c r="AP112" s="238"/>
      <c r="AQ112" s="238"/>
      <c r="AR112" s="238"/>
      <c r="AS112" s="238"/>
      <c r="AT112" s="238"/>
      <c r="AU112" s="238"/>
      <c r="AV112" s="238"/>
      <c r="AW112" s="238"/>
      <c r="AX112" s="238"/>
      <c r="AY112" s="238"/>
      <c r="AZ112" s="238"/>
      <c r="BA112" s="238"/>
      <c r="BB112" s="238"/>
      <c r="BC112" s="238"/>
      <c r="BD112" s="238"/>
      <c r="BE112" s="238"/>
      <c r="BF112" s="238"/>
      <c r="BG112" s="238"/>
      <c r="BH112" s="238"/>
      <c r="BI112" s="238"/>
      <c r="BJ112" s="238"/>
      <c r="BK112" s="238"/>
      <c r="BL112" s="238"/>
      <c r="BM112" s="238"/>
      <c r="BN112" s="238"/>
      <c r="BO112" s="238"/>
      <c r="BP112" s="238"/>
      <c r="BQ112" s="238"/>
      <c r="BR112" s="238"/>
      <c r="BS112" s="238"/>
      <c r="BT112" s="238"/>
      <c r="BU112" s="238"/>
      <c r="BV112" s="238"/>
    </row>
    <row r="113" s="209" customFormat="1" ht="15" customHeight="1" spans="1:74">
      <c r="A113" s="165">
        <v>3</v>
      </c>
      <c r="B113" s="165"/>
      <c r="C113" s="164"/>
      <c r="D113" s="165"/>
      <c r="E113" s="166" t="str">
        <f>IFERROR(VLOOKUP(D113,'7 .参数'!$Q:$R,2,0),"")</f>
        <v/>
      </c>
      <c r="F113" s="166">
        <f t="array" ref="F113">+IFERROR(IF('A-对外报价审批表 '!$B$10="数据业务总部",VLOOKUP(C113&amp;E113,IF({1,0},'8.数据库-人力成本及补助（20250601）'!$C:$C&amp;'8.数据库-人力成本及补助（20250601）'!$B:$B,'8.数据库-人力成本及补助（20250601）'!$D:$D),2,0),VLOOKUP(C113&amp;'A-对外报价审批表 '!$D$11,IF({1,0},'8.数据库-人力成本及补助（20250601）'!$C:$C&amp;'8.数据库-人力成本及补助（20250601）'!$B:$B,'8.数据库-人力成本及补助（20250601）'!$D:$D),2,0)),0)</f>
        <v>0</v>
      </c>
      <c r="G113" s="228">
        <f t="shared" si="31"/>
        <v>0</v>
      </c>
      <c r="H113" s="228">
        <f t="shared" si="32"/>
        <v>0</v>
      </c>
      <c r="I113" s="228">
        <f t="shared" si="33"/>
        <v>0</v>
      </c>
      <c r="J113" s="228">
        <f t="shared" si="34"/>
        <v>0</v>
      </c>
      <c r="K113" s="228">
        <f t="shared" si="35"/>
        <v>0</v>
      </c>
      <c r="L113" s="228">
        <f t="shared" si="36"/>
        <v>0</v>
      </c>
      <c r="M113" s="236">
        <f>SUM(G113:L113)</f>
        <v>0</v>
      </c>
      <c r="N113" s="252">
        <f t="shared" si="37"/>
        <v>0</v>
      </c>
      <c r="O113" s="238"/>
      <c r="P113" s="238"/>
      <c r="Q113" s="255"/>
      <c r="R113" s="238"/>
      <c r="S113" s="238"/>
      <c r="T113" s="238"/>
      <c r="U113" s="238"/>
      <c r="V113" s="238"/>
      <c r="W113" s="238"/>
      <c r="X113" s="238"/>
      <c r="Y113" s="238"/>
      <c r="Z113" s="238"/>
      <c r="AA113" s="238"/>
      <c r="AB113" s="238"/>
      <c r="AC113" s="238"/>
      <c r="AD113" s="238"/>
      <c r="AE113" s="238"/>
      <c r="AF113" s="238"/>
      <c r="AG113" s="238"/>
      <c r="AH113" s="238"/>
      <c r="AI113" s="238"/>
      <c r="AJ113" s="238"/>
      <c r="AK113" s="238"/>
      <c r="AL113" s="238"/>
      <c r="AM113" s="238"/>
      <c r="AN113" s="238"/>
      <c r="AO113" s="238"/>
      <c r="AP113" s="238"/>
      <c r="AQ113" s="238"/>
      <c r="AR113" s="238"/>
      <c r="AS113" s="238"/>
      <c r="AT113" s="238"/>
      <c r="AU113" s="238"/>
      <c r="AV113" s="238"/>
      <c r="AW113" s="238"/>
      <c r="AX113" s="238"/>
      <c r="AY113" s="238"/>
      <c r="AZ113" s="238"/>
      <c r="BA113" s="238"/>
      <c r="BB113" s="238"/>
      <c r="BC113" s="238"/>
      <c r="BD113" s="238"/>
      <c r="BE113" s="238"/>
      <c r="BF113" s="238"/>
      <c r="BG113" s="238"/>
      <c r="BH113" s="238"/>
      <c r="BI113" s="238"/>
      <c r="BJ113" s="238"/>
      <c r="BK113" s="238"/>
      <c r="BL113" s="238"/>
      <c r="BM113" s="238"/>
      <c r="BN113" s="238"/>
      <c r="BO113" s="238"/>
      <c r="BP113" s="238"/>
      <c r="BQ113" s="238"/>
      <c r="BR113" s="238"/>
      <c r="BS113" s="238"/>
      <c r="BT113" s="238"/>
      <c r="BU113" s="238"/>
      <c r="BV113" s="238"/>
    </row>
    <row r="114" s="209" customFormat="1" ht="15" customHeight="1" spans="1:74">
      <c r="A114" s="165">
        <v>4</v>
      </c>
      <c r="B114" s="165"/>
      <c r="C114" s="164"/>
      <c r="D114" s="165"/>
      <c r="E114" s="166" t="str">
        <f>IFERROR(VLOOKUP(D114,'7 .参数'!$Q:$R,2,0),"")</f>
        <v/>
      </c>
      <c r="F114" s="166">
        <f t="array" ref="F114">+IFERROR(IF('A-对外报价审批表 '!$B$10="数据业务总部",VLOOKUP(C114&amp;E114,IF({1,0},'8.数据库-人力成本及补助（20250601）'!$C:$C&amp;'8.数据库-人力成本及补助（20250601）'!$B:$B,'8.数据库-人力成本及补助（20250601）'!$D:$D),2,0),VLOOKUP(C114&amp;'A-对外报价审批表 '!$D$11,IF({1,0},'8.数据库-人力成本及补助（20250601）'!$C:$C&amp;'8.数据库-人力成本及补助（20250601）'!$B:$B,'8.数据库-人力成本及补助（20250601）'!$D:$D),2,0)),0)</f>
        <v>0</v>
      </c>
      <c r="G114" s="228">
        <f t="shared" si="31"/>
        <v>0</v>
      </c>
      <c r="H114" s="228">
        <f t="shared" si="32"/>
        <v>0</v>
      </c>
      <c r="I114" s="228">
        <f t="shared" si="33"/>
        <v>0</v>
      </c>
      <c r="J114" s="228">
        <f t="shared" si="34"/>
        <v>0</v>
      </c>
      <c r="K114" s="228">
        <f t="shared" si="35"/>
        <v>0</v>
      </c>
      <c r="L114" s="228">
        <f t="shared" si="36"/>
        <v>0</v>
      </c>
      <c r="M114" s="236">
        <f>SUM(G114:L114)</f>
        <v>0</v>
      </c>
      <c r="N114" s="252">
        <f t="shared" si="37"/>
        <v>0</v>
      </c>
      <c r="O114" s="238"/>
      <c r="P114" s="238"/>
      <c r="Q114" s="255"/>
      <c r="R114" s="238"/>
      <c r="S114" s="238"/>
      <c r="T114" s="238"/>
      <c r="U114" s="238"/>
      <c r="V114" s="238"/>
      <c r="W114" s="238"/>
      <c r="X114" s="238"/>
      <c r="Y114" s="238"/>
      <c r="Z114" s="238"/>
      <c r="AA114" s="238"/>
      <c r="AB114" s="238"/>
      <c r="AC114" s="238"/>
      <c r="AD114" s="238"/>
      <c r="AE114" s="238"/>
      <c r="AF114" s="238"/>
      <c r="AG114" s="238"/>
      <c r="AH114" s="238"/>
      <c r="AI114" s="238"/>
      <c r="AJ114" s="238"/>
      <c r="AK114" s="238"/>
      <c r="AL114" s="238"/>
      <c r="AM114" s="238"/>
      <c r="AN114" s="238"/>
      <c r="AO114" s="238"/>
      <c r="AP114" s="238"/>
      <c r="AQ114" s="238"/>
      <c r="AR114" s="238"/>
      <c r="AS114" s="238"/>
      <c r="AT114" s="238"/>
      <c r="AU114" s="238"/>
      <c r="AV114" s="238"/>
      <c r="AW114" s="238"/>
      <c r="AX114" s="238"/>
      <c r="AY114" s="238"/>
      <c r="AZ114" s="238"/>
      <c r="BA114" s="238"/>
      <c r="BB114" s="238"/>
      <c r="BC114" s="238"/>
      <c r="BD114" s="238"/>
      <c r="BE114" s="238"/>
      <c r="BF114" s="238"/>
      <c r="BG114" s="238"/>
      <c r="BH114" s="238"/>
      <c r="BI114" s="238"/>
      <c r="BJ114" s="238"/>
      <c r="BK114" s="238"/>
      <c r="BL114" s="238"/>
      <c r="BM114" s="238"/>
      <c r="BN114" s="238"/>
      <c r="BO114" s="238"/>
      <c r="BP114" s="238"/>
      <c r="BQ114" s="238"/>
      <c r="BR114" s="238"/>
      <c r="BS114" s="238"/>
      <c r="BT114" s="238"/>
      <c r="BU114" s="238"/>
      <c r="BV114" s="238"/>
    </row>
    <row r="115" s="209" customFormat="1" ht="15" customHeight="1" spans="1:74">
      <c r="A115" s="165">
        <v>5</v>
      </c>
      <c r="B115" s="165"/>
      <c r="C115" s="164"/>
      <c r="D115" s="165"/>
      <c r="E115" s="166" t="str">
        <f>IFERROR(VLOOKUP(D115,'7 .参数'!$Q:$R,2,0),"")</f>
        <v/>
      </c>
      <c r="F115" s="166">
        <f t="array" ref="F115">+IFERROR(IF('A-对外报价审批表 '!$B$10="数据业务总部",VLOOKUP(C115&amp;E115,IF({1,0},'8.数据库-人力成本及补助（20250601）'!$C:$C&amp;'8.数据库-人力成本及补助（20250601）'!$B:$B,'8.数据库-人力成本及补助（20250601）'!$D:$D),2,0),VLOOKUP(C115&amp;'A-对外报价审批表 '!$D$11,IF({1,0},'8.数据库-人力成本及补助（20250601）'!$C:$C&amp;'8.数据库-人力成本及补助（20250601）'!$B:$B,'8.数据库-人力成本及补助（20250601）'!$D:$D),2,0)),0)</f>
        <v>0</v>
      </c>
      <c r="G115" s="228">
        <f t="shared" si="31"/>
        <v>0</v>
      </c>
      <c r="H115" s="228">
        <f t="shared" si="32"/>
        <v>0</v>
      </c>
      <c r="I115" s="228">
        <f t="shared" si="33"/>
        <v>0</v>
      </c>
      <c r="J115" s="228">
        <f t="shared" si="34"/>
        <v>0</v>
      </c>
      <c r="K115" s="228">
        <f t="shared" si="35"/>
        <v>0</v>
      </c>
      <c r="L115" s="228">
        <f t="shared" si="36"/>
        <v>0</v>
      </c>
      <c r="M115" s="236">
        <f>SUM(G115:L115)</f>
        <v>0</v>
      </c>
      <c r="N115" s="252">
        <f t="shared" si="37"/>
        <v>0</v>
      </c>
      <c r="O115" s="238"/>
      <c r="P115" s="238"/>
      <c r="Q115" s="255"/>
      <c r="R115" s="238"/>
      <c r="S115" s="238"/>
      <c r="T115" s="238"/>
      <c r="U115" s="238"/>
      <c r="V115" s="238"/>
      <c r="W115" s="238"/>
      <c r="X115" s="238"/>
      <c r="Y115" s="238"/>
      <c r="Z115" s="238"/>
      <c r="AA115" s="238"/>
      <c r="AB115" s="238"/>
      <c r="AC115" s="238"/>
      <c r="AD115" s="238"/>
      <c r="AE115" s="238"/>
      <c r="AF115" s="238"/>
      <c r="AG115" s="238"/>
      <c r="AH115" s="238"/>
      <c r="AI115" s="238"/>
      <c r="AJ115" s="238"/>
      <c r="AK115" s="238"/>
      <c r="AL115" s="238"/>
      <c r="AM115" s="238"/>
      <c r="AN115" s="238"/>
      <c r="AO115" s="238"/>
      <c r="AP115" s="238"/>
      <c r="AQ115" s="238"/>
      <c r="AR115" s="238"/>
      <c r="AS115" s="238"/>
      <c r="AT115" s="238"/>
      <c r="AU115" s="238"/>
      <c r="AV115" s="238"/>
      <c r="AW115" s="238"/>
      <c r="AX115" s="238"/>
      <c r="AY115" s="238"/>
      <c r="AZ115" s="238"/>
      <c r="BA115" s="238"/>
      <c r="BB115" s="238"/>
      <c r="BC115" s="238"/>
      <c r="BD115" s="238"/>
      <c r="BE115" s="238"/>
      <c r="BF115" s="238"/>
      <c r="BG115" s="238"/>
      <c r="BH115" s="238"/>
      <c r="BI115" s="238"/>
      <c r="BJ115" s="238"/>
      <c r="BK115" s="238"/>
      <c r="BL115" s="238"/>
      <c r="BM115" s="238"/>
      <c r="BN115" s="238"/>
      <c r="BO115" s="238"/>
      <c r="BP115" s="238"/>
      <c r="BQ115" s="238"/>
      <c r="BR115" s="238"/>
      <c r="BS115" s="238"/>
      <c r="BT115" s="238"/>
      <c r="BU115" s="238"/>
      <c r="BV115" s="238"/>
    </row>
    <row r="116" s="209" customFormat="1" ht="15" customHeight="1" spans="1:74">
      <c r="A116" s="165">
        <v>6</v>
      </c>
      <c r="B116" s="165"/>
      <c r="C116" s="164"/>
      <c r="D116" s="165"/>
      <c r="E116" s="166" t="str">
        <f>IFERROR(VLOOKUP(D116,'7 .参数'!$Q:$R,2,0),"")</f>
        <v/>
      </c>
      <c r="F116" s="166">
        <f t="array" ref="F116">+IFERROR(IF('A-对外报价审批表 '!$B$10="数据业务总部",VLOOKUP(C116&amp;E116,IF({1,0},'8.数据库-人力成本及补助（20250601）'!$C:$C&amp;'8.数据库-人力成本及补助（20250601）'!$B:$B,'8.数据库-人力成本及补助（20250601）'!$D:$D),2,0),VLOOKUP(C116&amp;'A-对外报价审批表 '!$D$11,IF({1,0},'8.数据库-人力成本及补助（20250601）'!$C:$C&amp;'8.数据库-人力成本及补助（20250601）'!$B:$B,'8.数据库-人力成本及补助（20250601）'!$D:$D),2,0)),0)</f>
        <v>0</v>
      </c>
      <c r="G116" s="228">
        <f t="shared" si="31"/>
        <v>0</v>
      </c>
      <c r="H116" s="228">
        <f t="shared" si="32"/>
        <v>0</v>
      </c>
      <c r="I116" s="228">
        <f t="shared" si="33"/>
        <v>0</v>
      </c>
      <c r="J116" s="228">
        <f t="shared" si="34"/>
        <v>0</v>
      </c>
      <c r="K116" s="228">
        <f t="shared" si="35"/>
        <v>0</v>
      </c>
      <c r="L116" s="228">
        <f t="shared" si="36"/>
        <v>0</v>
      </c>
      <c r="M116" s="236">
        <f t="shared" ref="M116:M143" si="38">SUM(G116:L116)</f>
        <v>0</v>
      </c>
      <c r="N116" s="252">
        <f t="shared" si="37"/>
        <v>0</v>
      </c>
      <c r="O116" s="238"/>
      <c r="P116" s="238"/>
      <c r="Q116" s="255"/>
      <c r="R116" s="238"/>
      <c r="S116" s="238"/>
      <c r="T116" s="238"/>
      <c r="U116" s="238"/>
      <c r="V116" s="238"/>
      <c r="W116" s="238"/>
      <c r="X116" s="238"/>
      <c r="Y116" s="238"/>
      <c r="Z116" s="238"/>
      <c r="AA116" s="238"/>
      <c r="AB116" s="238"/>
      <c r="AC116" s="238"/>
      <c r="AD116" s="238"/>
      <c r="AE116" s="238"/>
      <c r="AF116" s="238"/>
      <c r="AG116" s="238"/>
      <c r="AH116" s="238"/>
      <c r="AI116" s="238"/>
      <c r="AJ116" s="238"/>
      <c r="AK116" s="238"/>
      <c r="AL116" s="238"/>
      <c r="AM116" s="238"/>
      <c r="AN116" s="238"/>
      <c r="AO116" s="238"/>
      <c r="AP116" s="238"/>
      <c r="AQ116" s="238"/>
      <c r="AR116" s="238"/>
      <c r="AS116" s="238"/>
      <c r="AT116" s="238"/>
      <c r="AU116" s="238"/>
      <c r="AV116" s="238"/>
      <c r="AW116" s="238"/>
      <c r="AX116" s="238"/>
      <c r="AY116" s="238"/>
      <c r="AZ116" s="238"/>
      <c r="BA116" s="238"/>
      <c r="BB116" s="238"/>
      <c r="BC116" s="238"/>
      <c r="BD116" s="238"/>
      <c r="BE116" s="238"/>
      <c r="BF116" s="238"/>
      <c r="BG116" s="238"/>
      <c r="BH116" s="238"/>
      <c r="BI116" s="238"/>
      <c r="BJ116" s="238"/>
      <c r="BK116" s="238"/>
      <c r="BL116" s="238"/>
      <c r="BM116" s="238"/>
      <c r="BN116" s="238"/>
      <c r="BO116" s="238"/>
      <c r="BP116" s="238"/>
      <c r="BQ116" s="238"/>
      <c r="BR116" s="238"/>
      <c r="BS116" s="238"/>
      <c r="BT116" s="238"/>
      <c r="BU116" s="238"/>
      <c r="BV116" s="238"/>
    </row>
    <row r="117" s="209" customFormat="1" ht="15" customHeight="1" spans="1:74">
      <c r="A117" s="165">
        <v>7</v>
      </c>
      <c r="B117" s="165"/>
      <c r="C117" s="164"/>
      <c r="D117" s="165"/>
      <c r="E117" s="166" t="str">
        <f>IFERROR(VLOOKUP(D117,'7 .参数'!$Q:$R,2,0),"")</f>
        <v/>
      </c>
      <c r="F117" s="166">
        <f t="array" ref="F117">+IFERROR(IF('A-对外报价审批表 '!$B$10="数据业务总部",VLOOKUP(C117&amp;E117,IF({1,0},'8.数据库-人力成本及补助（20250601）'!$C:$C&amp;'8.数据库-人力成本及补助（20250601）'!$B:$B,'8.数据库-人力成本及补助（20250601）'!$D:$D),2,0),VLOOKUP(C117&amp;'A-对外报价审批表 '!$D$11,IF({1,0},'8.数据库-人力成本及补助（20250601）'!$C:$C&amp;'8.数据库-人力成本及补助（20250601）'!$B:$B,'8.数据库-人力成本及补助（20250601）'!$D:$D),2,0)),0)</f>
        <v>0</v>
      </c>
      <c r="G117" s="228">
        <f t="shared" si="31"/>
        <v>0</v>
      </c>
      <c r="H117" s="228">
        <f t="shared" si="32"/>
        <v>0</v>
      </c>
      <c r="I117" s="228">
        <f t="shared" si="33"/>
        <v>0</v>
      </c>
      <c r="J117" s="228">
        <f t="shared" si="34"/>
        <v>0</v>
      </c>
      <c r="K117" s="228">
        <f t="shared" si="35"/>
        <v>0</v>
      </c>
      <c r="L117" s="228">
        <f t="shared" si="36"/>
        <v>0</v>
      </c>
      <c r="M117" s="236">
        <f t="shared" si="38"/>
        <v>0</v>
      </c>
      <c r="N117" s="252">
        <f t="shared" si="37"/>
        <v>0</v>
      </c>
      <c r="O117" s="238"/>
      <c r="P117" s="238"/>
      <c r="Q117" s="255"/>
      <c r="R117" s="238"/>
      <c r="S117" s="238"/>
      <c r="T117" s="238"/>
      <c r="U117" s="238"/>
      <c r="V117" s="238"/>
      <c r="W117" s="238"/>
      <c r="X117" s="238"/>
      <c r="Y117" s="238"/>
      <c r="Z117" s="238"/>
      <c r="AA117" s="238"/>
      <c r="AB117" s="238"/>
      <c r="AC117" s="238"/>
      <c r="AD117" s="238"/>
      <c r="AE117" s="238"/>
      <c r="AF117" s="238"/>
      <c r="AG117" s="238"/>
      <c r="AH117" s="238"/>
      <c r="AI117" s="238"/>
      <c r="AJ117" s="238"/>
      <c r="AK117" s="238"/>
      <c r="AL117" s="238"/>
      <c r="AM117" s="238"/>
      <c r="AN117" s="238"/>
      <c r="AO117" s="238"/>
      <c r="AP117" s="238"/>
      <c r="AQ117" s="238"/>
      <c r="AR117" s="238"/>
      <c r="AS117" s="238"/>
      <c r="AT117" s="238"/>
      <c r="AU117" s="238"/>
      <c r="AV117" s="238"/>
      <c r="AW117" s="238"/>
      <c r="AX117" s="238"/>
      <c r="AY117" s="238"/>
      <c r="AZ117" s="238"/>
      <c r="BA117" s="238"/>
      <c r="BB117" s="238"/>
      <c r="BC117" s="238"/>
      <c r="BD117" s="238"/>
      <c r="BE117" s="238"/>
      <c r="BF117" s="238"/>
      <c r="BG117" s="238"/>
      <c r="BH117" s="238"/>
      <c r="BI117" s="238"/>
      <c r="BJ117" s="238"/>
      <c r="BK117" s="238"/>
      <c r="BL117" s="238"/>
      <c r="BM117" s="238"/>
      <c r="BN117" s="238"/>
      <c r="BO117" s="238"/>
      <c r="BP117" s="238"/>
      <c r="BQ117" s="238"/>
      <c r="BR117" s="238"/>
      <c r="BS117" s="238"/>
      <c r="BT117" s="238"/>
      <c r="BU117" s="238"/>
      <c r="BV117" s="238"/>
    </row>
    <row r="118" s="209" customFormat="1" ht="15" customHeight="1" spans="1:74">
      <c r="A118" s="165">
        <v>8</v>
      </c>
      <c r="B118" s="165"/>
      <c r="C118" s="164"/>
      <c r="D118" s="165"/>
      <c r="E118" s="166" t="str">
        <f>IFERROR(VLOOKUP(D118,'7 .参数'!$Q:$R,2,0),"")</f>
        <v/>
      </c>
      <c r="F118" s="166">
        <f t="array" ref="F118">+IFERROR(IF('A-对外报价审批表 '!$B$10="数据业务总部",VLOOKUP(C118&amp;E118,IF({1,0},'8.数据库-人力成本及补助（20250601）'!$C:$C&amp;'8.数据库-人力成本及补助（20250601）'!$B:$B,'8.数据库-人力成本及补助（20250601）'!$D:$D),2,0),VLOOKUP(C118&amp;'A-对外报价审批表 '!$D$11,IF({1,0},'8.数据库-人力成本及补助（20250601）'!$C:$C&amp;'8.数据库-人力成本及补助（20250601）'!$B:$B,'8.数据库-人力成本及补助（20250601）'!$D:$D),2,0)),0)</f>
        <v>0</v>
      </c>
      <c r="G118" s="228">
        <f t="shared" si="31"/>
        <v>0</v>
      </c>
      <c r="H118" s="228">
        <f t="shared" si="32"/>
        <v>0</v>
      </c>
      <c r="I118" s="228">
        <f t="shared" si="33"/>
        <v>0</v>
      </c>
      <c r="J118" s="228">
        <f t="shared" si="34"/>
        <v>0</v>
      </c>
      <c r="K118" s="228">
        <f t="shared" si="35"/>
        <v>0</v>
      </c>
      <c r="L118" s="228">
        <f t="shared" si="36"/>
        <v>0</v>
      </c>
      <c r="M118" s="236">
        <f t="shared" si="38"/>
        <v>0</v>
      </c>
      <c r="N118" s="252">
        <f t="shared" si="37"/>
        <v>0</v>
      </c>
      <c r="O118" s="238"/>
      <c r="P118" s="238"/>
      <c r="Q118" s="255"/>
      <c r="R118" s="238"/>
      <c r="S118" s="238"/>
      <c r="T118" s="238"/>
      <c r="U118" s="238"/>
      <c r="V118" s="238"/>
      <c r="W118" s="238"/>
      <c r="X118" s="238"/>
      <c r="Y118" s="238"/>
      <c r="Z118" s="238"/>
      <c r="AA118" s="238"/>
      <c r="AB118" s="238"/>
      <c r="AC118" s="238"/>
      <c r="AD118" s="238"/>
      <c r="AE118" s="238"/>
      <c r="AF118" s="238"/>
      <c r="AG118" s="238"/>
      <c r="AH118" s="238"/>
      <c r="AI118" s="238"/>
      <c r="AJ118" s="238"/>
      <c r="AK118" s="238"/>
      <c r="AL118" s="238"/>
      <c r="AM118" s="238"/>
      <c r="AN118" s="238"/>
      <c r="AO118" s="238"/>
      <c r="AP118" s="238"/>
      <c r="AQ118" s="238"/>
      <c r="AR118" s="238"/>
      <c r="AS118" s="238"/>
      <c r="AT118" s="238"/>
      <c r="AU118" s="238"/>
      <c r="AV118" s="238"/>
      <c r="AW118" s="238"/>
      <c r="AX118" s="238"/>
      <c r="AY118" s="238"/>
      <c r="AZ118" s="238"/>
      <c r="BA118" s="238"/>
      <c r="BB118" s="238"/>
      <c r="BC118" s="238"/>
      <c r="BD118" s="238"/>
      <c r="BE118" s="238"/>
      <c r="BF118" s="238"/>
      <c r="BG118" s="238"/>
      <c r="BH118" s="238"/>
      <c r="BI118" s="238"/>
      <c r="BJ118" s="238"/>
      <c r="BK118" s="238"/>
      <c r="BL118" s="238"/>
      <c r="BM118" s="238"/>
      <c r="BN118" s="238"/>
      <c r="BO118" s="238"/>
      <c r="BP118" s="238"/>
      <c r="BQ118" s="238"/>
      <c r="BR118" s="238"/>
      <c r="BS118" s="238"/>
      <c r="BT118" s="238"/>
      <c r="BU118" s="238"/>
      <c r="BV118" s="238"/>
    </row>
    <row r="119" s="209" customFormat="1" ht="15" customHeight="1" spans="1:74">
      <c r="A119" s="165">
        <v>9</v>
      </c>
      <c r="B119" s="165"/>
      <c r="C119" s="164"/>
      <c r="D119" s="165"/>
      <c r="E119" s="166" t="str">
        <f>IFERROR(VLOOKUP(D119,'7 .参数'!$Q:$R,2,0),"")</f>
        <v/>
      </c>
      <c r="F119" s="166">
        <f t="array" ref="F119">+IFERROR(IF('A-对外报价审批表 '!$B$10="数据业务总部",VLOOKUP(C119&amp;E119,IF({1,0},'8.数据库-人力成本及补助（20250601）'!$C:$C&amp;'8.数据库-人力成本及补助（20250601）'!$B:$B,'8.数据库-人力成本及补助（20250601）'!$D:$D),2,0),VLOOKUP(C119&amp;'A-对外报价审批表 '!$D$11,IF({1,0},'8.数据库-人力成本及补助（20250601）'!$C:$C&amp;'8.数据库-人力成本及补助（20250601）'!$B:$B,'8.数据库-人力成本及补助（20250601）'!$D:$D),2,0)),0)</f>
        <v>0</v>
      </c>
      <c r="G119" s="228">
        <f t="shared" si="31"/>
        <v>0</v>
      </c>
      <c r="H119" s="228">
        <f t="shared" si="32"/>
        <v>0</v>
      </c>
      <c r="I119" s="228">
        <f t="shared" si="33"/>
        <v>0</v>
      </c>
      <c r="J119" s="228">
        <f t="shared" si="34"/>
        <v>0</v>
      </c>
      <c r="K119" s="228">
        <f t="shared" si="35"/>
        <v>0</v>
      </c>
      <c r="L119" s="228">
        <f t="shared" si="36"/>
        <v>0</v>
      </c>
      <c r="M119" s="236">
        <f t="shared" si="38"/>
        <v>0</v>
      </c>
      <c r="N119" s="252">
        <f t="shared" si="37"/>
        <v>0</v>
      </c>
      <c r="O119" s="238"/>
      <c r="P119" s="238"/>
      <c r="Q119" s="255"/>
      <c r="R119" s="238"/>
      <c r="S119" s="238"/>
      <c r="T119" s="238"/>
      <c r="U119" s="238"/>
      <c r="V119" s="238"/>
      <c r="W119" s="238"/>
      <c r="X119" s="238"/>
      <c r="Y119" s="238"/>
      <c r="Z119" s="238"/>
      <c r="AA119" s="238"/>
      <c r="AB119" s="238"/>
      <c r="AC119" s="238"/>
      <c r="AD119" s="238"/>
      <c r="AE119" s="238"/>
      <c r="AF119" s="238"/>
      <c r="AG119" s="238"/>
      <c r="AH119" s="238"/>
      <c r="AI119" s="238"/>
      <c r="AJ119" s="238"/>
      <c r="AK119" s="238"/>
      <c r="AL119" s="238"/>
      <c r="AM119" s="238"/>
      <c r="AN119" s="238"/>
      <c r="AO119" s="238"/>
      <c r="AP119" s="238"/>
      <c r="AQ119" s="238"/>
      <c r="AR119" s="238"/>
      <c r="AS119" s="238"/>
      <c r="AT119" s="238"/>
      <c r="AU119" s="238"/>
      <c r="AV119" s="238"/>
      <c r="AW119" s="238"/>
      <c r="AX119" s="238"/>
      <c r="AY119" s="238"/>
      <c r="AZ119" s="238"/>
      <c r="BA119" s="238"/>
      <c r="BB119" s="238"/>
      <c r="BC119" s="238"/>
      <c r="BD119" s="238"/>
      <c r="BE119" s="238"/>
      <c r="BF119" s="238"/>
      <c r="BG119" s="238"/>
      <c r="BH119" s="238"/>
      <c r="BI119" s="238"/>
      <c r="BJ119" s="238"/>
      <c r="BK119" s="238"/>
      <c r="BL119" s="238"/>
      <c r="BM119" s="238"/>
      <c r="BN119" s="238"/>
      <c r="BO119" s="238"/>
      <c r="BP119" s="238"/>
      <c r="BQ119" s="238"/>
      <c r="BR119" s="238"/>
      <c r="BS119" s="238"/>
      <c r="BT119" s="238"/>
      <c r="BU119" s="238"/>
      <c r="BV119" s="238"/>
    </row>
    <row r="120" s="209" customFormat="1" ht="15" customHeight="1" spans="1:74">
      <c r="A120" s="165">
        <v>10</v>
      </c>
      <c r="B120" s="165"/>
      <c r="C120" s="164"/>
      <c r="D120" s="165"/>
      <c r="E120" s="166" t="str">
        <f>IFERROR(VLOOKUP(D120,'7 .参数'!$Q:$R,2,0),"")</f>
        <v/>
      </c>
      <c r="F120" s="166">
        <f t="array" ref="F120">+IFERROR(IF('A-对外报价审批表 '!$B$10="数据业务总部",VLOOKUP(C120&amp;E120,IF({1,0},'8.数据库-人力成本及补助（20250601）'!$C:$C&amp;'8.数据库-人力成本及补助（20250601）'!$B:$B,'8.数据库-人力成本及补助（20250601）'!$D:$D),2,0),VLOOKUP(C120&amp;'A-对外报价审批表 '!$D$11,IF({1,0},'8.数据库-人力成本及补助（20250601）'!$C:$C&amp;'8.数据库-人力成本及补助（20250601）'!$B:$B,'8.数据库-人力成本及补助（20250601）'!$D:$D),2,0)),0)</f>
        <v>0</v>
      </c>
      <c r="G120" s="228">
        <f t="shared" si="31"/>
        <v>0</v>
      </c>
      <c r="H120" s="228">
        <f t="shared" si="32"/>
        <v>0</v>
      </c>
      <c r="I120" s="228">
        <f t="shared" si="33"/>
        <v>0</v>
      </c>
      <c r="J120" s="228">
        <f t="shared" si="34"/>
        <v>0</v>
      </c>
      <c r="K120" s="228">
        <f t="shared" si="35"/>
        <v>0</v>
      </c>
      <c r="L120" s="228">
        <f t="shared" si="36"/>
        <v>0</v>
      </c>
      <c r="M120" s="236">
        <f t="shared" si="38"/>
        <v>0</v>
      </c>
      <c r="N120" s="252">
        <f t="shared" si="37"/>
        <v>0</v>
      </c>
      <c r="O120" s="238"/>
      <c r="P120" s="238"/>
      <c r="Q120" s="255"/>
      <c r="R120" s="238"/>
      <c r="S120" s="238"/>
      <c r="T120" s="238"/>
      <c r="U120" s="238"/>
      <c r="V120" s="238"/>
      <c r="W120" s="238"/>
      <c r="X120" s="238"/>
      <c r="Y120" s="238"/>
      <c r="Z120" s="238"/>
      <c r="AA120" s="238"/>
      <c r="AB120" s="238"/>
      <c r="AC120" s="238"/>
      <c r="AD120" s="238"/>
      <c r="AE120" s="238"/>
      <c r="AF120" s="238"/>
      <c r="AG120" s="238"/>
      <c r="AH120" s="238"/>
      <c r="AI120" s="238"/>
      <c r="AJ120" s="238"/>
      <c r="AK120" s="238"/>
      <c r="AL120" s="238"/>
      <c r="AM120" s="238"/>
      <c r="AN120" s="238"/>
      <c r="AO120" s="238"/>
      <c r="AP120" s="238"/>
      <c r="AQ120" s="238"/>
      <c r="AR120" s="238"/>
      <c r="AS120" s="238"/>
      <c r="AT120" s="238"/>
      <c r="AU120" s="238"/>
      <c r="AV120" s="238"/>
      <c r="AW120" s="238"/>
      <c r="AX120" s="238"/>
      <c r="AY120" s="238"/>
      <c r="AZ120" s="238"/>
      <c r="BA120" s="238"/>
      <c r="BB120" s="238"/>
      <c r="BC120" s="238"/>
      <c r="BD120" s="238"/>
      <c r="BE120" s="238"/>
      <c r="BF120" s="238"/>
      <c r="BG120" s="238"/>
      <c r="BH120" s="238"/>
      <c r="BI120" s="238"/>
      <c r="BJ120" s="238"/>
      <c r="BK120" s="238"/>
      <c r="BL120" s="238"/>
      <c r="BM120" s="238"/>
      <c r="BN120" s="238"/>
      <c r="BO120" s="238"/>
      <c r="BP120" s="238"/>
      <c r="BQ120" s="238"/>
      <c r="BR120" s="238"/>
      <c r="BS120" s="238"/>
      <c r="BT120" s="238"/>
      <c r="BU120" s="238"/>
      <c r="BV120" s="238"/>
    </row>
    <row r="121" s="209" customFormat="1" ht="15" customHeight="1" spans="1:74">
      <c r="A121" s="165">
        <v>11</v>
      </c>
      <c r="B121" s="165"/>
      <c r="C121" s="164"/>
      <c r="D121" s="165"/>
      <c r="E121" s="166" t="str">
        <f>IFERROR(VLOOKUP(D121,'7 .参数'!$Q:$R,2,0),"")</f>
        <v/>
      </c>
      <c r="F121" s="166">
        <f t="array" ref="F121">+IFERROR(IF('A-对外报价审批表 '!$B$10="数据业务总部",VLOOKUP(C121&amp;E121,IF({1,0},'8.数据库-人力成本及补助（20250601）'!$C:$C&amp;'8.数据库-人力成本及补助（20250601）'!$B:$B,'8.数据库-人力成本及补助（20250601）'!$D:$D),2,0),VLOOKUP(C121&amp;'A-对外报价审批表 '!$D$11,IF({1,0},'8.数据库-人力成本及补助（20250601）'!$C:$C&amp;'8.数据库-人力成本及补助（20250601）'!$B:$B,'8.数据库-人力成本及补助（20250601）'!$D:$D),2,0)),0)</f>
        <v>0</v>
      </c>
      <c r="G121" s="228">
        <f t="shared" si="31"/>
        <v>0</v>
      </c>
      <c r="H121" s="228">
        <f t="shared" si="32"/>
        <v>0</v>
      </c>
      <c r="I121" s="228">
        <f t="shared" si="33"/>
        <v>0</v>
      </c>
      <c r="J121" s="228">
        <f t="shared" si="34"/>
        <v>0</v>
      </c>
      <c r="K121" s="228">
        <f t="shared" si="35"/>
        <v>0</v>
      </c>
      <c r="L121" s="228">
        <f t="shared" si="36"/>
        <v>0</v>
      </c>
      <c r="M121" s="236">
        <f t="shared" si="38"/>
        <v>0</v>
      </c>
      <c r="N121" s="252">
        <f t="shared" si="37"/>
        <v>0</v>
      </c>
      <c r="O121" s="238"/>
      <c r="P121" s="238"/>
      <c r="Q121" s="255"/>
      <c r="R121" s="238"/>
      <c r="S121" s="238"/>
      <c r="T121" s="238"/>
      <c r="U121" s="238"/>
      <c r="V121" s="238"/>
      <c r="W121" s="238"/>
      <c r="X121" s="238"/>
      <c r="Y121" s="238"/>
      <c r="Z121" s="238"/>
      <c r="AA121" s="238"/>
      <c r="AB121" s="238"/>
      <c r="AC121" s="238"/>
      <c r="AD121" s="238"/>
      <c r="AE121" s="238"/>
      <c r="AF121" s="238"/>
      <c r="AG121" s="238"/>
      <c r="AH121" s="238"/>
      <c r="AI121" s="238"/>
      <c r="AJ121" s="238"/>
      <c r="AK121" s="238"/>
      <c r="AL121" s="238"/>
      <c r="AM121" s="238"/>
      <c r="AN121" s="238"/>
      <c r="AO121" s="238"/>
      <c r="AP121" s="238"/>
      <c r="AQ121" s="238"/>
      <c r="AR121" s="238"/>
      <c r="AS121" s="238"/>
      <c r="AT121" s="238"/>
      <c r="AU121" s="238"/>
      <c r="AV121" s="238"/>
      <c r="AW121" s="238"/>
      <c r="AX121" s="238"/>
      <c r="AY121" s="238"/>
      <c r="AZ121" s="238"/>
      <c r="BA121" s="238"/>
      <c r="BB121" s="238"/>
      <c r="BC121" s="238"/>
      <c r="BD121" s="238"/>
      <c r="BE121" s="238"/>
      <c r="BF121" s="238"/>
      <c r="BG121" s="238"/>
      <c r="BH121" s="238"/>
      <c r="BI121" s="238"/>
      <c r="BJ121" s="238"/>
      <c r="BK121" s="238"/>
      <c r="BL121" s="238"/>
      <c r="BM121" s="238"/>
      <c r="BN121" s="238"/>
      <c r="BO121" s="238"/>
      <c r="BP121" s="238"/>
      <c r="BQ121" s="238"/>
      <c r="BR121" s="238"/>
      <c r="BS121" s="238"/>
      <c r="BT121" s="238"/>
      <c r="BU121" s="238"/>
      <c r="BV121" s="238"/>
    </row>
    <row r="122" s="209" customFormat="1" ht="15" customHeight="1" spans="1:74">
      <c r="A122" s="165">
        <v>12</v>
      </c>
      <c r="B122" s="165"/>
      <c r="C122" s="164"/>
      <c r="D122" s="165"/>
      <c r="E122" s="166" t="str">
        <f>IFERROR(VLOOKUP(D122,'7 .参数'!$Q:$R,2,0),"")</f>
        <v/>
      </c>
      <c r="F122" s="166">
        <f t="array" ref="F122">+IFERROR(IF('A-对外报价审批表 '!$B$10="数据业务总部",VLOOKUP(C122&amp;E122,IF({1,0},'8.数据库-人力成本及补助（20250601）'!$C:$C&amp;'8.数据库-人力成本及补助（20250601）'!$B:$B,'8.数据库-人力成本及补助（20250601）'!$D:$D),2,0),VLOOKUP(C122&amp;'A-对外报价审批表 '!$D$11,IF({1,0},'8.数据库-人力成本及补助（20250601）'!$C:$C&amp;'8.数据库-人力成本及补助（20250601）'!$B:$B,'8.数据库-人力成本及补助（20250601）'!$D:$D),2,0)),0)</f>
        <v>0</v>
      </c>
      <c r="G122" s="228">
        <f t="shared" si="31"/>
        <v>0</v>
      </c>
      <c r="H122" s="228">
        <f t="shared" si="32"/>
        <v>0</v>
      </c>
      <c r="I122" s="228">
        <f t="shared" si="33"/>
        <v>0</v>
      </c>
      <c r="J122" s="228">
        <f t="shared" si="34"/>
        <v>0</v>
      </c>
      <c r="K122" s="228">
        <f t="shared" si="35"/>
        <v>0</v>
      </c>
      <c r="L122" s="228">
        <f t="shared" si="36"/>
        <v>0</v>
      </c>
      <c r="M122" s="236">
        <f t="shared" si="38"/>
        <v>0</v>
      </c>
      <c r="N122" s="252">
        <f t="shared" si="37"/>
        <v>0</v>
      </c>
      <c r="O122" s="238"/>
      <c r="P122" s="238"/>
      <c r="Q122" s="255"/>
      <c r="R122" s="238"/>
      <c r="S122" s="238"/>
      <c r="T122" s="238"/>
      <c r="U122" s="238"/>
      <c r="V122" s="238"/>
      <c r="W122" s="238"/>
      <c r="X122" s="238"/>
      <c r="Y122" s="238"/>
      <c r="Z122" s="238"/>
      <c r="AA122" s="238"/>
      <c r="AB122" s="238"/>
      <c r="AC122" s="238"/>
      <c r="AD122" s="238"/>
      <c r="AE122" s="238"/>
      <c r="AF122" s="238"/>
      <c r="AG122" s="238"/>
      <c r="AH122" s="238"/>
      <c r="AI122" s="238"/>
      <c r="AJ122" s="238"/>
      <c r="AK122" s="238"/>
      <c r="AL122" s="238"/>
      <c r="AM122" s="238"/>
      <c r="AN122" s="238"/>
      <c r="AO122" s="238"/>
      <c r="AP122" s="238"/>
      <c r="AQ122" s="238"/>
      <c r="AR122" s="238"/>
      <c r="AS122" s="238"/>
      <c r="AT122" s="238"/>
      <c r="AU122" s="238"/>
      <c r="AV122" s="238"/>
      <c r="AW122" s="238"/>
      <c r="AX122" s="238"/>
      <c r="AY122" s="238"/>
      <c r="AZ122" s="238"/>
      <c r="BA122" s="238"/>
      <c r="BB122" s="238"/>
      <c r="BC122" s="238"/>
      <c r="BD122" s="238"/>
      <c r="BE122" s="238"/>
      <c r="BF122" s="238"/>
      <c r="BG122" s="238"/>
      <c r="BH122" s="238"/>
      <c r="BI122" s="238"/>
      <c r="BJ122" s="238"/>
      <c r="BK122" s="238"/>
      <c r="BL122" s="238"/>
      <c r="BM122" s="238"/>
      <c r="BN122" s="238"/>
      <c r="BO122" s="238"/>
      <c r="BP122" s="238"/>
      <c r="BQ122" s="238"/>
      <c r="BR122" s="238"/>
      <c r="BS122" s="238"/>
      <c r="BT122" s="238"/>
      <c r="BU122" s="238"/>
      <c r="BV122" s="238"/>
    </row>
    <row r="123" s="209" customFormat="1" ht="15" customHeight="1" spans="1:74">
      <c r="A123" s="165">
        <v>13</v>
      </c>
      <c r="B123" s="165"/>
      <c r="C123" s="164"/>
      <c r="D123" s="165"/>
      <c r="E123" s="166" t="str">
        <f>IFERROR(VLOOKUP(D123,'7 .参数'!$Q:$R,2,0),"")</f>
        <v/>
      </c>
      <c r="F123" s="166">
        <f t="array" ref="F123">+IFERROR(IF('A-对外报价审批表 '!$B$10="数据业务总部",VLOOKUP(C123&amp;E123,IF({1,0},'8.数据库-人力成本及补助（20250601）'!$C:$C&amp;'8.数据库-人力成本及补助（20250601）'!$B:$B,'8.数据库-人力成本及补助（20250601）'!$D:$D),2,0),VLOOKUP(C123&amp;'A-对外报价审批表 '!$D$11,IF({1,0},'8.数据库-人力成本及补助（20250601）'!$C:$C&amp;'8.数据库-人力成本及补助（20250601）'!$B:$B,'8.数据库-人力成本及补助（20250601）'!$D:$D),2,0)),0)</f>
        <v>0</v>
      </c>
      <c r="G123" s="228">
        <f t="shared" si="31"/>
        <v>0</v>
      </c>
      <c r="H123" s="228">
        <f t="shared" si="32"/>
        <v>0</v>
      </c>
      <c r="I123" s="228">
        <f t="shared" si="33"/>
        <v>0</v>
      </c>
      <c r="J123" s="228">
        <f t="shared" si="34"/>
        <v>0</v>
      </c>
      <c r="K123" s="228">
        <f t="shared" si="35"/>
        <v>0</v>
      </c>
      <c r="L123" s="228">
        <f t="shared" si="36"/>
        <v>0</v>
      </c>
      <c r="M123" s="236">
        <f t="shared" si="38"/>
        <v>0</v>
      </c>
      <c r="N123" s="252">
        <f t="shared" si="37"/>
        <v>0</v>
      </c>
      <c r="O123" s="238"/>
      <c r="P123" s="238"/>
      <c r="Q123" s="255"/>
      <c r="R123" s="238"/>
      <c r="S123" s="238"/>
      <c r="T123" s="238"/>
      <c r="U123" s="238"/>
      <c r="V123" s="238"/>
      <c r="W123" s="238"/>
      <c r="X123" s="238"/>
      <c r="Y123" s="238"/>
      <c r="Z123" s="238"/>
      <c r="AA123" s="238"/>
      <c r="AB123" s="238"/>
      <c r="AC123" s="238"/>
      <c r="AD123" s="238"/>
      <c r="AE123" s="238"/>
      <c r="AF123" s="238"/>
      <c r="AG123" s="238"/>
      <c r="AH123" s="238"/>
      <c r="AI123" s="238"/>
      <c r="AJ123" s="238"/>
      <c r="AK123" s="238"/>
      <c r="AL123" s="238"/>
      <c r="AM123" s="238"/>
      <c r="AN123" s="238"/>
      <c r="AO123" s="238"/>
      <c r="AP123" s="238"/>
      <c r="AQ123" s="238"/>
      <c r="AR123" s="238"/>
      <c r="AS123" s="238"/>
      <c r="AT123" s="238"/>
      <c r="AU123" s="238"/>
      <c r="AV123" s="238"/>
      <c r="AW123" s="238"/>
      <c r="AX123" s="238"/>
      <c r="AY123" s="238"/>
      <c r="AZ123" s="238"/>
      <c r="BA123" s="238"/>
      <c r="BB123" s="238"/>
      <c r="BC123" s="238"/>
      <c r="BD123" s="238"/>
      <c r="BE123" s="238"/>
      <c r="BF123" s="238"/>
      <c r="BG123" s="238"/>
      <c r="BH123" s="238"/>
      <c r="BI123" s="238"/>
      <c r="BJ123" s="238"/>
      <c r="BK123" s="238"/>
      <c r="BL123" s="238"/>
      <c r="BM123" s="238"/>
      <c r="BN123" s="238"/>
      <c r="BO123" s="238"/>
      <c r="BP123" s="238"/>
      <c r="BQ123" s="238"/>
      <c r="BR123" s="238"/>
      <c r="BS123" s="238"/>
      <c r="BT123" s="238"/>
      <c r="BU123" s="238"/>
      <c r="BV123" s="238"/>
    </row>
    <row r="124" s="209" customFormat="1" ht="15" customHeight="1" spans="1:74">
      <c r="A124" s="165">
        <v>14</v>
      </c>
      <c r="B124" s="165"/>
      <c r="C124" s="164"/>
      <c r="D124" s="165"/>
      <c r="E124" s="166" t="str">
        <f>IFERROR(VLOOKUP(D124,'7 .参数'!$Q:$R,2,0),"")</f>
        <v/>
      </c>
      <c r="F124" s="166">
        <f t="array" ref="F124">+IFERROR(IF('A-对外报价审批表 '!$B$10="数据业务总部",VLOOKUP(C124&amp;E124,IF({1,0},'8.数据库-人力成本及补助（20250601）'!$C:$C&amp;'8.数据库-人力成本及补助（20250601）'!$B:$B,'8.数据库-人力成本及补助（20250601）'!$D:$D),2,0),VLOOKUP(C124&amp;'A-对外报价审批表 '!$D$11,IF({1,0},'8.数据库-人力成本及补助（20250601）'!$C:$C&amp;'8.数据库-人力成本及补助（20250601）'!$B:$B,'8.数据库-人力成本及补助（20250601）'!$D:$D),2,0)),0)</f>
        <v>0</v>
      </c>
      <c r="G124" s="228">
        <f t="shared" si="31"/>
        <v>0</v>
      </c>
      <c r="H124" s="228">
        <f t="shared" si="32"/>
        <v>0</v>
      </c>
      <c r="I124" s="228">
        <f t="shared" si="33"/>
        <v>0</v>
      </c>
      <c r="J124" s="228">
        <f t="shared" si="34"/>
        <v>0</v>
      </c>
      <c r="K124" s="228">
        <f t="shared" si="35"/>
        <v>0</v>
      </c>
      <c r="L124" s="228">
        <f t="shared" si="36"/>
        <v>0</v>
      </c>
      <c r="M124" s="236">
        <f t="shared" si="38"/>
        <v>0</v>
      </c>
      <c r="N124" s="252">
        <f t="shared" si="37"/>
        <v>0</v>
      </c>
      <c r="O124" s="238"/>
      <c r="P124" s="238"/>
      <c r="Q124" s="255"/>
      <c r="R124" s="238"/>
      <c r="S124" s="238"/>
      <c r="T124" s="238"/>
      <c r="U124" s="238"/>
      <c r="V124" s="238"/>
      <c r="W124" s="238"/>
      <c r="X124" s="238"/>
      <c r="Y124" s="238"/>
      <c r="Z124" s="238"/>
      <c r="AA124" s="238"/>
      <c r="AB124" s="238"/>
      <c r="AC124" s="238"/>
      <c r="AD124" s="238"/>
      <c r="AE124" s="238"/>
      <c r="AF124" s="238"/>
      <c r="AG124" s="238"/>
      <c r="AH124" s="238"/>
      <c r="AI124" s="238"/>
      <c r="AJ124" s="238"/>
      <c r="AK124" s="238"/>
      <c r="AL124" s="238"/>
      <c r="AM124" s="238"/>
      <c r="AN124" s="238"/>
      <c r="AO124" s="238"/>
      <c r="AP124" s="238"/>
      <c r="AQ124" s="238"/>
      <c r="AR124" s="238"/>
      <c r="AS124" s="238"/>
      <c r="AT124" s="238"/>
      <c r="AU124" s="238"/>
      <c r="AV124" s="238"/>
      <c r="AW124" s="238"/>
      <c r="AX124" s="238"/>
      <c r="AY124" s="238"/>
      <c r="AZ124" s="238"/>
      <c r="BA124" s="238"/>
      <c r="BB124" s="238"/>
      <c r="BC124" s="238"/>
      <c r="BD124" s="238"/>
      <c r="BE124" s="238"/>
      <c r="BF124" s="238"/>
      <c r="BG124" s="238"/>
      <c r="BH124" s="238"/>
      <c r="BI124" s="238"/>
      <c r="BJ124" s="238"/>
      <c r="BK124" s="238"/>
      <c r="BL124" s="238"/>
      <c r="BM124" s="238"/>
      <c r="BN124" s="238"/>
      <c r="BO124" s="238"/>
      <c r="BP124" s="238"/>
      <c r="BQ124" s="238"/>
      <c r="BR124" s="238"/>
      <c r="BS124" s="238"/>
      <c r="BT124" s="238"/>
      <c r="BU124" s="238"/>
      <c r="BV124" s="238"/>
    </row>
    <row r="125" s="209" customFormat="1" ht="15" customHeight="1" spans="1:74">
      <c r="A125" s="165">
        <v>15</v>
      </c>
      <c r="B125" s="165"/>
      <c r="C125" s="164"/>
      <c r="D125" s="165"/>
      <c r="E125" s="166" t="str">
        <f>IFERROR(VLOOKUP(D125,'7 .参数'!$Q:$R,2,0),"")</f>
        <v/>
      </c>
      <c r="F125" s="166">
        <f t="array" ref="F125">+IFERROR(IF('A-对外报价审批表 '!$B$10="数据业务总部",VLOOKUP(C125&amp;E125,IF({1,0},'8.数据库-人力成本及补助（20250601）'!$C:$C&amp;'8.数据库-人力成本及补助（20250601）'!$B:$B,'8.数据库-人力成本及补助（20250601）'!$D:$D),2,0),VLOOKUP(C125&amp;'A-对外报价审批表 '!$D$11,IF({1,0},'8.数据库-人力成本及补助（20250601）'!$C:$C&amp;'8.数据库-人力成本及补助（20250601）'!$B:$B,'8.数据库-人力成本及补助（20250601）'!$D:$D),2,0)),0)</f>
        <v>0</v>
      </c>
      <c r="G125" s="228">
        <f t="shared" si="31"/>
        <v>0</v>
      </c>
      <c r="H125" s="228">
        <f t="shared" si="32"/>
        <v>0</v>
      </c>
      <c r="I125" s="228">
        <f t="shared" si="33"/>
        <v>0</v>
      </c>
      <c r="J125" s="228">
        <f t="shared" si="34"/>
        <v>0</v>
      </c>
      <c r="K125" s="228">
        <f t="shared" si="35"/>
        <v>0</v>
      </c>
      <c r="L125" s="228">
        <f t="shared" si="36"/>
        <v>0</v>
      </c>
      <c r="M125" s="236">
        <f t="shared" si="38"/>
        <v>0</v>
      </c>
      <c r="N125" s="252">
        <f t="shared" si="37"/>
        <v>0</v>
      </c>
      <c r="O125" s="238"/>
      <c r="P125" s="238"/>
      <c r="Q125" s="255"/>
      <c r="R125" s="238"/>
      <c r="S125" s="238"/>
      <c r="T125" s="238"/>
      <c r="U125" s="238"/>
      <c r="V125" s="238"/>
      <c r="W125" s="238"/>
      <c r="X125" s="238"/>
      <c r="Y125" s="238"/>
      <c r="Z125" s="238"/>
      <c r="AA125" s="238"/>
      <c r="AB125" s="238"/>
      <c r="AC125" s="238"/>
      <c r="AD125" s="238"/>
      <c r="AE125" s="238"/>
      <c r="AF125" s="238"/>
      <c r="AG125" s="238"/>
      <c r="AH125" s="238"/>
      <c r="AI125" s="238"/>
      <c r="AJ125" s="238"/>
      <c r="AK125" s="238"/>
      <c r="AL125" s="238"/>
      <c r="AM125" s="238"/>
      <c r="AN125" s="238"/>
      <c r="AO125" s="238"/>
      <c r="AP125" s="238"/>
      <c r="AQ125" s="238"/>
      <c r="AR125" s="238"/>
      <c r="AS125" s="238"/>
      <c r="AT125" s="238"/>
      <c r="AU125" s="238"/>
      <c r="AV125" s="238"/>
      <c r="AW125" s="238"/>
      <c r="AX125" s="238"/>
      <c r="AY125" s="238"/>
      <c r="AZ125" s="238"/>
      <c r="BA125" s="238"/>
      <c r="BB125" s="238"/>
      <c r="BC125" s="238"/>
      <c r="BD125" s="238"/>
      <c r="BE125" s="238"/>
      <c r="BF125" s="238"/>
      <c r="BG125" s="238"/>
      <c r="BH125" s="238"/>
      <c r="BI125" s="238"/>
      <c r="BJ125" s="238"/>
      <c r="BK125" s="238"/>
      <c r="BL125" s="238"/>
      <c r="BM125" s="238"/>
      <c r="BN125" s="238"/>
      <c r="BO125" s="238"/>
      <c r="BP125" s="238"/>
      <c r="BQ125" s="238"/>
      <c r="BR125" s="238"/>
      <c r="BS125" s="238"/>
      <c r="BT125" s="238"/>
      <c r="BU125" s="238"/>
      <c r="BV125" s="238"/>
    </row>
    <row r="126" s="209" customFormat="1" ht="15" customHeight="1" spans="1:74">
      <c r="A126" s="165">
        <v>16</v>
      </c>
      <c r="B126" s="165"/>
      <c r="C126" s="164"/>
      <c r="D126" s="165"/>
      <c r="E126" s="166" t="str">
        <f>IFERROR(VLOOKUP(D126,'7 .参数'!$Q:$R,2,0),"")</f>
        <v/>
      </c>
      <c r="F126" s="166">
        <f t="array" ref="F126">+IFERROR(IF('A-对外报价审批表 '!$B$10="数据业务总部",VLOOKUP(C126&amp;E126,IF({1,0},'8.数据库-人力成本及补助（20250601）'!$C:$C&amp;'8.数据库-人力成本及补助（20250601）'!$B:$B,'8.数据库-人力成本及补助（20250601）'!$D:$D),2,0),VLOOKUP(C126&amp;'A-对外报价审批表 '!$D$11,IF({1,0},'8.数据库-人力成本及补助（20250601）'!$C:$C&amp;'8.数据库-人力成本及补助（20250601）'!$B:$B,'8.数据库-人力成本及补助（20250601）'!$D:$D),2,0)),0)</f>
        <v>0</v>
      </c>
      <c r="G126" s="228">
        <f t="shared" si="31"/>
        <v>0</v>
      </c>
      <c r="H126" s="228">
        <f t="shared" si="32"/>
        <v>0</v>
      </c>
      <c r="I126" s="228">
        <f t="shared" si="33"/>
        <v>0</v>
      </c>
      <c r="J126" s="228">
        <f t="shared" si="34"/>
        <v>0</v>
      </c>
      <c r="K126" s="228">
        <f t="shared" si="35"/>
        <v>0</v>
      </c>
      <c r="L126" s="228">
        <f t="shared" si="36"/>
        <v>0</v>
      </c>
      <c r="M126" s="236">
        <f t="shared" si="38"/>
        <v>0</v>
      </c>
      <c r="N126" s="252">
        <f t="shared" si="37"/>
        <v>0</v>
      </c>
      <c r="O126" s="238"/>
      <c r="P126" s="238"/>
      <c r="Q126" s="255"/>
      <c r="R126" s="238"/>
      <c r="S126" s="238"/>
      <c r="T126" s="238"/>
      <c r="U126" s="238"/>
      <c r="V126" s="238"/>
      <c r="W126" s="238"/>
      <c r="X126" s="238"/>
      <c r="Y126" s="238"/>
      <c r="Z126" s="238"/>
      <c r="AA126" s="238"/>
      <c r="AB126" s="238"/>
      <c r="AC126" s="238"/>
      <c r="AD126" s="238"/>
      <c r="AE126" s="238"/>
      <c r="AF126" s="238"/>
      <c r="AG126" s="238"/>
      <c r="AH126" s="238"/>
      <c r="AI126" s="238"/>
      <c r="AJ126" s="238"/>
      <c r="AK126" s="238"/>
      <c r="AL126" s="238"/>
      <c r="AM126" s="238"/>
      <c r="AN126" s="238"/>
      <c r="AO126" s="238"/>
      <c r="AP126" s="238"/>
      <c r="AQ126" s="238"/>
      <c r="AR126" s="238"/>
      <c r="AS126" s="238"/>
      <c r="AT126" s="238"/>
      <c r="AU126" s="238"/>
      <c r="AV126" s="238"/>
      <c r="AW126" s="238"/>
      <c r="AX126" s="238"/>
      <c r="AY126" s="238"/>
      <c r="AZ126" s="238"/>
      <c r="BA126" s="238"/>
      <c r="BB126" s="238"/>
      <c r="BC126" s="238"/>
      <c r="BD126" s="238"/>
      <c r="BE126" s="238"/>
      <c r="BF126" s="238"/>
      <c r="BG126" s="238"/>
      <c r="BH126" s="238"/>
      <c r="BI126" s="238"/>
      <c r="BJ126" s="238"/>
      <c r="BK126" s="238"/>
      <c r="BL126" s="238"/>
      <c r="BM126" s="238"/>
      <c r="BN126" s="238"/>
      <c r="BO126" s="238"/>
      <c r="BP126" s="238"/>
      <c r="BQ126" s="238"/>
      <c r="BR126" s="238"/>
      <c r="BS126" s="238"/>
      <c r="BT126" s="238"/>
      <c r="BU126" s="238"/>
      <c r="BV126" s="238"/>
    </row>
    <row r="127" s="209" customFormat="1" ht="15" customHeight="1" spans="1:74">
      <c r="A127" s="165">
        <v>17</v>
      </c>
      <c r="B127" s="165"/>
      <c r="C127" s="164"/>
      <c r="D127" s="165"/>
      <c r="E127" s="166" t="str">
        <f>IFERROR(VLOOKUP(D127,'7 .参数'!$Q:$R,2,0),"")</f>
        <v/>
      </c>
      <c r="F127" s="166">
        <f t="array" ref="F127">+IFERROR(IF('A-对外报价审批表 '!$B$10="数据业务总部",VLOOKUP(C127&amp;E127,IF({1,0},'8.数据库-人力成本及补助（20250601）'!$C:$C&amp;'8.数据库-人力成本及补助（20250601）'!$B:$B,'8.数据库-人力成本及补助（20250601）'!$D:$D),2,0),VLOOKUP(C127&amp;'A-对外报价审批表 '!$D$11,IF({1,0},'8.数据库-人力成本及补助（20250601）'!$C:$C&amp;'8.数据库-人力成本及补助（20250601）'!$B:$B,'8.数据库-人力成本及补助（20250601）'!$D:$D),2,0)),0)</f>
        <v>0</v>
      </c>
      <c r="G127" s="228">
        <f t="shared" si="31"/>
        <v>0</v>
      </c>
      <c r="H127" s="228">
        <f t="shared" si="32"/>
        <v>0</v>
      </c>
      <c r="I127" s="228">
        <f t="shared" si="33"/>
        <v>0</v>
      </c>
      <c r="J127" s="228">
        <f t="shared" si="34"/>
        <v>0</v>
      </c>
      <c r="K127" s="228">
        <f t="shared" si="35"/>
        <v>0</v>
      </c>
      <c r="L127" s="228">
        <f t="shared" si="36"/>
        <v>0</v>
      </c>
      <c r="M127" s="236">
        <f t="shared" si="38"/>
        <v>0</v>
      </c>
      <c r="N127" s="252">
        <f t="shared" si="37"/>
        <v>0</v>
      </c>
      <c r="O127" s="238"/>
      <c r="P127" s="238"/>
      <c r="Q127" s="255"/>
      <c r="R127" s="238"/>
      <c r="S127" s="238"/>
      <c r="T127" s="238"/>
      <c r="U127" s="238"/>
      <c r="V127" s="238"/>
      <c r="W127" s="238"/>
      <c r="X127" s="238"/>
      <c r="Y127" s="238"/>
      <c r="Z127" s="238"/>
      <c r="AA127" s="238"/>
      <c r="AB127" s="238"/>
      <c r="AC127" s="238"/>
      <c r="AD127" s="238"/>
      <c r="AE127" s="238"/>
      <c r="AF127" s="238"/>
      <c r="AG127" s="238"/>
      <c r="AH127" s="238"/>
      <c r="AI127" s="238"/>
      <c r="AJ127" s="238"/>
      <c r="AK127" s="238"/>
      <c r="AL127" s="238"/>
      <c r="AM127" s="238"/>
      <c r="AN127" s="238"/>
      <c r="AO127" s="238"/>
      <c r="AP127" s="238"/>
      <c r="AQ127" s="238"/>
      <c r="AR127" s="238"/>
      <c r="AS127" s="238"/>
      <c r="AT127" s="238"/>
      <c r="AU127" s="238"/>
      <c r="AV127" s="238"/>
      <c r="AW127" s="238"/>
      <c r="AX127" s="238"/>
      <c r="AY127" s="238"/>
      <c r="AZ127" s="238"/>
      <c r="BA127" s="238"/>
      <c r="BB127" s="238"/>
      <c r="BC127" s="238"/>
      <c r="BD127" s="238"/>
      <c r="BE127" s="238"/>
      <c r="BF127" s="238"/>
      <c r="BG127" s="238"/>
      <c r="BH127" s="238"/>
      <c r="BI127" s="238"/>
      <c r="BJ127" s="238"/>
      <c r="BK127" s="238"/>
      <c r="BL127" s="238"/>
      <c r="BM127" s="238"/>
      <c r="BN127" s="238"/>
      <c r="BO127" s="238"/>
      <c r="BP127" s="238"/>
      <c r="BQ127" s="238"/>
      <c r="BR127" s="238"/>
      <c r="BS127" s="238"/>
      <c r="BT127" s="238"/>
      <c r="BU127" s="238"/>
      <c r="BV127" s="238"/>
    </row>
    <row r="128" s="209" customFormat="1" ht="15" customHeight="1" spans="1:74">
      <c r="A128" s="165">
        <v>18</v>
      </c>
      <c r="B128" s="165"/>
      <c r="C128" s="164"/>
      <c r="D128" s="165"/>
      <c r="E128" s="166" t="str">
        <f>IFERROR(VLOOKUP(D128,'7 .参数'!$Q:$R,2,0),"")</f>
        <v/>
      </c>
      <c r="F128" s="166">
        <f t="array" ref="F128">+IFERROR(IF('A-对外报价审批表 '!$B$10="数据业务总部",VLOOKUP(C128&amp;E128,IF({1,0},'8.数据库-人力成本及补助（20250601）'!$C:$C&amp;'8.数据库-人力成本及补助（20250601）'!$B:$B,'8.数据库-人力成本及补助（20250601）'!$D:$D),2,0),VLOOKUP(C128&amp;'A-对外报价审批表 '!$D$11,IF({1,0},'8.数据库-人力成本及补助（20250601）'!$C:$C&amp;'8.数据库-人力成本及补助（20250601）'!$B:$B,'8.数据库-人力成本及补助（20250601）'!$D:$D),2,0)),0)</f>
        <v>0</v>
      </c>
      <c r="G128" s="228">
        <f t="shared" si="31"/>
        <v>0</v>
      </c>
      <c r="H128" s="228">
        <f t="shared" si="32"/>
        <v>0</v>
      </c>
      <c r="I128" s="228">
        <f t="shared" si="33"/>
        <v>0</v>
      </c>
      <c r="J128" s="228">
        <f t="shared" si="34"/>
        <v>0</v>
      </c>
      <c r="K128" s="228">
        <f t="shared" si="35"/>
        <v>0</v>
      </c>
      <c r="L128" s="228">
        <f t="shared" si="36"/>
        <v>0</v>
      </c>
      <c r="M128" s="236">
        <f t="shared" si="38"/>
        <v>0</v>
      </c>
      <c r="N128" s="252">
        <f t="shared" si="37"/>
        <v>0</v>
      </c>
      <c r="O128" s="238"/>
      <c r="P128" s="238"/>
      <c r="Q128" s="255"/>
      <c r="R128" s="238"/>
      <c r="S128" s="238"/>
      <c r="T128" s="238"/>
      <c r="U128" s="238"/>
      <c r="V128" s="238"/>
      <c r="W128" s="238"/>
      <c r="X128" s="238"/>
      <c r="Y128" s="238"/>
      <c r="Z128" s="238"/>
      <c r="AA128" s="238"/>
      <c r="AB128" s="238"/>
      <c r="AC128" s="238"/>
      <c r="AD128" s="238"/>
      <c r="AE128" s="238"/>
      <c r="AF128" s="238"/>
      <c r="AG128" s="238"/>
      <c r="AH128" s="238"/>
      <c r="AI128" s="238"/>
      <c r="AJ128" s="238"/>
      <c r="AK128" s="238"/>
      <c r="AL128" s="238"/>
      <c r="AM128" s="238"/>
      <c r="AN128" s="238"/>
      <c r="AO128" s="238"/>
      <c r="AP128" s="238"/>
      <c r="AQ128" s="238"/>
      <c r="AR128" s="238"/>
      <c r="AS128" s="238"/>
      <c r="AT128" s="238"/>
      <c r="AU128" s="238"/>
      <c r="AV128" s="238"/>
      <c r="AW128" s="238"/>
      <c r="AX128" s="238"/>
      <c r="AY128" s="238"/>
      <c r="AZ128" s="238"/>
      <c r="BA128" s="238"/>
      <c r="BB128" s="238"/>
      <c r="BC128" s="238"/>
      <c r="BD128" s="238"/>
      <c r="BE128" s="238"/>
      <c r="BF128" s="238"/>
      <c r="BG128" s="238"/>
      <c r="BH128" s="238"/>
      <c r="BI128" s="238"/>
      <c r="BJ128" s="238"/>
      <c r="BK128" s="238"/>
      <c r="BL128" s="238"/>
      <c r="BM128" s="238"/>
      <c r="BN128" s="238"/>
      <c r="BO128" s="238"/>
      <c r="BP128" s="238"/>
      <c r="BQ128" s="238"/>
      <c r="BR128" s="238"/>
      <c r="BS128" s="238"/>
      <c r="BT128" s="238"/>
      <c r="BU128" s="238"/>
      <c r="BV128" s="238"/>
    </row>
    <row r="129" s="209" customFormat="1" ht="15" customHeight="1" spans="1:74">
      <c r="A129" s="165">
        <v>19</v>
      </c>
      <c r="B129" s="165"/>
      <c r="C129" s="164"/>
      <c r="D129" s="165"/>
      <c r="E129" s="166" t="str">
        <f>IFERROR(VLOOKUP(D129,'7 .参数'!$Q:$R,2,0),"")</f>
        <v/>
      </c>
      <c r="F129" s="166">
        <f t="array" ref="F129">+IFERROR(IF('A-对外报价审批表 '!$B$10="数据业务总部",VLOOKUP(C129&amp;E129,IF({1,0},'8.数据库-人力成本及补助（20250601）'!$C:$C&amp;'8.数据库-人力成本及补助（20250601）'!$B:$B,'8.数据库-人力成本及补助（20250601）'!$D:$D),2,0),VLOOKUP(C129&amp;'A-对外报价审批表 '!$D$11,IF({1,0},'8.数据库-人力成本及补助（20250601）'!$C:$C&amp;'8.数据库-人力成本及补助（20250601）'!$B:$B,'8.数据库-人力成本及补助（20250601）'!$D:$D),2,0)),0)</f>
        <v>0</v>
      </c>
      <c r="G129" s="228">
        <f t="shared" si="31"/>
        <v>0</v>
      </c>
      <c r="H129" s="228">
        <f t="shared" si="32"/>
        <v>0</v>
      </c>
      <c r="I129" s="228">
        <f t="shared" si="33"/>
        <v>0</v>
      </c>
      <c r="J129" s="228">
        <f t="shared" si="34"/>
        <v>0</v>
      </c>
      <c r="K129" s="228">
        <f t="shared" si="35"/>
        <v>0</v>
      </c>
      <c r="L129" s="228">
        <f t="shared" si="36"/>
        <v>0</v>
      </c>
      <c r="M129" s="236">
        <f t="shared" si="38"/>
        <v>0</v>
      </c>
      <c r="N129" s="252">
        <f t="shared" si="37"/>
        <v>0</v>
      </c>
      <c r="O129" s="238"/>
      <c r="P129" s="238"/>
      <c r="Q129" s="255"/>
      <c r="R129" s="238"/>
      <c r="S129" s="238"/>
      <c r="T129" s="238"/>
      <c r="U129" s="238"/>
      <c r="V129" s="238"/>
      <c r="W129" s="238"/>
      <c r="X129" s="238"/>
      <c r="Y129" s="238"/>
      <c r="Z129" s="238"/>
      <c r="AA129" s="238"/>
      <c r="AB129" s="238"/>
      <c r="AC129" s="238"/>
      <c r="AD129" s="238"/>
      <c r="AE129" s="238"/>
      <c r="AF129" s="238"/>
      <c r="AG129" s="238"/>
      <c r="AH129" s="238"/>
      <c r="AI129" s="238"/>
      <c r="AJ129" s="238"/>
      <c r="AK129" s="238"/>
      <c r="AL129" s="238"/>
      <c r="AM129" s="238"/>
      <c r="AN129" s="238"/>
      <c r="AO129" s="238"/>
      <c r="AP129" s="238"/>
      <c r="AQ129" s="238"/>
      <c r="AR129" s="238"/>
      <c r="AS129" s="238"/>
      <c r="AT129" s="238"/>
      <c r="AU129" s="238"/>
      <c r="AV129" s="238"/>
      <c r="AW129" s="238"/>
      <c r="AX129" s="238"/>
      <c r="AY129" s="238"/>
      <c r="AZ129" s="238"/>
      <c r="BA129" s="238"/>
      <c r="BB129" s="238"/>
      <c r="BC129" s="238"/>
      <c r="BD129" s="238"/>
      <c r="BE129" s="238"/>
      <c r="BF129" s="238"/>
      <c r="BG129" s="238"/>
      <c r="BH129" s="238"/>
      <c r="BI129" s="238"/>
      <c r="BJ129" s="238"/>
      <c r="BK129" s="238"/>
      <c r="BL129" s="238"/>
      <c r="BM129" s="238"/>
      <c r="BN129" s="238"/>
      <c r="BO129" s="238"/>
      <c r="BP129" s="238"/>
      <c r="BQ129" s="238"/>
      <c r="BR129" s="238"/>
      <c r="BS129" s="238"/>
      <c r="BT129" s="238"/>
      <c r="BU129" s="238"/>
      <c r="BV129" s="238"/>
    </row>
    <row r="130" s="209" customFormat="1" ht="15" customHeight="1" spans="1:74">
      <c r="A130" s="165">
        <v>20</v>
      </c>
      <c r="B130" s="165"/>
      <c r="C130" s="164"/>
      <c r="D130" s="165"/>
      <c r="E130" s="166" t="str">
        <f>IFERROR(VLOOKUP(D130,'7 .参数'!$Q:$R,2,0),"")</f>
        <v/>
      </c>
      <c r="F130" s="166">
        <f t="array" ref="F130">+IFERROR(IF('A-对外报价审批表 '!$B$10="数据业务总部",VLOOKUP(C130&amp;E130,IF({1,0},'8.数据库-人力成本及补助（20250601）'!$C:$C&amp;'8.数据库-人力成本及补助（20250601）'!$B:$B,'8.数据库-人力成本及补助（20250601）'!$D:$D),2,0),VLOOKUP(C130&amp;'A-对外报价审批表 '!$D$11,IF({1,0},'8.数据库-人力成本及补助（20250601）'!$C:$C&amp;'8.数据库-人力成本及补助（20250601）'!$B:$B,'8.数据库-人力成本及补助（20250601）'!$D:$D),2,0)),0)</f>
        <v>0</v>
      </c>
      <c r="G130" s="228">
        <f t="shared" si="31"/>
        <v>0</v>
      </c>
      <c r="H130" s="228">
        <f t="shared" si="32"/>
        <v>0</v>
      </c>
      <c r="I130" s="228">
        <f t="shared" si="33"/>
        <v>0</v>
      </c>
      <c r="J130" s="228">
        <f t="shared" si="34"/>
        <v>0</v>
      </c>
      <c r="K130" s="228">
        <f t="shared" si="35"/>
        <v>0</v>
      </c>
      <c r="L130" s="228">
        <f t="shared" si="36"/>
        <v>0</v>
      </c>
      <c r="M130" s="236">
        <f t="shared" si="38"/>
        <v>0</v>
      </c>
      <c r="N130" s="252">
        <f t="shared" si="37"/>
        <v>0</v>
      </c>
      <c r="O130" s="238"/>
      <c r="P130" s="238"/>
      <c r="Q130" s="255"/>
      <c r="R130" s="238"/>
      <c r="S130" s="238"/>
      <c r="T130" s="238"/>
      <c r="U130" s="238"/>
      <c r="V130" s="238"/>
      <c r="W130" s="238"/>
      <c r="X130" s="238"/>
      <c r="Y130" s="238"/>
      <c r="Z130" s="238"/>
      <c r="AA130" s="238"/>
      <c r="AB130" s="238"/>
      <c r="AC130" s="238"/>
      <c r="AD130" s="238"/>
      <c r="AE130" s="238"/>
      <c r="AF130" s="238"/>
      <c r="AG130" s="238"/>
      <c r="AH130" s="238"/>
      <c r="AI130" s="238"/>
      <c r="AJ130" s="238"/>
      <c r="AK130" s="238"/>
      <c r="AL130" s="238"/>
      <c r="AM130" s="238"/>
      <c r="AN130" s="238"/>
      <c r="AO130" s="238"/>
      <c r="AP130" s="238"/>
      <c r="AQ130" s="238"/>
      <c r="AR130" s="238"/>
      <c r="AS130" s="238"/>
      <c r="AT130" s="238"/>
      <c r="AU130" s="238"/>
      <c r="AV130" s="238"/>
      <c r="AW130" s="238"/>
      <c r="AX130" s="238"/>
      <c r="AY130" s="238"/>
      <c r="AZ130" s="238"/>
      <c r="BA130" s="238"/>
      <c r="BB130" s="238"/>
      <c r="BC130" s="238"/>
      <c r="BD130" s="238"/>
      <c r="BE130" s="238"/>
      <c r="BF130" s="238"/>
      <c r="BG130" s="238"/>
      <c r="BH130" s="238"/>
      <c r="BI130" s="238"/>
      <c r="BJ130" s="238"/>
      <c r="BK130" s="238"/>
      <c r="BL130" s="238"/>
      <c r="BM130" s="238"/>
      <c r="BN130" s="238"/>
      <c r="BO130" s="238"/>
      <c r="BP130" s="238"/>
      <c r="BQ130" s="238"/>
      <c r="BR130" s="238"/>
      <c r="BS130" s="238"/>
      <c r="BT130" s="238"/>
      <c r="BU130" s="238"/>
      <c r="BV130" s="238"/>
    </row>
    <row r="131" s="209" customFormat="1" ht="15" customHeight="1" spans="1:74">
      <c r="A131" s="165">
        <v>21</v>
      </c>
      <c r="B131" s="165"/>
      <c r="C131" s="164"/>
      <c r="D131" s="165"/>
      <c r="E131" s="166" t="str">
        <f>IFERROR(VLOOKUP(D131,'7 .参数'!$Q:$R,2,0),"")</f>
        <v/>
      </c>
      <c r="F131" s="166">
        <f t="array" ref="F131">+IFERROR(IF('A-对外报价审批表 '!$B$10="数据业务总部",VLOOKUP(C131&amp;E131,IF({1,0},'8.数据库-人力成本及补助（20250601）'!$C:$C&amp;'8.数据库-人力成本及补助（20250601）'!$B:$B,'8.数据库-人力成本及补助（20250601）'!$D:$D),2,0),VLOOKUP(C131&amp;'A-对外报价审批表 '!$D$11,IF({1,0},'8.数据库-人力成本及补助（20250601）'!$C:$C&amp;'8.数据库-人力成本及补助（20250601）'!$B:$B,'8.数据库-人力成本及补助（20250601）'!$D:$D),2,0)),0)</f>
        <v>0</v>
      </c>
      <c r="G131" s="228">
        <f t="shared" si="31"/>
        <v>0</v>
      </c>
      <c r="H131" s="228">
        <f t="shared" si="32"/>
        <v>0</v>
      </c>
      <c r="I131" s="228">
        <f t="shared" si="33"/>
        <v>0</v>
      </c>
      <c r="J131" s="228">
        <f t="shared" si="34"/>
        <v>0</v>
      </c>
      <c r="K131" s="228">
        <f t="shared" si="35"/>
        <v>0</v>
      </c>
      <c r="L131" s="228">
        <f t="shared" si="36"/>
        <v>0</v>
      </c>
      <c r="M131" s="236">
        <f t="shared" si="38"/>
        <v>0</v>
      </c>
      <c r="N131" s="252">
        <f t="shared" si="37"/>
        <v>0</v>
      </c>
      <c r="O131" s="238"/>
      <c r="P131" s="238"/>
      <c r="Q131" s="255"/>
      <c r="R131" s="238"/>
      <c r="S131" s="238"/>
      <c r="T131" s="238"/>
      <c r="U131" s="238"/>
      <c r="V131" s="238"/>
      <c r="W131" s="238"/>
      <c r="X131" s="238"/>
      <c r="Y131" s="238"/>
      <c r="Z131" s="238"/>
      <c r="AA131" s="238"/>
      <c r="AB131" s="238"/>
      <c r="AC131" s="238"/>
      <c r="AD131" s="238"/>
      <c r="AE131" s="238"/>
      <c r="AF131" s="238"/>
      <c r="AG131" s="238"/>
      <c r="AH131" s="238"/>
      <c r="AI131" s="238"/>
      <c r="AJ131" s="238"/>
      <c r="AK131" s="238"/>
      <c r="AL131" s="238"/>
      <c r="AM131" s="238"/>
      <c r="AN131" s="238"/>
      <c r="AO131" s="238"/>
      <c r="AP131" s="238"/>
      <c r="AQ131" s="238"/>
      <c r="AR131" s="238"/>
      <c r="AS131" s="238"/>
      <c r="AT131" s="238"/>
      <c r="AU131" s="238"/>
      <c r="AV131" s="238"/>
      <c r="AW131" s="238"/>
      <c r="AX131" s="238"/>
      <c r="AY131" s="238"/>
      <c r="AZ131" s="238"/>
      <c r="BA131" s="238"/>
      <c r="BB131" s="238"/>
      <c r="BC131" s="238"/>
      <c r="BD131" s="238"/>
      <c r="BE131" s="238"/>
      <c r="BF131" s="238"/>
      <c r="BG131" s="238"/>
      <c r="BH131" s="238"/>
      <c r="BI131" s="238"/>
      <c r="BJ131" s="238"/>
      <c r="BK131" s="238"/>
      <c r="BL131" s="238"/>
      <c r="BM131" s="238"/>
      <c r="BN131" s="238"/>
      <c r="BO131" s="238"/>
      <c r="BP131" s="238"/>
      <c r="BQ131" s="238"/>
      <c r="BR131" s="238"/>
      <c r="BS131" s="238"/>
      <c r="BT131" s="238"/>
      <c r="BU131" s="238"/>
      <c r="BV131" s="238"/>
    </row>
    <row r="132" s="209" customFormat="1" ht="15" customHeight="1" spans="1:74">
      <c r="A132" s="165">
        <v>22</v>
      </c>
      <c r="B132" s="165"/>
      <c r="C132" s="164"/>
      <c r="D132" s="165"/>
      <c r="E132" s="166" t="str">
        <f>IFERROR(VLOOKUP(D132,'7 .参数'!$Q:$R,2,0),"")</f>
        <v/>
      </c>
      <c r="F132" s="166">
        <f t="array" ref="F132">+IFERROR(IF('A-对外报价审批表 '!$B$10="数据业务总部",VLOOKUP(C132&amp;E132,IF({1,0},'8.数据库-人力成本及补助（20250601）'!$C:$C&amp;'8.数据库-人力成本及补助（20250601）'!$B:$B,'8.数据库-人力成本及补助（20250601）'!$D:$D),2,0),VLOOKUP(C132&amp;'A-对外报价审批表 '!$D$11,IF({1,0},'8.数据库-人力成本及补助（20250601）'!$C:$C&amp;'8.数据库-人力成本及补助（20250601）'!$B:$B,'8.数据库-人力成本及补助（20250601）'!$D:$D),2,0)),0)</f>
        <v>0</v>
      </c>
      <c r="G132" s="228">
        <f t="shared" si="31"/>
        <v>0</v>
      </c>
      <c r="H132" s="228">
        <f t="shared" si="32"/>
        <v>0</v>
      </c>
      <c r="I132" s="228">
        <f t="shared" si="33"/>
        <v>0</v>
      </c>
      <c r="J132" s="228">
        <f t="shared" si="34"/>
        <v>0</v>
      </c>
      <c r="K132" s="228">
        <f t="shared" si="35"/>
        <v>0</v>
      </c>
      <c r="L132" s="228">
        <f t="shared" si="36"/>
        <v>0</v>
      </c>
      <c r="M132" s="236">
        <f t="shared" si="38"/>
        <v>0</v>
      </c>
      <c r="N132" s="252">
        <f t="shared" si="37"/>
        <v>0</v>
      </c>
      <c r="O132" s="238"/>
      <c r="P132" s="238"/>
      <c r="Q132" s="255"/>
      <c r="R132" s="238"/>
      <c r="S132" s="238"/>
      <c r="T132" s="238"/>
      <c r="U132" s="238"/>
      <c r="V132" s="238"/>
      <c r="W132" s="238"/>
      <c r="X132" s="238"/>
      <c r="Y132" s="238"/>
      <c r="Z132" s="238"/>
      <c r="AA132" s="238"/>
      <c r="AB132" s="238"/>
      <c r="AC132" s="238"/>
      <c r="AD132" s="238"/>
      <c r="AE132" s="238"/>
      <c r="AF132" s="238"/>
      <c r="AG132" s="238"/>
      <c r="AH132" s="238"/>
      <c r="AI132" s="238"/>
      <c r="AJ132" s="238"/>
      <c r="AK132" s="238"/>
      <c r="AL132" s="238"/>
      <c r="AM132" s="238"/>
      <c r="AN132" s="238"/>
      <c r="AO132" s="238"/>
      <c r="AP132" s="238"/>
      <c r="AQ132" s="238"/>
      <c r="AR132" s="238"/>
      <c r="AS132" s="238"/>
      <c r="AT132" s="238"/>
      <c r="AU132" s="238"/>
      <c r="AV132" s="238"/>
      <c r="AW132" s="238"/>
      <c r="AX132" s="238"/>
      <c r="AY132" s="238"/>
      <c r="AZ132" s="238"/>
      <c r="BA132" s="238"/>
      <c r="BB132" s="238"/>
      <c r="BC132" s="238"/>
      <c r="BD132" s="238"/>
      <c r="BE132" s="238"/>
      <c r="BF132" s="238"/>
      <c r="BG132" s="238"/>
      <c r="BH132" s="238"/>
      <c r="BI132" s="238"/>
      <c r="BJ132" s="238"/>
      <c r="BK132" s="238"/>
      <c r="BL132" s="238"/>
      <c r="BM132" s="238"/>
      <c r="BN132" s="238"/>
      <c r="BO132" s="238"/>
      <c r="BP132" s="238"/>
      <c r="BQ132" s="238"/>
      <c r="BR132" s="238"/>
      <c r="BS132" s="238"/>
      <c r="BT132" s="238"/>
      <c r="BU132" s="238"/>
      <c r="BV132" s="238"/>
    </row>
    <row r="133" s="209" customFormat="1" ht="15" customHeight="1" spans="1:74">
      <c r="A133" s="165">
        <v>23</v>
      </c>
      <c r="B133" s="165"/>
      <c r="C133" s="164"/>
      <c r="D133" s="165"/>
      <c r="E133" s="166" t="str">
        <f>IFERROR(VLOOKUP(D133,'7 .参数'!$Q:$R,2,0),"")</f>
        <v/>
      </c>
      <c r="F133" s="166">
        <f t="array" ref="F133">+IFERROR(IF('A-对外报价审批表 '!$B$10="数据业务总部",VLOOKUP(C133&amp;E133,IF({1,0},'8.数据库-人力成本及补助（20250601）'!$C:$C&amp;'8.数据库-人力成本及补助（20250601）'!$B:$B,'8.数据库-人力成本及补助（20250601）'!$D:$D),2,0),VLOOKUP(C133&amp;'A-对外报价审批表 '!$D$11,IF({1,0},'8.数据库-人力成本及补助（20250601）'!$C:$C&amp;'8.数据库-人力成本及补助（20250601）'!$B:$B,'8.数据库-人力成本及补助（20250601）'!$D:$D),2,0)),0)</f>
        <v>0</v>
      </c>
      <c r="G133" s="228">
        <f t="shared" si="31"/>
        <v>0</v>
      </c>
      <c r="H133" s="228">
        <f t="shared" si="32"/>
        <v>0</v>
      </c>
      <c r="I133" s="228">
        <f t="shared" si="33"/>
        <v>0</v>
      </c>
      <c r="J133" s="228">
        <f t="shared" si="34"/>
        <v>0</v>
      </c>
      <c r="K133" s="228">
        <f t="shared" si="35"/>
        <v>0</v>
      </c>
      <c r="L133" s="228">
        <f t="shared" si="36"/>
        <v>0</v>
      </c>
      <c r="M133" s="236">
        <f t="shared" si="38"/>
        <v>0</v>
      </c>
      <c r="N133" s="252">
        <f t="shared" si="37"/>
        <v>0</v>
      </c>
      <c r="O133" s="238"/>
      <c r="P133" s="238"/>
      <c r="Q133" s="255"/>
      <c r="R133" s="238"/>
      <c r="S133" s="238"/>
      <c r="T133" s="238"/>
      <c r="U133" s="238"/>
      <c r="V133" s="238"/>
      <c r="W133" s="238"/>
      <c r="X133" s="238"/>
      <c r="Y133" s="238"/>
      <c r="Z133" s="238"/>
      <c r="AA133" s="238"/>
      <c r="AB133" s="238"/>
      <c r="AC133" s="238"/>
      <c r="AD133" s="238"/>
      <c r="AE133" s="238"/>
      <c r="AF133" s="238"/>
      <c r="AG133" s="238"/>
      <c r="AH133" s="238"/>
      <c r="AI133" s="238"/>
      <c r="AJ133" s="238"/>
      <c r="AK133" s="238"/>
      <c r="AL133" s="238"/>
      <c r="AM133" s="238"/>
      <c r="AN133" s="238"/>
      <c r="AO133" s="238"/>
      <c r="AP133" s="238"/>
      <c r="AQ133" s="238"/>
      <c r="AR133" s="238"/>
      <c r="AS133" s="238"/>
      <c r="AT133" s="238"/>
      <c r="AU133" s="238"/>
      <c r="AV133" s="238"/>
      <c r="AW133" s="238"/>
      <c r="AX133" s="238"/>
      <c r="AY133" s="238"/>
      <c r="AZ133" s="238"/>
      <c r="BA133" s="238"/>
      <c r="BB133" s="238"/>
      <c r="BC133" s="238"/>
      <c r="BD133" s="238"/>
      <c r="BE133" s="238"/>
      <c r="BF133" s="238"/>
      <c r="BG133" s="238"/>
      <c r="BH133" s="238"/>
      <c r="BI133" s="238"/>
      <c r="BJ133" s="238"/>
      <c r="BK133" s="238"/>
      <c r="BL133" s="238"/>
      <c r="BM133" s="238"/>
      <c r="BN133" s="238"/>
      <c r="BO133" s="238"/>
      <c r="BP133" s="238"/>
      <c r="BQ133" s="238"/>
      <c r="BR133" s="238"/>
      <c r="BS133" s="238"/>
      <c r="BT133" s="238"/>
      <c r="BU133" s="238"/>
      <c r="BV133" s="238"/>
    </row>
    <row r="134" s="209" customFormat="1" ht="15" customHeight="1" spans="1:74">
      <c r="A134" s="165">
        <v>24</v>
      </c>
      <c r="B134" s="165"/>
      <c r="C134" s="164"/>
      <c r="D134" s="165"/>
      <c r="E134" s="166" t="str">
        <f>IFERROR(VLOOKUP(D134,'7 .参数'!$Q:$R,2,0),"")</f>
        <v/>
      </c>
      <c r="F134" s="166">
        <f t="array" ref="F134">+IFERROR(IF('A-对外报价审批表 '!$B$10="数据业务总部",VLOOKUP(C134&amp;E134,IF({1,0},'8.数据库-人力成本及补助（20250601）'!$C:$C&amp;'8.数据库-人力成本及补助（20250601）'!$B:$B,'8.数据库-人力成本及补助（20250601）'!$D:$D),2,0),VLOOKUP(C134&amp;'A-对外报价审批表 '!$D$11,IF({1,0},'8.数据库-人力成本及补助（20250601）'!$C:$C&amp;'8.数据库-人力成本及补助（20250601）'!$B:$B,'8.数据库-人力成本及补助（20250601）'!$D:$D),2,0)),0)</f>
        <v>0</v>
      </c>
      <c r="G134" s="228">
        <f t="shared" si="31"/>
        <v>0</v>
      </c>
      <c r="H134" s="228">
        <f t="shared" si="32"/>
        <v>0</v>
      </c>
      <c r="I134" s="228">
        <f t="shared" si="33"/>
        <v>0</v>
      </c>
      <c r="J134" s="228">
        <f t="shared" si="34"/>
        <v>0</v>
      </c>
      <c r="K134" s="228">
        <f t="shared" si="35"/>
        <v>0</v>
      </c>
      <c r="L134" s="228">
        <f t="shared" si="36"/>
        <v>0</v>
      </c>
      <c r="M134" s="236">
        <f t="shared" si="38"/>
        <v>0</v>
      </c>
      <c r="N134" s="252">
        <f t="shared" si="37"/>
        <v>0</v>
      </c>
      <c r="O134" s="238"/>
      <c r="P134" s="238"/>
      <c r="Q134" s="255"/>
      <c r="R134" s="238"/>
      <c r="S134" s="238"/>
      <c r="T134" s="238"/>
      <c r="U134" s="238"/>
      <c r="V134" s="238"/>
      <c r="W134" s="238"/>
      <c r="X134" s="238"/>
      <c r="Y134" s="238"/>
      <c r="Z134" s="238"/>
      <c r="AA134" s="238"/>
      <c r="AB134" s="238"/>
      <c r="AC134" s="238"/>
      <c r="AD134" s="238"/>
      <c r="AE134" s="238"/>
      <c r="AF134" s="238"/>
      <c r="AG134" s="238"/>
      <c r="AH134" s="238"/>
      <c r="AI134" s="238"/>
      <c r="AJ134" s="238"/>
      <c r="AK134" s="238"/>
      <c r="AL134" s="238"/>
      <c r="AM134" s="238"/>
      <c r="AN134" s="238"/>
      <c r="AO134" s="238"/>
      <c r="AP134" s="238"/>
      <c r="AQ134" s="238"/>
      <c r="AR134" s="238"/>
      <c r="AS134" s="238"/>
      <c r="AT134" s="238"/>
      <c r="AU134" s="238"/>
      <c r="AV134" s="238"/>
      <c r="AW134" s="238"/>
      <c r="AX134" s="238"/>
      <c r="AY134" s="238"/>
      <c r="AZ134" s="238"/>
      <c r="BA134" s="238"/>
      <c r="BB134" s="238"/>
      <c r="BC134" s="238"/>
      <c r="BD134" s="238"/>
      <c r="BE134" s="238"/>
      <c r="BF134" s="238"/>
      <c r="BG134" s="238"/>
      <c r="BH134" s="238"/>
      <c r="BI134" s="238"/>
      <c r="BJ134" s="238"/>
      <c r="BK134" s="238"/>
      <c r="BL134" s="238"/>
      <c r="BM134" s="238"/>
      <c r="BN134" s="238"/>
      <c r="BO134" s="238"/>
      <c r="BP134" s="238"/>
      <c r="BQ134" s="238"/>
      <c r="BR134" s="238"/>
      <c r="BS134" s="238"/>
      <c r="BT134" s="238"/>
      <c r="BU134" s="238"/>
      <c r="BV134" s="238"/>
    </row>
    <row r="135" s="209" customFormat="1" ht="15" customHeight="1" spans="1:74">
      <c r="A135" s="165">
        <v>25</v>
      </c>
      <c r="B135" s="165"/>
      <c r="C135" s="164"/>
      <c r="D135" s="165"/>
      <c r="E135" s="166" t="str">
        <f>IFERROR(VLOOKUP(D135,'7 .参数'!$Q:$R,2,0),"")</f>
        <v/>
      </c>
      <c r="F135" s="166">
        <f t="array" ref="F135">+IFERROR(IF('A-对外报价审批表 '!$B$10="数据业务总部",VLOOKUP(C135&amp;E135,IF({1,0},'8.数据库-人力成本及补助（20250601）'!$C:$C&amp;'8.数据库-人力成本及补助（20250601）'!$B:$B,'8.数据库-人力成本及补助（20250601）'!$D:$D),2,0),VLOOKUP(C135&amp;'A-对外报价审批表 '!$D$11,IF({1,0},'8.数据库-人力成本及补助（20250601）'!$C:$C&amp;'8.数据库-人力成本及补助（20250601）'!$B:$B,'8.数据库-人力成本及补助（20250601）'!$D:$D),2,0)),0)</f>
        <v>0</v>
      </c>
      <c r="G135" s="228">
        <f t="shared" si="31"/>
        <v>0</v>
      </c>
      <c r="H135" s="228">
        <f t="shared" si="32"/>
        <v>0</v>
      </c>
      <c r="I135" s="228">
        <f t="shared" si="33"/>
        <v>0</v>
      </c>
      <c r="J135" s="228">
        <f t="shared" si="34"/>
        <v>0</v>
      </c>
      <c r="K135" s="228">
        <f t="shared" si="35"/>
        <v>0</v>
      </c>
      <c r="L135" s="228">
        <f t="shared" si="36"/>
        <v>0</v>
      </c>
      <c r="M135" s="236">
        <f t="shared" si="38"/>
        <v>0</v>
      </c>
      <c r="N135" s="252">
        <f t="shared" si="37"/>
        <v>0</v>
      </c>
      <c r="O135" s="238"/>
      <c r="P135" s="238"/>
      <c r="Q135" s="255"/>
      <c r="R135" s="238"/>
      <c r="S135" s="238"/>
      <c r="T135" s="238"/>
      <c r="U135" s="238"/>
      <c r="V135" s="238"/>
      <c r="W135" s="238"/>
      <c r="X135" s="238"/>
      <c r="Y135" s="238"/>
      <c r="Z135" s="238"/>
      <c r="AA135" s="238"/>
      <c r="AB135" s="238"/>
      <c r="AC135" s="238"/>
      <c r="AD135" s="238"/>
      <c r="AE135" s="238"/>
      <c r="AF135" s="238"/>
      <c r="AG135" s="238"/>
      <c r="AH135" s="238"/>
      <c r="AI135" s="238"/>
      <c r="AJ135" s="238"/>
      <c r="AK135" s="238"/>
      <c r="AL135" s="238"/>
      <c r="AM135" s="238"/>
      <c r="AN135" s="238"/>
      <c r="AO135" s="238"/>
      <c r="AP135" s="238"/>
      <c r="AQ135" s="238"/>
      <c r="AR135" s="238"/>
      <c r="AS135" s="238"/>
      <c r="AT135" s="238"/>
      <c r="AU135" s="238"/>
      <c r="AV135" s="238"/>
      <c r="AW135" s="238"/>
      <c r="AX135" s="238"/>
      <c r="AY135" s="238"/>
      <c r="AZ135" s="238"/>
      <c r="BA135" s="238"/>
      <c r="BB135" s="238"/>
      <c r="BC135" s="238"/>
      <c r="BD135" s="238"/>
      <c r="BE135" s="238"/>
      <c r="BF135" s="238"/>
      <c r="BG135" s="238"/>
      <c r="BH135" s="238"/>
      <c r="BI135" s="238"/>
      <c r="BJ135" s="238"/>
      <c r="BK135" s="238"/>
      <c r="BL135" s="238"/>
      <c r="BM135" s="238"/>
      <c r="BN135" s="238"/>
      <c r="BO135" s="238"/>
      <c r="BP135" s="238"/>
      <c r="BQ135" s="238"/>
      <c r="BR135" s="238"/>
      <c r="BS135" s="238"/>
      <c r="BT135" s="238"/>
      <c r="BU135" s="238"/>
      <c r="BV135" s="238"/>
    </row>
    <row r="136" s="209" customFormat="1" ht="15" customHeight="1" spans="1:74">
      <c r="A136" s="165">
        <v>26</v>
      </c>
      <c r="B136" s="165"/>
      <c r="C136" s="164"/>
      <c r="D136" s="165"/>
      <c r="E136" s="166" t="str">
        <f>IFERROR(VLOOKUP(D136,'7 .参数'!$Q:$R,2,0),"")</f>
        <v/>
      </c>
      <c r="F136" s="166">
        <f t="array" ref="F136">+IFERROR(IF('A-对外报价审批表 '!$B$10="数据业务总部",VLOOKUP(C136&amp;E136,IF({1,0},'8.数据库-人力成本及补助（20250601）'!$C:$C&amp;'8.数据库-人力成本及补助（20250601）'!$B:$B,'8.数据库-人力成本及补助（20250601）'!$D:$D),2,0),VLOOKUP(C136&amp;'A-对外报价审批表 '!$D$11,IF({1,0},'8.数据库-人力成本及补助（20250601）'!$C:$C&amp;'8.数据库-人力成本及补助（20250601）'!$B:$B,'8.数据库-人力成本及补助（20250601）'!$D:$D),2,0)),0)</f>
        <v>0</v>
      </c>
      <c r="G136" s="228">
        <f t="shared" si="31"/>
        <v>0</v>
      </c>
      <c r="H136" s="228">
        <f t="shared" si="32"/>
        <v>0</v>
      </c>
      <c r="I136" s="228">
        <f t="shared" si="33"/>
        <v>0</v>
      </c>
      <c r="J136" s="228">
        <f t="shared" si="34"/>
        <v>0</v>
      </c>
      <c r="K136" s="228">
        <f t="shared" si="35"/>
        <v>0</v>
      </c>
      <c r="L136" s="228">
        <f t="shared" si="36"/>
        <v>0</v>
      </c>
      <c r="M136" s="236">
        <f t="shared" si="38"/>
        <v>0</v>
      </c>
      <c r="N136" s="252">
        <f t="shared" si="37"/>
        <v>0</v>
      </c>
      <c r="O136" s="238"/>
      <c r="P136" s="238"/>
      <c r="Q136" s="255"/>
      <c r="R136" s="238"/>
      <c r="S136" s="238"/>
      <c r="T136" s="238"/>
      <c r="U136" s="238"/>
      <c r="V136" s="238"/>
      <c r="W136" s="238"/>
      <c r="X136" s="238"/>
      <c r="Y136" s="238"/>
      <c r="Z136" s="238"/>
      <c r="AA136" s="238"/>
      <c r="AB136" s="238"/>
      <c r="AC136" s="238"/>
      <c r="AD136" s="238"/>
      <c r="AE136" s="238"/>
      <c r="AF136" s="238"/>
      <c r="AG136" s="238"/>
      <c r="AH136" s="238"/>
      <c r="AI136" s="238"/>
      <c r="AJ136" s="238"/>
      <c r="AK136" s="238"/>
      <c r="AL136" s="238"/>
      <c r="AM136" s="238"/>
      <c r="AN136" s="238"/>
      <c r="AO136" s="238"/>
      <c r="AP136" s="238"/>
      <c r="AQ136" s="238"/>
      <c r="AR136" s="238"/>
      <c r="AS136" s="238"/>
      <c r="AT136" s="238"/>
      <c r="AU136" s="238"/>
      <c r="AV136" s="238"/>
      <c r="AW136" s="238"/>
      <c r="AX136" s="238"/>
      <c r="AY136" s="238"/>
      <c r="AZ136" s="238"/>
      <c r="BA136" s="238"/>
      <c r="BB136" s="238"/>
      <c r="BC136" s="238"/>
      <c r="BD136" s="238"/>
      <c r="BE136" s="238"/>
      <c r="BF136" s="238"/>
      <c r="BG136" s="238"/>
      <c r="BH136" s="238"/>
      <c r="BI136" s="238"/>
      <c r="BJ136" s="238"/>
      <c r="BK136" s="238"/>
      <c r="BL136" s="238"/>
      <c r="BM136" s="238"/>
      <c r="BN136" s="238"/>
      <c r="BO136" s="238"/>
      <c r="BP136" s="238"/>
      <c r="BQ136" s="238"/>
      <c r="BR136" s="238"/>
      <c r="BS136" s="238"/>
      <c r="BT136" s="238"/>
      <c r="BU136" s="238"/>
      <c r="BV136" s="238"/>
    </row>
    <row r="137" s="209" customFormat="1" ht="15" customHeight="1" spans="1:74">
      <c r="A137" s="165">
        <v>27</v>
      </c>
      <c r="B137" s="165"/>
      <c r="C137" s="164"/>
      <c r="D137" s="165"/>
      <c r="E137" s="166" t="str">
        <f>IFERROR(VLOOKUP(D137,'7 .参数'!$Q:$R,2,0),"")</f>
        <v/>
      </c>
      <c r="F137" s="166">
        <f t="array" ref="F137">+IFERROR(IF('A-对外报价审批表 '!$B$10="数据业务总部",VLOOKUP(C137&amp;E137,IF({1,0},'8.数据库-人力成本及补助（20250601）'!$C:$C&amp;'8.数据库-人力成本及补助（20250601）'!$B:$B,'8.数据库-人力成本及补助（20250601）'!$D:$D),2,0),VLOOKUP(C137&amp;'A-对外报价审批表 '!$D$11,IF({1,0},'8.数据库-人力成本及补助（20250601）'!$C:$C&amp;'8.数据库-人力成本及补助（20250601）'!$B:$B,'8.数据库-人力成本及补助（20250601）'!$D:$D),2,0)),0)</f>
        <v>0</v>
      </c>
      <c r="G137" s="228">
        <f t="shared" si="31"/>
        <v>0</v>
      </c>
      <c r="H137" s="228">
        <f t="shared" si="32"/>
        <v>0</v>
      </c>
      <c r="I137" s="228">
        <f t="shared" si="33"/>
        <v>0</v>
      </c>
      <c r="J137" s="228">
        <f t="shared" si="34"/>
        <v>0</v>
      </c>
      <c r="K137" s="228">
        <f t="shared" si="35"/>
        <v>0</v>
      </c>
      <c r="L137" s="228">
        <f t="shared" si="36"/>
        <v>0</v>
      </c>
      <c r="M137" s="236">
        <f t="shared" si="38"/>
        <v>0</v>
      </c>
      <c r="N137" s="252">
        <f t="shared" si="37"/>
        <v>0</v>
      </c>
      <c r="O137" s="238"/>
      <c r="P137" s="238"/>
      <c r="Q137" s="255"/>
      <c r="R137" s="238"/>
      <c r="S137" s="238"/>
      <c r="T137" s="238"/>
      <c r="U137" s="238"/>
      <c r="V137" s="238"/>
      <c r="W137" s="238"/>
      <c r="X137" s="238"/>
      <c r="Y137" s="238"/>
      <c r="Z137" s="238"/>
      <c r="AA137" s="238"/>
      <c r="AB137" s="238"/>
      <c r="AC137" s="238"/>
      <c r="AD137" s="238"/>
      <c r="AE137" s="238"/>
      <c r="AF137" s="238"/>
      <c r="AG137" s="238"/>
      <c r="AH137" s="238"/>
      <c r="AI137" s="238"/>
      <c r="AJ137" s="238"/>
      <c r="AK137" s="238"/>
      <c r="AL137" s="238"/>
      <c r="AM137" s="238"/>
      <c r="AN137" s="238"/>
      <c r="AO137" s="238"/>
      <c r="AP137" s="238"/>
      <c r="AQ137" s="238"/>
      <c r="AR137" s="238"/>
      <c r="AS137" s="238"/>
      <c r="AT137" s="238"/>
      <c r="AU137" s="238"/>
      <c r="AV137" s="238"/>
      <c r="AW137" s="238"/>
      <c r="AX137" s="238"/>
      <c r="AY137" s="238"/>
      <c r="AZ137" s="238"/>
      <c r="BA137" s="238"/>
      <c r="BB137" s="238"/>
      <c r="BC137" s="238"/>
      <c r="BD137" s="238"/>
      <c r="BE137" s="238"/>
      <c r="BF137" s="238"/>
      <c r="BG137" s="238"/>
      <c r="BH137" s="238"/>
      <c r="BI137" s="238"/>
      <c r="BJ137" s="238"/>
      <c r="BK137" s="238"/>
      <c r="BL137" s="238"/>
      <c r="BM137" s="238"/>
      <c r="BN137" s="238"/>
      <c r="BO137" s="238"/>
      <c r="BP137" s="238"/>
      <c r="BQ137" s="238"/>
      <c r="BR137" s="238"/>
      <c r="BS137" s="238"/>
      <c r="BT137" s="238"/>
      <c r="BU137" s="238"/>
      <c r="BV137" s="238"/>
    </row>
    <row r="138" s="209" customFormat="1" ht="15" customHeight="1" spans="1:74">
      <c r="A138" s="165">
        <v>28</v>
      </c>
      <c r="B138" s="165"/>
      <c r="C138" s="164"/>
      <c r="D138" s="165"/>
      <c r="E138" s="166" t="str">
        <f>IFERROR(VLOOKUP(D138,'7 .参数'!$Q:$R,2,0),"")</f>
        <v/>
      </c>
      <c r="F138" s="166">
        <f t="array" ref="F138">+IFERROR(IF('A-对外报价审批表 '!$B$10="数据业务总部",VLOOKUP(C138&amp;E138,IF({1,0},'8.数据库-人力成本及补助（20250601）'!$C:$C&amp;'8.数据库-人力成本及补助（20250601）'!$B:$B,'8.数据库-人力成本及补助（20250601）'!$D:$D),2,0),VLOOKUP(C138&amp;'A-对外报价审批表 '!$D$11,IF({1,0},'8.数据库-人力成本及补助（20250601）'!$C:$C&amp;'8.数据库-人力成本及补助（20250601）'!$B:$B,'8.数据库-人力成本及补助（20250601）'!$D:$D),2,0)),0)</f>
        <v>0</v>
      </c>
      <c r="G138" s="228">
        <f t="shared" si="31"/>
        <v>0</v>
      </c>
      <c r="H138" s="228">
        <f t="shared" si="32"/>
        <v>0</v>
      </c>
      <c r="I138" s="228">
        <f t="shared" si="33"/>
        <v>0</v>
      </c>
      <c r="J138" s="228">
        <f t="shared" si="34"/>
        <v>0</v>
      </c>
      <c r="K138" s="228">
        <f t="shared" si="35"/>
        <v>0</v>
      </c>
      <c r="L138" s="228">
        <f t="shared" si="36"/>
        <v>0</v>
      </c>
      <c r="M138" s="236">
        <f t="shared" si="38"/>
        <v>0</v>
      </c>
      <c r="N138" s="252">
        <f t="shared" si="37"/>
        <v>0</v>
      </c>
      <c r="O138" s="238"/>
      <c r="P138" s="238"/>
      <c r="Q138" s="255"/>
      <c r="R138" s="238"/>
      <c r="S138" s="238"/>
      <c r="T138" s="238"/>
      <c r="U138" s="238"/>
      <c r="V138" s="238"/>
      <c r="W138" s="238"/>
      <c r="X138" s="238"/>
      <c r="Y138" s="238"/>
      <c r="Z138" s="238"/>
      <c r="AA138" s="238"/>
      <c r="AB138" s="238"/>
      <c r="AC138" s="238"/>
      <c r="AD138" s="238"/>
      <c r="AE138" s="238"/>
      <c r="AF138" s="238"/>
      <c r="AG138" s="238"/>
      <c r="AH138" s="238"/>
      <c r="AI138" s="238"/>
      <c r="AJ138" s="238"/>
      <c r="AK138" s="238"/>
      <c r="AL138" s="238"/>
      <c r="AM138" s="238"/>
      <c r="AN138" s="238"/>
      <c r="AO138" s="238"/>
      <c r="AP138" s="238"/>
      <c r="AQ138" s="238"/>
      <c r="AR138" s="238"/>
      <c r="AS138" s="238"/>
      <c r="AT138" s="238"/>
      <c r="AU138" s="238"/>
      <c r="AV138" s="238"/>
      <c r="AW138" s="238"/>
      <c r="AX138" s="238"/>
      <c r="AY138" s="238"/>
      <c r="AZ138" s="238"/>
      <c r="BA138" s="238"/>
      <c r="BB138" s="238"/>
      <c r="BC138" s="238"/>
      <c r="BD138" s="238"/>
      <c r="BE138" s="238"/>
      <c r="BF138" s="238"/>
      <c r="BG138" s="238"/>
      <c r="BH138" s="238"/>
      <c r="BI138" s="238"/>
      <c r="BJ138" s="238"/>
      <c r="BK138" s="238"/>
      <c r="BL138" s="238"/>
      <c r="BM138" s="238"/>
      <c r="BN138" s="238"/>
      <c r="BO138" s="238"/>
      <c r="BP138" s="238"/>
      <c r="BQ138" s="238"/>
      <c r="BR138" s="238"/>
      <c r="BS138" s="238"/>
      <c r="BT138" s="238"/>
      <c r="BU138" s="238"/>
      <c r="BV138" s="238"/>
    </row>
    <row r="139" s="209" customFormat="1" ht="15" customHeight="1" spans="1:74">
      <c r="A139" s="165">
        <v>29</v>
      </c>
      <c r="B139" s="165"/>
      <c r="C139" s="164"/>
      <c r="D139" s="165"/>
      <c r="E139" s="166" t="str">
        <f>IFERROR(VLOOKUP(D139,'7 .参数'!$Q:$R,2,0),"")</f>
        <v/>
      </c>
      <c r="F139" s="166">
        <f t="array" ref="F139">+IFERROR(IF('A-对外报价审批表 '!$B$10="数据业务总部",VLOOKUP(C139&amp;E139,IF({1,0},'8.数据库-人力成本及补助（20250601）'!$C:$C&amp;'8.数据库-人力成本及补助（20250601）'!$B:$B,'8.数据库-人力成本及补助（20250601）'!$D:$D),2,0),VLOOKUP(C139&amp;'A-对外报价审批表 '!$D$11,IF({1,0},'8.数据库-人力成本及补助（20250601）'!$C:$C&amp;'8.数据库-人力成本及补助（20250601）'!$B:$B,'8.数据库-人力成本及补助（20250601）'!$D:$D),2,0)),0)</f>
        <v>0</v>
      </c>
      <c r="G139" s="228">
        <f t="shared" si="31"/>
        <v>0</v>
      </c>
      <c r="H139" s="228">
        <f t="shared" si="32"/>
        <v>0</v>
      </c>
      <c r="I139" s="228">
        <f t="shared" si="33"/>
        <v>0</v>
      </c>
      <c r="J139" s="228">
        <f t="shared" si="34"/>
        <v>0</v>
      </c>
      <c r="K139" s="228">
        <f t="shared" si="35"/>
        <v>0</v>
      </c>
      <c r="L139" s="228">
        <f t="shared" si="36"/>
        <v>0</v>
      </c>
      <c r="M139" s="236">
        <f t="shared" si="38"/>
        <v>0</v>
      </c>
      <c r="N139" s="252">
        <f t="shared" si="37"/>
        <v>0</v>
      </c>
      <c r="O139" s="238"/>
      <c r="P139" s="238"/>
      <c r="Q139" s="255"/>
      <c r="R139" s="238"/>
      <c r="S139" s="238"/>
      <c r="T139" s="238"/>
      <c r="U139" s="238"/>
      <c r="V139" s="238"/>
      <c r="W139" s="238"/>
      <c r="X139" s="238"/>
      <c r="Y139" s="238"/>
      <c r="Z139" s="238"/>
      <c r="AA139" s="238"/>
      <c r="AB139" s="238"/>
      <c r="AC139" s="238"/>
      <c r="AD139" s="238"/>
      <c r="AE139" s="238"/>
      <c r="AF139" s="238"/>
      <c r="AG139" s="238"/>
      <c r="AH139" s="238"/>
      <c r="AI139" s="238"/>
      <c r="AJ139" s="238"/>
      <c r="AK139" s="238"/>
      <c r="AL139" s="238"/>
      <c r="AM139" s="238"/>
      <c r="AN139" s="238"/>
      <c r="AO139" s="238"/>
      <c r="AP139" s="238"/>
      <c r="AQ139" s="238"/>
      <c r="AR139" s="238"/>
      <c r="AS139" s="238"/>
      <c r="AT139" s="238"/>
      <c r="AU139" s="238"/>
      <c r="AV139" s="238"/>
      <c r="AW139" s="238"/>
      <c r="AX139" s="238"/>
      <c r="AY139" s="238"/>
      <c r="AZ139" s="238"/>
      <c r="BA139" s="238"/>
      <c r="BB139" s="238"/>
      <c r="BC139" s="238"/>
      <c r="BD139" s="238"/>
      <c r="BE139" s="238"/>
      <c r="BF139" s="238"/>
      <c r="BG139" s="238"/>
      <c r="BH139" s="238"/>
      <c r="BI139" s="238"/>
      <c r="BJ139" s="238"/>
      <c r="BK139" s="238"/>
      <c r="BL139" s="238"/>
      <c r="BM139" s="238"/>
      <c r="BN139" s="238"/>
      <c r="BO139" s="238"/>
      <c r="BP139" s="238"/>
      <c r="BQ139" s="238"/>
      <c r="BR139" s="238"/>
      <c r="BS139" s="238"/>
      <c r="BT139" s="238"/>
      <c r="BU139" s="238"/>
      <c r="BV139" s="238"/>
    </row>
    <row r="140" s="209" customFormat="1" ht="15" customHeight="1" spans="1:74">
      <c r="A140" s="165">
        <v>30</v>
      </c>
      <c r="B140" s="165"/>
      <c r="C140" s="164"/>
      <c r="D140" s="165"/>
      <c r="E140" s="166" t="str">
        <f>IFERROR(VLOOKUP(D140,'7 .参数'!$Q:$R,2,0),"")</f>
        <v/>
      </c>
      <c r="F140" s="166">
        <f t="array" ref="F140">+IFERROR(IF('A-对外报价审批表 '!$B$10="数据业务总部",VLOOKUP(C140&amp;E140,IF({1,0},'8.数据库-人力成本及补助（20250601）'!$C:$C&amp;'8.数据库-人力成本及补助（20250601）'!$B:$B,'8.数据库-人力成本及补助（20250601）'!$D:$D),2,0),VLOOKUP(C140&amp;'A-对外报价审批表 '!$D$11,IF({1,0},'8.数据库-人力成本及补助（20250601）'!$C:$C&amp;'8.数据库-人力成本及补助（20250601）'!$B:$B,'8.数据库-人力成本及补助（20250601）'!$D:$D),2,0)),0)</f>
        <v>0</v>
      </c>
      <c r="G140" s="228">
        <f t="shared" si="31"/>
        <v>0</v>
      </c>
      <c r="H140" s="228">
        <f t="shared" si="32"/>
        <v>0</v>
      </c>
      <c r="I140" s="228">
        <f t="shared" si="33"/>
        <v>0</v>
      </c>
      <c r="J140" s="228">
        <f t="shared" si="34"/>
        <v>0</v>
      </c>
      <c r="K140" s="228">
        <f t="shared" si="35"/>
        <v>0</v>
      </c>
      <c r="L140" s="228">
        <f t="shared" si="36"/>
        <v>0</v>
      </c>
      <c r="M140" s="236">
        <f t="shared" si="38"/>
        <v>0</v>
      </c>
      <c r="N140" s="252">
        <f t="shared" si="37"/>
        <v>0</v>
      </c>
      <c r="O140" s="238"/>
      <c r="P140" s="238"/>
      <c r="Q140" s="255"/>
      <c r="R140" s="238"/>
      <c r="S140" s="238"/>
      <c r="T140" s="238"/>
      <c r="U140" s="238"/>
      <c r="V140" s="238"/>
      <c r="W140" s="238"/>
      <c r="X140" s="238"/>
      <c r="Y140" s="238"/>
      <c r="Z140" s="238"/>
      <c r="AA140" s="238"/>
      <c r="AB140" s="238"/>
      <c r="AC140" s="238"/>
      <c r="AD140" s="238"/>
      <c r="AE140" s="238"/>
      <c r="AF140" s="238"/>
      <c r="AG140" s="238"/>
      <c r="AH140" s="238"/>
      <c r="AI140" s="238"/>
      <c r="AJ140" s="238"/>
      <c r="AK140" s="238"/>
      <c r="AL140" s="238"/>
      <c r="AM140" s="238"/>
      <c r="AN140" s="238"/>
      <c r="AO140" s="238"/>
      <c r="AP140" s="238"/>
      <c r="AQ140" s="238"/>
      <c r="AR140" s="238"/>
      <c r="AS140" s="238"/>
      <c r="AT140" s="238"/>
      <c r="AU140" s="238"/>
      <c r="AV140" s="238"/>
      <c r="AW140" s="238"/>
      <c r="AX140" s="238"/>
      <c r="AY140" s="238"/>
      <c r="AZ140" s="238"/>
      <c r="BA140" s="238"/>
      <c r="BB140" s="238"/>
      <c r="BC140" s="238"/>
      <c r="BD140" s="238"/>
      <c r="BE140" s="238"/>
      <c r="BF140" s="238"/>
      <c r="BG140" s="238"/>
      <c r="BH140" s="238"/>
      <c r="BI140" s="238"/>
      <c r="BJ140" s="238"/>
      <c r="BK140" s="238"/>
      <c r="BL140" s="238"/>
      <c r="BM140" s="238"/>
      <c r="BN140" s="238"/>
      <c r="BO140" s="238"/>
      <c r="BP140" s="238"/>
      <c r="BQ140" s="238"/>
      <c r="BR140" s="238"/>
      <c r="BS140" s="238"/>
      <c r="BT140" s="238"/>
      <c r="BU140" s="238"/>
      <c r="BV140" s="238"/>
    </row>
    <row r="141" s="209" customFormat="1" ht="15" customHeight="1" spans="1:74">
      <c r="A141" s="165">
        <v>31</v>
      </c>
      <c r="B141" s="165"/>
      <c r="C141" s="164"/>
      <c r="D141" s="165"/>
      <c r="E141" s="166" t="str">
        <f>IFERROR(VLOOKUP(D141,'7 .参数'!$Q:$R,2,0),"")</f>
        <v/>
      </c>
      <c r="F141" s="166">
        <f t="array" ref="F141">+IFERROR(IF('A-对外报价审批表 '!$B$10="数据业务总部",VLOOKUP(C141&amp;E141,IF({1,0},'8.数据库-人力成本及补助（20250601）'!$C:$C&amp;'8.数据库-人力成本及补助（20250601）'!$B:$B,'8.数据库-人力成本及补助（20250601）'!$D:$D),2,0),VLOOKUP(C141&amp;'A-对外报价审批表 '!$D$11,IF({1,0},'8.数据库-人力成本及补助（20250601）'!$C:$C&amp;'8.数据库-人力成本及补助（20250601）'!$B:$B,'8.数据库-人力成本及补助（20250601）'!$D:$D),2,0)),0)</f>
        <v>0</v>
      </c>
      <c r="G141" s="228">
        <f t="shared" si="31"/>
        <v>0</v>
      </c>
      <c r="H141" s="228">
        <f t="shared" si="32"/>
        <v>0</v>
      </c>
      <c r="I141" s="228">
        <f t="shared" si="33"/>
        <v>0</v>
      </c>
      <c r="J141" s="228">
        <f t="shared" si="34"/>
        <v>0</v>
      </c>
      <c r="K141" s="228">
        <f t="shared" si="35"/>
        <v>0</v>
      </c>
      <c r="L141" s="228">
        <f t="shared" si="36"/>
        <v>0</v>
      </c>
      <c r="M141" s="236">
        <f t="shared" si="38"/>
        <v>0</v>
      </c>
      <c r="N141" s="252">
        <f t="shared" si="37"/>
        <v>0</v>
      </c>
      <c r="O141" s="238"/>
      <c r="P141" s="238"/>
      <c r="Q141" s="255"/>
      <c r="R141" s="238"/>
      <c r="S141" s="238"/>
      <c r="T141" s="238"/>
      <c r="U141" s="238"/>
      <c r="V141" s="238"/>
      <c r="W141" s="238"/>
      <c r="X141" s="238"/>
      <c r="Y141" s="238"/>
      <c r="Z141" s="238"/>
      <c r="AA141" s="238"/>
      <c r="AB141" s="238"/>
      <c r="AC141" s="238"/>
      <c r="AD141" s="238"/>
      <c r="AE141" s="238"/>
      <c r="AF141" s="238"/>
      <c r="AG141" s="238"/>
      <c r="AH141" s="238"/>
      <c r="AI141" s="238"/>
      <c r="AJ141" s="238"/>
      <c r="AK141" s="238"/>
      <c r="AL141" s="238"/>
      <c r="AM141" s="238"/>
      <c r="AN141" s="238"/>
      <c r="AO141" s="238"/>
      <c r="AP141" s="238"/>
      <c r="AQ141" s="238"/>
      <c r="AR141" s="238"/>
      <c r="AS141" s="238"/>
      <c r="AT141" s="238"/>
      <c r="AU141" s="238"/>
      <c r="AV141" s="238"/>
      <c r="AW141" s="238"/>
      <c r="AX141" s="238"/>
      <c r="AY141" s="238"/>
      <c r="AZ141" s="238"/>
      <c r="BA141" s="238"/>
      <c r="BB141" s="238"/>
      <c r="BC141" s="238"/>
      <c r="BD141" s="238"/>
      <c r="BE141" s="238"/>
      <c r="BF141" s="238"/>
      <c r="BG141" s="238"/>
      <c r="BH141" s="238"/>
      <c r="BI141" s="238"/>
      <c r="BJ141" s="238"/>
      <c r="BK141" s="238"/>
      <c r="BL141" s="238"/>
      <c r="BM141" s="238"/>
      <c r="BN141" s="238"/>
      <c r="BO141" s="238"/>
      <c r="BP141" s="238"/>
      <c r="BQ141" s="238"/>
      <c r="BR141" s="238"/>
      <c r="BS141" s="238"/>
      <c r="BT141" s="238"/>
      <c r="BU141" s="238"/>
      <c r="BV141" s="238"/>
    </row>
    <row r="142" s="209" customFormat="1" ht="15" customHeight="1" spans="1:74">
      <c r="A142" s="165">
        <v>32</v>
      </c>
      <c r="B142" s="165"/>
      <c r="C142" s="164"/>
      <c r="D142" s="165"/>
      <c r="E142" s="166" t="str">
        <f>IFERROR(VLOOKUP(D142,'7 .参数'!$Q:$R,2,0),"")</f>
        <v/>
      </c>
      <c r="F142" s="166">
        <f t="array" ref="F142">+IFERROR(IF('A-对外报价审批表 '!$B$10="数据业务总部",VLOOKUP(C142&amp;E142,IF({1,0},'8.数据库-人力成本及补助（20250601）'!$C:$C&amp;'8.数据库-人力成本及补助（20250601）'!$B:$B,'8.数据库-人力成本及补助（20250601）'!$D:$D),2,0),VLOOKUP(C142&amp;'A-对外报价审批表 '!$D$11,IF({1,0},'8.数据库-人力成本及补助（20250601）'!$C:$C&amp;'8.数据库-人力成本及补助（20250601）'!$B:$B,'8.数据库-人力成本及补助（20250601）'!$D:$D),2,0)),0)</f>
        <v>0</v>
      </c>
      <c r="G142" s="228">
        <f t="shared" si="31"/>
        <v>0</v>
      </c>
      <c r="H142" s="228">
        <f t="shared" si="32"/>
        <v>0</v>
      </c>
      <c r="I142" s="228">
        <f t="shared" si="33"/>
        <v>0</v>
      </c>
      <c r="J142" s="228">
        <f t="shared" si="34"/>
        <v>0</v>
      </c>
      <c r="K142" s="228">
        <f t="shared" si="35"/>
        <v>0</v>
      </c>
      <c r="L142" s="228">
        <f t="shared" si="36"/>
        <v>0</v>
      </c>
      <c r="M142" s="236">
        <f t="shared" si="38"/>
        <v>0</v>
      </c>
      <c r="N142" s="252">
        <f t="shared" si="37"/>
        <v>0</v>
      </c>
      <c r="O142" s="238"/>
      <c r="P142" s="238"/>
      <c r="Q142" s="255"/>
      <c r="R142" s="238"/>
      <c r="S142" s="238"/>
      <c r="T142" s="238"/>
      <c r="U142" s="238"/>
      <c r="V142" s="238"/>
      <c r="W142" s="238"/>
      <c r="X142" s="238"/>
      <c r="Y142" s="238"/>
      <c r="Z142" s="238"/>
      <c r="AA142" s="238"/>
      <c r="AB142" s="238"/>
      <c r="AC142" s="238"/>
      <c r="AD142" s="238"/>
      <c r="AE142" s="238"/>
      <c r="AF142" s="238"/>
      <c r="AG142" s="238"/>
      <c r="AH142" s="238"/>
      <c r="AI142" s="238"/>
      <c r="AJ142" s="238"/>
      <c r="AK142" s="238"/>
      <c r="AL142" s="238"/>
      <c r="AM142" s="238"/>
      <c r="AN142" s="238"/>
      <c r="AO142" s="238"/>
      <c r="AP142" s="238"/>
      <c r="AQ142" s="238"/>
      <c r="AR142" s="238"/>
      <c r="AS142" s="238"/>
      <c r="AT142" s="238"/>
      <c r="AU142" s="238"/>
      <c r="AV142" s="238"/>
      <c r="AW142" s="238"/>
      <c r="AX142" s="238"/>
      <c r="AY142" s="238"/>
      <c r="AZ142" s="238"/>
      <c r="BA142" s="238"/>
      <c r="BB142" s="238"/>
      <c r="BC142" s="238"/>
      <c r="BD142" s="238"/>
      <c r="BE142" s="238"/>
      <c r="BF142" s="238"/>
      <c r="BG142" s="238"/>
      <c r="BH142" s="238"/>
      <c r="BI142" s="238"/>
      <c r="BJ142" s="238"/>
      <c r="BK142" s="238"/>
      <c r="BL142" s="238"/>
      <c r="BM142" s="238"/>
      <c r="BN142" s="238"/>
      <c r="BO142" s="238"/>
      <c r="BP142" s="238"/>
      <c r="BQ142" s="238"/>
      <c r="BR142" s="238"/>
      <c r="BS142" s="238"/>
      <c r="BT142" s="238"/>
      <c r="BU142" s="238"/>
      <c r="BV142" s="238"/>
    </row>
    <row r="143" s="209" customFormat="1" ht="15" customHeight="1" spans="1:74">
      <c r="A143" s="165">
        <v>33</v>
      </c>
      <c r="B143" s="165"/>
      <c r="C143" s="164"/>
      <c r="D143" s="165"/>
      <c r="E143" s="166" t="str">
        <f>IFERROR(VLOOKUP(D143,'7 .参数'!$Q:$R,2,0),"")</f>
        <v/>
      </c>
      <c r="F143" s="166">
        <f t="array" ref="F143">+IFERROR(IF('A-对外报价审批表 '!$B$10="数据业务总部",VLOOKUP(C143&amp;E143,IF({1,0},'8.数据库-人力成本及补助（20250601）'!$C:$C&amp;'8.数据库-人力成本及补助（20250601）'!$B:$B,'8.数据库-人力成本及补助（20250601）'!$D:$D),2,0),VLOOKUP(C143&amp;'A-对外报价审批表 '!$D$11,IF({1,0},'8.数据库-人力成本及补助（20250601）'!$C:$C&amp;'8.数据库-人力成本及补助（20250601）'!$B:$B,'8.数据库-人力成本及补助（20250601）'!$D:$D),2,0)),0)</f>
        <v>0</v>
      </c>
      <c r="G143" s="228">
        <f t="shared" si="31"/>
        <v>0</v>
      </c>
      <c r="H143" s="228">
        <f t="shared" si="32"/>
        <v>0</v>
      </c>
      <c r="I143" s="228">
        <f t="shared" si="33"/>
        <v>0</v>
      </c>
      <c r="J143" s="228">
        <f t="shared" si="34"/>
        <v>0</v>
      </c>
      <c r="K143" s="228">
        <f t="shared" si="35"/>
        <v>0</v>
      </c>
      <c r="L143" s="228">
        <f t="shared" si="36"/>
        <v>0</v>
      </c>
      <c r="M143" s="236">
        <f t="shared" si="38"/>
        <v>0</v>
      </c>
      <c r="N143" s="252">
        <f t="shared" si="37"/>
        <v>0</v>
      </c>
      <c r="O143" s="238"/>
      <c r="P143" s="238"/>
      <c r="Q143" s="255"/>
      <c r="R143" s="238"/>
      <c r="S143" s="238"/>
      <c r="T143" s="238"/>
      <c r="U143" s="238"/>
      <c r="V143" s="238"/>
      <c r="W143" s="238"/>
      <c r="X143" s="238"/>
      <c r="Y143" s="238"/>
      <c r="Z143" s="238"/>
      <c r="AA143" s="238"/>
      <c r="AB143" s="238"/>
      <c r="AC143" s="238"/>
      <c r="AD143" s="238"/>
      <c r="AE143" s="238"/>
      <c r="AF143" s="238"/>
      <c r="AG143" s="238"/>
      <c r="AH143" s="238"/>
      <c r="AI143" s="238"/>
      <c r="AJ143" s="238"/>
      <c r="AK143" s="238"/>
      <c r="AL143" s="238"/>
      <c r="AM143" s="238"/>
      <c r="AN143" s="238"/>
      <c r="AO143" s="238"/>
      <c r="AP143" s="238"/>
      <c r="AQ143" s="238"/>
      <c r="AR143" s="238"/>
      <c r="AS143" s="238"/>
      <c r="AT143" s="238"/>
      <c r="AU143" s="238"/>
      <c r="AV143" s="238"/>
      <c r="AW143" s="238"/>
      <c r="AX143" s="238"/>
      <c r="AY143" s="238"/>
      <c r="AZ143" s="238"/>
      <c r="BA143" s="238"/>
      <c r="BB143" s="238"/>
      <c r="BC143" s="238"/>
      <c r="BD143" s="238"/>
      <c r="BE143" s="238"/>
      <c r="BF143" s="238"/>
      <c r="BG143" s="238"/>
      <c r="BH143" s="238"/>
      <c r="BI143" s="238"/>
      <c r="BJ143" s="238"/>
      <c r="BK143" s="238"/>
      <c r="BL143" s="238"/>
      <c r="BM143" s="238"/>
      <c r="BN143" s="238"/>
      <c r="BO143" s="238"/>
      <c r="BP143" s="238"/>
      <c r="BQ143" s="238"/>
      <c r="BR143" s="238"/>
      <c r="BS143" s="238"/>
      <c r="BT143" s="238"/>
      <c r="BU143" s="238"/>
      <c r="BV143" s="238"/>
    </row>
    <row r="144" s="209" customFormat="1" ht="15" customHeight="1" spans="1:74">
      <c r="A144" s="165">
        <v>34</v>
      </c>
      <c r="B144" s="165"/>
      <c r="C144" s="164"/>
      <c r="D144" s="165"/>
      <c r="E144" s="166" t="str">
        <f>IFERROR(VLOOKUP(D144,'7 .参数'!$Q:$R,2,0),"")</f>
        <v/>
      </c>
      <c r="F144" s="166">
        <f t="array" ref="F144">+IFERROR(IF('A-对外报价审批表 '!$B$10="数据业务总部",VLOOKUP(C144&amp;E144,IF({1,0},'8.数据库-人力成本及补助（20250601）'!$C:$C&amp;'8.数据库-人力成本及补助（20250601）'!$B:$B,'8.数据库-人力成本及补助（20250601）'!$D:$D),2,0),VLOOKUP(C144&amp;'A-对外报价审批表 '!$D$11,IF({1,0},'8.数据库-人力成本及补助（20250601）'!$C:$C&amp;'8.数据库-人力成本及补助（20250601）'!$B:$B,'8.数据库-人力成本及补助（20250601）'!$D:$D),2,0)),0)</f>
        <v>0</v>
      </c>
      <c r="G144" s="228">
        <f t="shared" si="31"/>
        <v>0</v>
      </c>
      <c r="H144" s="228">
        <f t="shared" si="32"/>
        <v>0</v>
      </c>
      <c r="I144" s="228">
        <f t="shared" si="33"/>
        <v>0</v>
      </c>
      <c r="J144" s="228">
        <f t="shared" si="34"/>
        <v>0</v>
      </c>
      <c r="K144" s="228">
        <f t="shared" si="35"/>
        <v>0</v>
      </c>
      <c r="L144" s="228">
        <f t="shared" si="36"/>
        <v>0</v>
      </c>
      <c r="M144" s="236">
        <f t="shared" ref="M144:M160" si="39">SUM(G144:L144)</f>
        <v>0</v>
      </c>
      <c r="N144" s="252">
        <f t="shared" si="37"/>
        <v>0</v>
      </c>
      <c r="O144" s="238"/>
      <c r="P144" s="238"/>
      <c r="Q144" s="255"/>
      <c r="R144" s="238"/>
      <c r="S144" s="238"/>
      <c r="T144" s="238"/>
      <c r="U144" s="238"/>
      <c r="V144" s="238"/>
      <c r="W144" s="238"/>
      <c r="X144" s="238"/>
      <c r="Y144" s="238"/>
      <c r="Z144" s="238"/>
      <c r="AA144" s="238"/>
      <c r="AB144" s="238"/>
      <c r="AC144" s="238"/>
      <c r="AD144" s="238"/>
      <c r="AE144" s="238"/>
      <c r="AF144" s="238"/>
      <c r="AG144" s="238"/>
      <c r="AH144" s="238"/>
      <c r="AI144" s="238"/>
      <c r="AJ144" s="238"/>
      <c r="AK144" s="238"/>
      <c r="AL144" s="238"/>
      <c r="AM144" s="238"/>
      <c r="AN144" s="238"/>
      <c r="AO144" s="238"/>
      <c r="AP144" s="238"/>
      <c r="AQ144" s="238"/>
      <c r="AR144" s="238"/>
      <c r="AS144" s="238"/>
      <c r="AT144" s="238"/>
      <c r="AU144" s="238"/>
      <c r="AV144" s="238"/>
      <c r="AW144" s="238"/>
      <c r="AX144" s="238"/>
      <c r="AY144" s="238"/>
      <c r="AZ144" s="238"/>
      <c r="BA144" s="238"/>
      <c r="BB144" s="238"/>
      <c r="BC144" s="238"/>
      <c r="BD144" s="238"/>
      <c r="BE144" s="238"/>
      <c r="BF144" s="238"/>
      <c r="BG144" s="238"/>
      <c r="BH144" s="238"/>
      <c r="BI144" s="238"/>
      <c r="BJ144" s="238"/>
      <c r="BK144" s="238"/>
      <c r="BL144" s="238"/>
      <c r="BM144" s="238"/>
      <c r="BN144" s="238"/>
      <c r="BO144" s="238"/>
      <c r="BP144" s="238"/>
      <c r="BQ144" s="238"/>
      <c r="BR144" s="238"/>
      <c r="BS144" s="238"/>
      <c r="BT144" s="238"/>
      <c r="BU144" s="238"/>
      <c r="BV144" s="238"/>
    </row>
    <row r="145" s="209" customFormat="1" ht="15" customHeight="1" spans="1:74">
      <c r="A145" s="165">
        <v>35</v>
      </c>
      <c r="B145" s="165"/>
      <c r="C145" s="164"/>
      <c r="D145" s="165"/>
      <c r="E145" s="166" t="str">
        <f>IFERROR(VLOOKUP(D145,'7 .参数'!$Q:$R,2,0),"")</f>
        <v/>
      </c>
      <c r="F145" s="166">
        <f t="array" ref="F145">+IFERROR(IF('A-对外报价审批表 '!$B$10="数据业务总部",VLOOKUP(C145&amp;E145,IF({1,0},'8.数据库-人力成本及补助（20250601）'!$C:$C&amp;'8.数据库-人力成本及补助（20250601）'!$B:$B,'8.数据库-人力成本及补助（20250601）'!$D:$D),2,0),VLOOKUP(C145&amp;'A-对外报价审批表 '!$D$11,IF({1,0},'8.数据库-人力成本及补助（20250601）'!$C:$C&amp;'8.数据库-人力成本及补助（20250601）'!$B:$B,'8.数据库-人力成本及补助（20250601）'!$D:$D),2,0)),0)</f>
        <v>0</v>
      </c>
      <c r="G145" s="228">
        <f t="shared" si="31"/>
        <v>0</v>
      </c>
      <c r="H145" s="228">
        <f t="shared" si="32"/>
        <v>0</v>
      </c>
      <c r="I145" s="228">
        <f t="shared" si="33"/>
        <v>0</v>
      </c>
      <c r="J145" s="228">
        <f t="shared" si="34"/>
        <v>0</v>
      </c>
      <c r="K145" s="228">
        <f t="shared" si="35"/>
        <v>0</v>
      </c>
      <c r="L145" s="228">
        <f t="shared" si="36"/>
        <v>0</v>
      </c>
      <c r="M145" s="236">
        <f t="shared" si="39"/>
        <v>0</v>
      </c>
      <c r="N145" s="252">
        <f t="shared" si="37"/>
        <v>0</v>
      </c>
      <c r="O145" s="238"/>
      <c r="P145" s="238"/>
      <c r="Q145" s="255"/>
      <c r="R145" s="238"/>
      <c r="S145" s="238"/>
      <c r="T145" s="238"/>
      <c r="U145" s="238"/>
      <c r="V145" s="238"/>
      <c r="W145" s="238"/>
      <c r="X145" s="238"/>
      <c r="Y145" s="238"/>
      <c r="Z145" s="238"/>
      <c r="AA145" s="238"/>
      <c r="AB145" s="238"/>
      <c r="AC145" s="238"/>
      <c r="AD145" s="238"/>
      <c r="AE145" s="238"/>
      <c r="AF145" s="238"/>
      <c r="AG145" s="238"/>
      <c r="AH145" s="238"/>
      <c r="AI145" s="238"/>
      <c r="AJ145" s="238"/>
      <c r="AK145" s="238"/>
      <c r="AL145" s="238"/>
      <c r="AM145" s="238"/>
      <c r="AN145" s="238"/>
      <c r="AO145" s="238"/>
      <c r="AP145" s="238"/>
      <c r="AQ145" s="238"/>
      <c r="AR145" s="238"/>
      <c r="AS145" s="238"/>
      <c r="AT145" s="238"/>
      <c r="AU145" s="238"/>
      <c r="AV145" s="238"/>
      <c r="AW145" s="238"/>
      <c r="AX145" s="238"/>
      <c r="AY145" s="238"/>
      <c r="AZ145" s="238"/>
      <c r="BA145" s="238"/>
      <c r="BB145" s="238"/>
      <c r="BC145" s="238"/>
      <c r="BD145" s="238"/>
      <c r="BE145" s="238"/>
      <c r="BF145" s="238"/>
      <c r="BG145" s="238"/>
      <c r="BH145" s="238"/>
      <c r="BI145" s="238"/>
      <c r="BJ145" s="238"/>
      <c r="BK145" s="238"/>
      <c r="BL145" s="238"/>
      <c r="BM145" s="238"/>
      <c r="BN145" s="238"/>
      <c r="BO145" s="238"/>
      <c r="BP145" s="238"/>
      <c r="BQ145" s="238"/>
      <c r="BR145" s="238"/>
      <c r="BS145" s="238"/>
      <c r="BT145" s="238"/>
      <c r="BU145" s="238"/>
      <c r="BV145" s="238"/>
    </row>
    <row r="146" s="209" customFormat="1" ht="15" customHeight="1" spans="1:74">
      <c r="A146" s="165">
        <v>36</v>
      </c>
      <c r="B146" s="165"/>
      <c r="C146" s="164"/>
      <c r="D146" s="165"/>
      <c r="E146" s="166" t="str">
        <f>IFERROR(VLOOKUP(D146,'7 .参数'!$Q:$R,2,0),"")</f>
        <v/>
      </c>
      <c r="F146" s="166">
        <f t="array" ref="F146">+IFERROR(IF('A-对外报价审批表 '!$B$10="数据业务总部",VLOOKUP(C146&amp;E146,IF({1,0},'8.数据库-人力成本及补助（20250601）'!$C:$C&amp;'8.数据库-人力成本及补助（20250601）'!$B:$B,'8.数据库-人力成本及补助（20250601）'!$D:$D),2,0),VLOOKUP(C146&amp;'A-对外报价审批表 '!$D$11,IF({1,0},'8.数据库-人力成本及补助（20250601）'!$C:$C&amp;'8.数据库-人力成本及补助（20250601）'!$B:$B,'8.数据库-人力成本及补助（20250601）'!$D:$D),2,0)),0)</f>
        <v>0</v>
      </c>
      <c r="G146" s="228">
        <f t="shared" si="31"/>
        <v>0</v>
      </c>
      <c r="H146" s="228">
        <f t="shared" si="32"/>
        <v>0</v>
      </c>
      <c r="I146" s="228">
        <f t="shared" si="33"/>
        <v>0</v>
      </c>
      <c r="J146" s="228">
        <f t="shared" si="34"/>
        <v>0</v>
      </c>
      <c r="K146" s="228">
        <f t="shared" si="35"/>
        <v>0</v>
      </c>
      <c r="L146" s="228">
        <f t="shared" si="36"/>
        <v>0</v>
      </c>
      <c r="M146" s="236">
        <f t="shared" si="39"/>
        <v>0</v>
      </c>
      <c r="N146" s="252">
        <f t="shared" si="37"/>
        <v>0</v>
      </c>
      <c r="O146" s="238"/>
      <c r="P146" s="238"/>
      <c r="Q146" s="255"/>
      <c r="R146" s="238"/>
      <c r="S146" s="238"/>
      <c r="T146" s="238"/>
      <c r="U146" s="238"/>
      <c r="V146" s="238"/>
      <c r="W146" s="238"/>
      <c r="X146" s="238"/>
      <c r="Y146" s="238"/>
      <c r="Z146" s="238"/>
      <c r="AA146" s="238"/>
      <c r="AB146" s="238"/>
      <c r="AC146" s="238"/>
      <c r="AD146" s="238"/>
      <c r="AE146" s="238"/>
      <c r="AF146" s="238"/>
      <c r="AG146" s="238"/>
      <c r="AH146" s="238"/>
      <c r="AI146" s="238"/>
      <c r="AJ146" s="238"/>
      <c r="AK146" s="238"/>
      <c r="AL146" s="238"/>
      <c r="AM146" s="238"/>
      <c r="AN146" s="238"/>
      <c r="AO146" s="238"/>
      <c r="AP146" s="238"/>
      <c r="AQ146" s="238"/>
      <c r="AR146" s="238"/>
      <c r="AS146" s="238"/>
      <c r="AT146" s="238"/>
      <c r="AU146" s="238"/>
      <c r="AV146" s="238"/>
      <c r="AW146" s="238"/>
      <c r="AX146" s="238"/>
      <c r="AY146" s="238"/>
      <c r="AZ146" s="238"/>
      <c r="BA146" s="238"/>
      <c r="BB146" s="238"/>
      <c r="BC146" s="238"/>
      <c r="BD146" s="238"/>
      <c r="BE146" s="238"/>
      <c r="BF146" s="238"/>
      <c r="BG146" s="238"/>
      <c r="BH146" s="238"/>
      <c r="BI146" s="238"/>
      <c r="BJ146" s="238"/>
      <c r="BK146" s="238"/>
      <c r="BL146" s="238"/>
      <c r="BM146" s="238"/>
      <c r="BN146" s="238"/>
      <c r="BO146" s="238"/>
      <c r="BP146" s="238"/>
      <c r="BQ146" s="238"/>
      <c r="BR146" s="238"/>
      <c r="BS146" s="238"/>
      <c r="BT146" s="238"/>
      <c r="BU146" s="238"/>
      <c r="BV146" s="238"/>
    </row>
    <row r="147" s="209" customFormat="1" ht="15" customHeight="1" spans="1:74">
      <c r="A147" s="165">
        <v>37</v>
      </c>
      <c r="B147" s="165"/>
      <c r="C147" s="164"/>
      <c r="D147" s="165"/>
      <c r="E147" s="166" t="str">
        <f>IFERROR(VLOOKUP(D147,'7 .参数'!$Q:$R,2,0),"")</f>
        <v/>
      </c>
      <c r="F147" s="166">
        <f t="array" ref="F147">+IFERROR(IF('A-对外报价审批表 '!$B$10="数据业务总部",VLOOKUP(C147&amp;E147,IF({1,0},'8.数据库-人力成本及补助（20250601）'!$C:$C&amp;'8.数据库-人力成本及补助（20250601）'!$B:$B,'8.数据库-人力成本及补助（20250601）'!$D:$D),2,0),VLOOKUP(C147&amp;'A-对外报价审批表 '!$D$11,IF({1,0},'8.数据库-人力成本及补助（20250601）'!$C:$C&amp;'8.数据库-人力成本及补助（20250601）'!$B:$B,'8.数据库-人力成本及补助（20250601）'!$D:$D),2,0)),0)</f>
        <v>0</v>
      </c>
      <c r="G147" s="228">
        <f t="shared" si="31"/>
        <v>0</v>
      </c>
      <c r="H147" s="228">
        <f t="shared" si="32"/>
        <v>0</v>
      </c>
      <c r="I147" s="228">
        <f t="shared" si="33"/>
        <v>0</v>
      </c>
      <c r="J147" s="228">
        <f t="shared" si="34"/>
        <v>0</v>
      </c>
      <c r="K147" s="228">
        <f t="shared" si="35"/>
        <v>0</v>
      </c>
      <c r="L147" s="228">
        <f t="shared" si="36"/>
        <v>0</v>
      </c>
      <c r="M147" s="236">
        <f t="shared" si="39"/>
        <v>0</v>
      </c>
      <c r="N147" s="252">
        <f t="shared" si="37"/>
        <v>0</v>
      </c>
      <c r="O147" s="238"/>
      <c r="P147" s="238"/>
      <c r="Q147" s="255"/>
      <c r="R147" s="238"/>
      <c r="S147" s="238"/>
      <c r="T147" s="238"/>
      <c r="U147" s="238"/>
      <c r="V147" s="238"/>
      <c r="W147" s="238"/>
      <c r="X147" s="238"/>
      <c r="Y147" s="238"/>
      <c r="Z147" s="238"/>
      <c r="AA147" s="238"/>
      <c r="AB147" s="238"/>
      <c r="AC147" s="238"/>
      <c r="AD147" s="238"/>
      <c r="AE147" s="238"/>
      <c r="AF147" s="238"/>
      <c r="AG147" s="238"/>
      <c r="AH147" s="238"/>
      <c r="AI147" s="238"/>
      <c r="AJ147" s="238"/>
      <c r="AK147" s="238"/>
      <c r="AL147" s="238"/>
      <c r="AM147" s="238"/>
      <c r="AN147" s="238"/>
      <c r="AO147" s="238"/>
      <c r="AP147" s="238"/>
      <c r="AQ147" s="238"/>
      <c r="AR147" s="238"/>
      <c r="AS147" s="238"/>
      <c r="AT147" s="238"/>
      <c r="AU147" s="238"/>
      <c r="AV147" s="238"/>
      <c r="AW147" s="238"/>
      <c r="AX147" s="238"/>
      <c r="AY147" s="238"/>
      <c r="AZ147" s="238"/>
      <c r="BA147" s="238"/>
      <c r="BB147" s="238"/>
      <c r="BC147" s="238"/>
      <c r="BD147" s="238"/>
      <c r="BE147" s="238"/>
      <c r="BF147" s="238"/>
      <c r="BG147" s="238"/>
      <c r="BH147" s="238"/>
      <c r="BI147" s="238"/>
      <c r="BJ147" s="238"/>
      <c r="BK147" s="238"/>
      <c r="BL147" s="238"/>
      <c r="BM147" s="238"/>
      <c r="BN147" s="238"/>
      <c r="BO147" s="238"/>
      <c r="BP147" s="238"/>
      <c r="BQ147" s="238"/>
      <c r="BR147" s="238"/>
      <c r="BS147" s="238"/>
      <c r="BT147" s="238"/>
      <c r="BU147" s="238"/>
      <c r="BV147" s="238"/>
    </row>
    <row r="148" s="209" customFormat="1" ht="15" customHeight="1" spans="1:74">
      <c r="A148" s="165">
        <v>38</v>
      </c>
      <c r="B148" s="165"/>
      <c r="C148" s="164"/>
      <c r="D148" s="165"/>
      <c r="E148" s="166" t="str">
        <f>IFERROR(VLOOKUP(D148,'7 .参数'!$Q:$R,2,0),"")</f>
        <v/>
      </c>
      <c r="F148" s="166">
        <f t="array" ref="F148">+IFERROR(IF('A-对外报价审批表 '!$B$10="数据业务总部",VLOOKUP(C148&amp;E148,IF({1,0},'8.数据库-人力成本及补助（20250601）'!$C:$C&amp;'8.数据库-人力成本及补助（20250601）'!$B:$B,'8.数据库-人力成本及补助（20250601）'!$D:$D),2,0),VLOOKUP(C148&amp;'A-对外报价审批表 '!$D$11,IF({1,0},'8.数据库-人力成本及补助（20250601）'!$C:$C&amp;'8.数据库-人力成本及补助（20250601）'!$B:$B,'8.数据库-人力成本及补助（20250601）'!$D:$D),2,0)),0)</f>
        <v>0</v>
      </c>
      <c r="G148" s="228">
        <f t="shared" si="31"/>
        <v>0</v>
      </c>
      <c r="H148" s="228">
        <f t="shared" si="32"/>
        <v>0</v>
      </c>
      <c r="I148" s="228">
        <f t="shared" si="33"/>
        <v>0</v>
      </c>
      <c r="J148" s="228">
        <f t="shared" si="34"/>
        <v>0</v>
      </c>
      <c r="K148" s="228">
        <f t="shared" si="35"/>
        <v>0</v>
      </c>
      <c r="L148" s="228">
        <f t="shared" si="36"/>
        <v>0</v>
      </c>
      <c r="M148" s="236">
        <f t="shared" si="39"/>
        <v>0</v>
      </c>
      <c r="N148" s="252">
        <f t="shared" si="37"/>
        <v>0</v>
      </c>
      <c r="O148" s="238"/>
      <c r="P148" s="238"/>
      <c r="Q148" s="255"/>
      <c r="R148" s="238"/>
      <c r="S148" s="238"/>
      <c r="T148" s="238"/>
      <c r="U148" s="238"/>
      <c r="V148" s="238"/>
      <c r="W148" s="238"/>
      <c r="X148" s="238"/>
      <c r="Y148" s="238"/>
      <c r="Z148" s="238"/>
      <c r="AA148" s="238"/>
      <c r="AB148" s="238"/>
      <c r="AC148" s="238"/>
      <c r="AD148" s="238"/>
      <c r="AE148" s="238"/>
      <c r="AF148" s="238"/>
      <c r="AG148" s="238"/>
      <c r="AH148" s="238"/>
      <c r="AI148" s="238"/>
      <c r="AJ148" s="238"/>
      <c r="AK148" s="238"/>
      <c r="AL148" s="238"/>
      <c r="AM148" s="238"/>
      <c r="AN148" s="238"/>
      <c r="AO148" s="238"/>
      <c r="AP148" s="238"/>
      <c r="AQ148" s="238"/>
      <c r="AR148" s="238"/>
      <c r="AS148" s="238"/>
      <c r="AT148" s="238"/>
      <c r="AU148" s="238"/>
      <c r="AV148" s="238"/>
      <c r="AW148" s="238"/>
      <c r="AX148" s="238"/>
      <c r="AY148" s="238"/>
      <c r="AZ148" s="238"/>
      <c r="BA148" s="238"/>
      <c r="BB148" s="238"/>
      <c r="BC148" s="238"/>
      <c r="BD148" s="238"/>
      <c r="BE148" s="238"/>
      <c r="BF148" s="238"/>
      <c r="BG148" s="238"/>
      <c r="BH148" s="238"/>
      <c r="BI148" s="238"/>
      <c r="BJ148" s="238"/>
      <c r="BK148" s="238"/>
      <c r="BL148" s="238"/>
      <c r="BM148" s="238"/>
      <c r="BN148" s="238"/>
      <c r="BO148" s="238"/>
      <c r="BP148" s="238"/>
      <c r="BQ148" s="238"/>
      <c r="BR148" s="238"/>
      <c r="BS148" s="238"/>
      <c r="BT148" s="238"/>
      <c r="BU148" s="238"/>
      <c r="BV148" s="238"/>
    </row>
    <row r="149" s="209" customFormat="1" ht="15" customHeight="1" spans="1:74">
      <c r="A149" s="165">
        <v>39</v>
      </c>
      <c r="B149" s="165"/>
      <c r="C149" s="164"/>
      <c r="D149" s="165"/>
      <c r="E149" s="166" t="str">
        <f>IFERROR(VLOOKUP(D149,'7 .参数'!$Q:$R,2,0),"")</f>
        <v/>
      </c>
      <c r="F149" s="166">
        <f t="array" ref="F149">+IFERROR(IF('A-对外报价审批表 '!$B$10="数据业务总部",VLOOKUP(C149&amp;E149,IF({1,0},'8.数据库-人力成本及补助（20250601）'!$C:$C&amp;'8.数据库-人力成本及补助（20250601）'!$B:$B,'8.数据库-人力成本及补助（20250601）'!$D:$D),2,0),VLOOKUP(C149&amp;'A-对外报价审批表 '!$D$11,IF({1,0},'8.数据库-人力成本及补助（20250601）'!$C:$C&amp;'8.数据库-人力成本及补助（20250601）'!$B:$B,'8.数据库-人力成本及补助（20250601）'!$D:$D),2,0)),0)</f>
        <v>0</v>
      </c>
      <c r="G149" s="228">
        <f t="shared" si="31"/>
        <v>0</v>
      </c>
      <c r="H149" s="228">
        <f t="shared" si="32"/>
        <v>0</v>
      </c>
      <c r="I149" s="228">
        <f t="shared" si="33"/>
        <v>0</v>
      </c>
      <c r="J149" s="228">
        <f t="shared" si="34"/>
        <v>0</v>
      </c>
      <c r="K149" s="228">
        <f t="shared" si="35"/>
        <v>0</v>
      </c>
      <c r="L149" s="228">
        <f t="shared" si="36"/>
        <v>0</v>
      </c>
      <c r="M149" s="236">
        <f t="shared" si="39"/>
        <v>0</v>
      </c>
      <c r="N149" s="252">
        <f t="shared" si="37"/>
        <v>0</v>
      </c>
      <c r="O149" s="238"/>
      <c r="P149" s="238"/>
      <c r="Q149" s="255"/>
      <c r="R149" s="238"/>
      <c r="S149" s="238"/>
      <c r="T149" s="238"/>
      <c r="U149" s="238"/>
      <c r="V149" s="238"/>
      <c r="W149" s="238"/>
      <c r="X149" s="238"/>
      <c r="Y149" s="238"/>
      <c r="Z149" s="238"/>
      <c r="AA149" s="238"/>
      <c r="AB149" s="238"/>
      <c r="AC149" s="238"/>
      <c r="AD149" s="238"/>
      <c r="AE149" s="238"/>
      <c r="AF149" s="238"/>
      <c r="AG149" s="238"/>
      <c r="AH149" s="238"/>
      <c r="AI149" s="238"/>
      <c r="AJ149" s="238"/>
      <c r="AK149" s="238"/>
      <c r="AL149" s="238"/>
      <c r="AM149" s="238"/>
      <c r="AN149" s="238"/>
      <c r="AO149" s="238"/>
      <c r="AP149" s="238"/>
      <c r="AQ149" s="238"/>
      <c r="AR149" s="238"/>
      <c r="AS149" s="238"/>
      <c r="AT149" s="238"/>
      <c r="AU149" s="238"/>
      <c r="AV149" s="238"/>
      <c r="AW149" s="238"/>
      <c r="AX149" s="238"/>
      <c r="AY149" s="238"/>
      <c r="AZ149" s="238"/>
      <c r="BA149" s="238"/>
      <c r="BB149" s="238"/>
      <c r="BC149" s="238"/>
      <c r="BD149" s="238"/>
      <c r="BE149" s="238"/>
      <c r="BF149" s="238"/>
      <c r="BG149" s="238"/>
      <c r="BH149" s="238"/>
      <c r="BI149" s="238"/>
      <c r="BJ149" s="238"/>
      <c r="BK149" s="238"/>
      <c r="BL149" s="238"/>
      <c r="BM149" s="238"/>
      <c r="BN149" s="238"/>
      <c r="BO149" s="238"/>
      <c r="BP149" s="238"/>
      <c r="BQ149" s="238"/>
      <c r="BR149" s="238"/>
      <c r="BS149" s="238"/>
      <c r="BT149" s="238"/>
      <c r="BU149" s="238"/>
      <c r="BV149" s="238"/>
    </row>
    <row r="150" s="209" customFormat="1" ht="15" customHeight="1" spans="1:74">
      <c r="A150" s="165">
        <v>40</v>
      </c>
      <c r="B150" s="165"/>
      <c r="C150" s="164"/>
      <c r="D150" s="165"/>
      <c r="E150" s="166" t="str">
        <f>IFERROR(VLOOKUP(D150,'7 .参数'!$Q:$R,2,0),"")</f>
        <v/>
      </c>
      <c r="F150" s="166">
        <f t="array" ref="F150">+IFERROR(IF('A-对外报价审批表 '!$B$10="数据业务总部",VLOOKUP(C150&amp;E150,IF({1,0},'8.数据库-人力成本及补助（20250601）'!$C:$C&amp;'8.数据库-人力成本及补助（20250601）'!$B:$B,'8.数据库-人力成本及补助（20250601）'!$D:$D),2,0),VLOOKUP(C150&amp;'A-对外报价审批表 '!$D$11,IF({1,0},'8.数据库-人力成本及补助（20250601）'!$C:$C&amp;'8.数据库-人力成本及补助（20250601）'!$B:$B,'8.数据库-人力成本及补助（20250601）'!$D:$D),2,0)),0)</f>
        <v>0</v>
      </c>
      <c r="G150" s="228">
        <f t="shared" si="31"/>
        <v>0</v>
      </c>
      <c r="H150" s="228">
        <f t="shared" si="32"/>
        <v>0</v>
      </c>
      <c r="I150" s="228">
        <f t="shared" si="33"/>
        <v>0</v>
      </c>
      <c r="J150" s="228">
        <f t="shared" si="34"/>
        <v>0</v>
      </c>
      <c r="K150" s="228">
        <f t="shared" si="35"/>
        <v>0</v>
      </c>
      <c r="L150" s="228">
        <f t="shared" si="36"/>
        <v>0</v>
      </c>
      <c r="M150" s="236">
        <f t="shared" si="39"/>
        <v>0</v>
      </c>
      <c r="N150" s="252">
        <f t="shared" si="37"/>
        <v>0</v>
      </c>
      <c r="O150" s="238"/>
      <c r="P150" s="238"/>
      <c r="Q150" s="255"/>
      <c r="R150" s="238"/>
      <c r="S150" s="238"/>
      <c r="T150" s="238"/>
      <c r="U150" s="238"/>
      <c r="V150" s="238"/>
      <c r="W150" s="238"/>
      <c r="X150" s="238"/>
      <c r="Y150" s="238"/>
      <c r="Z150" s="238"/>
      <c r="AA150" s="238"/>
      <c r="AB150" s="238"/>
      <c r="AC150" s="238"/>
      <c r="AD150" s="238"/>
      <c r="AE150" s="238"/>
      <c r="AF150" s="238"/>
      <c r="AG150" s="238"/>
      <c r="AH150" s="238"/>
      <c r="AI150" s="238"/>
      <c r="AJ150" s="238"/>
      <c r="AK150" s="238"/>
      <c r="AL150" s="238"/>
      <c r="AM150" s="238"/>
      <c r="AN150" s="238"/>
      <c r="AO150" s="238"/>
      <c r="AP150" s="238"/>
      <c r="AQ150" s="238"/>
      <c r="AR150" s="238"/>
      <c r="AS150" s="238"/>
      <c r="AT150" s="238"/>
      <c r="AU150" s="238"/>
      <c r="AV150" s="238"/>
      <c r="AW150" s="238"/>
      <c r="AX150" s="238"/>
      <c r="AY150" s="238"/>
      <c r="AZ150" s="238"/>
      <c r="BA150" s="238"/>
      <c r="BB150" s="238"/>
      <c r="BC150" s="238"/>
      <c r="BD150" s="238"/>
      <c r="BE150" s="238"/>
      <c r="BF150" s="238"/>
      <c r="BG150" s="238"/>
      <c r="BH150" s="238"/>
      <c r="BI150" s="238"/>
      <c r="BJ150" s="238"/>
      <c r="BK150" s="238"/>
      <c r="BL150" s="238"/>
      <c r="BM150" s="238"/>
      <c r="BN150" s="238"/>
      <c r="BO150" s="238"/>
      <c r="BP150" s="238"/>
      <c r="BQ150" s="238"/>
      <c r="BR150" s="238"/>
      <c r="BS150" s="238"/>
      <c r="BT150" s="238"/>
      <c r="BU150" s="238"/>
      <c r="BV150" s="238"/>
    </row>
    <row r="151" s="209" customFormat="1" ht="15" customHeight="1" spans="1:74">
      <c r="A151" s="165">
        <v>41</v>
      </c>
      <c r="B151" s="165"/>
      <c r="C151" s="164"/>
      <c r="D151" s="165"/>
      <c r="E151" s="166" t="str">
        <f>IFERROR(VLOOKUP(D151,'7 .参数'!$Q:$R,2,0),"")</f>
        <v/>
      </c>
      <c r="F151" s="166">
        <f t="array" ref="F151">+IFERROR(IF('A-对外报价审批表 '!$B$10="数据业务总部",VLOOKUP(C151&amp;E151,IF({1,0},'8.数据库-人力成本及补助（20250601）'!$C:$C&amp;'8.数据库-人力成本及补助（20250601）'!$B:$B,'8.数据库-人力成本及补助（20250601）'!$D:$D),2,0),VLOOKUP(C151&amp;'A-对外报价审批表 '!$D$11,IF({1,0},'8.数据库-人力成本及补助（20250601）'!$C:$C&amp;'8.数据库-人力成本及补助（20250601）'!$B:$B,'8.数据库-人力成本及补助（20250601）'!$D:$D),2,0)),0)</f>
        <v>0</v>
      </c>
      <c r="G151" s="228">
        <f t="shared" si="31"/>
        <v>0</v>
      </c>
      <c r="H151" s="228">
        <f t="shared" si="32"/>
        <v>0</v>
      </c>
      <c r="I151" s="228">
        <f t="shared" si="33"/>
        <v>0</v>
      </c>
      <c r="J151" s="228">
        <f t="shared" si="34"/>
        <v>0</v>
      </c>
      <c r="K151" s="228">
        <f t="shared" si="35"/>
        <v>0</v>
      </c>
      <c r="L151" s="228">
        <f t="shared" si="36"/>
        <v>0</v>
      </c>
      <c r="M151" s="236">
        <f t="shared" si="39"/>
        <v>0</v>
      </c>
      <c r="N151" s="252">
        <f t="shared" si="37"/>
        <v>0</v>
      </c>
      <c r="O151" s="238"/>
      <c r="P151" s="238"/>
      <c r="Q151" s="255"/>
      <c r="R151" s="238"/>
      <c r="S151" s="238"/>
      <c r="T151" s="238"/>
      <c r="U151" s="238"/>
      <c r="V151" s="238"/>
      <c r="W151" s="238"/>
      <c r="X151" s="238"/>
      <c r="Y151" s="238"/>
      <c r="Z151" s="238"/>
      <c r="AA151" s="238"/>
      <c r="AB151" s="238"/>
      <c r="AC151" s="238"/>
      <c r="AD151" s="238"/>
      <c r="AE151" s="238"/>
      <c r="AF151" s="238"/>
      <c r="AG151" s="238"/>
      <c r="AH151" s="238"/>
      <c r="AI151" s="238"/>
      <c r="AJ151" s="238"/>
      <c r="AK151" s="238"/>
      <c r="AL151" s="238"/>
      <c r="AM151" s="238"/>
      <c r="AN151" s="238"/>
      <c r="AO151" s="238"/>
      <c r="AP151" s="238"/>
      <c r="AQ151" s="238"/>
      <c r="AR151" s="238"/>
      <c r="AS151" s="238"/>
      <c r="AT151" s="238"/>
      <c r="AU151" s="238"/>
      <c r="AV151" s="238"/>
      <c r="AW151" s="238"/>
      <c r="AX151" s="238"/>
      <c r="AY151" s="238"/>
      <c r="AZ151" s="238"/>
      <c r="BA151" s="238"/>
      <c r="BB151" s="238"/>
      <c r="BC151" s="238"/>
      <c r="BD151" s="238"/>
      <c r="BE151" s="238"/>
      <c r="BF151" s="238"/>
      <c r="BG151" s="238"/>
      <c r="BH151" s="238"/>
      <c r="BI151" s="238"/>
      <c r="BJ151" s="238"/>
      <c r="BK151" s="238"/>
      <c r="BL151" s="238"/>
      <c r="BM151" s="238"/>
      <c r="BN151" s="238"/>
      <c r="BO151" s="238"/>
      <c r="BP151" s="238"/>
      <c r="BQ151" s="238"/>
      <c r="BR151" s="238"/>
      <c r="BS151" s="238"/>
      <c r="BT151" s="238"/>
      <c r="BU151" s="238"/>
      <c r="BV151" s="238"/>
    </row>
    <row r="152" s="209" customFormat="1" ht="15" customHeight="1" spans="1:74">
      <c r="A152" s="165">
        <v>42</v>
      </c>
      <c r="B152" s="165"/>
      <c r="C152" s="164"/>
      <c r="D152" s="165"/>
      <c r="E152" s="166" t="str">
        <f>IFERROR(VLOOKUP(D152,'7 .参数'!$Q:$R,2,0),"")</f>
        <v/>
      </c>
      <c r="F152" s="166">
        <f t="array" ref="F152">+IFERROR(IF('A-对外报价审批表 '!$B$10="数据业务总部",VLOOKUP(C152&amp;E152,IF({1,0},'8.数据库-人力成本及补助（20250601）'!$C:$C&amp;'8.数据库-人力成本及补助（20250601）'!$B:$B,'8.数据库-人力成本及补助（20250601）'!$D:$D),2,0),VLOOKUP(C152&amp;'A-对外报价审批表 '!$D$11,IF({1,0},'8.数据库-人力成本及补助（20250601）'!$C:$C&amp;'8.数据库-人力成本及补助（20250601）'!$B:$B,'8.数据库-人力成本及补助（20250601）'!$D:$D),2,0)),0)</f>
        <v>0</v>
      </c>
      <c r="G152" s="228">
        <f t="shared" si="31"/>
        <v>0</v>
      </c>
      <c r="H152" s="228">
        <f t="shared" si="32"/>
        <v>0</v>
      </c>
      <c r="I152" s="228">
        <f t="shared" si="33"/>
        <v>0</v>
      </c>
      <c r="J152" s="228">
        <f t="shared" si="34"/>
        <v>0</v>
      </c>
      <c r="K152" s="228">
        <f t="shared" si="35"/>
        <v>0</v>
      </c>
      <c r="L152" s="228">
        <f t="shared" si="36"/>
        <v>0</v>
      </c>
      <c r="M152" s="236">
        <f t="shared" si="39"/>
        <v>0</v>
      </c>
      <c r="N152" s="252">
        <f t="shared" si="37"/>
        <v>0</v>
      </c>
      <c r="O152" s="238"/>
      <c r="P152" s="238"/>
      <c r="Q152" s="255"/>
      <c r="R152" s="238"/>
      <c r="S152" s="238"/>
      <c r="T152" s="238"/>
      <c r="U152" s="238"/>
      <c r="V152" s="238"/>
      <c r="W152" s="238"/>
      <c r="X152" s="238"/>
      <c r="Y152" s="238"/>
      <c r="Z152" s="238"/>
      <c r="AA152" s="238"/>
      <c r="AB152" s="238"/>
      <c r="AC152" s="238"/>
      <c r="AD152" s="238"/>
      <c r="AE152" s="238"/>
      <c r="AF152" s="238"/>
      <c r="AG152" s="238"/>
      <c r="AH152" s="238"/>
      <c r="AI152" s="238"/>
      <c r="AJ152" s="238"/>
      <c r="AK152" s="238"/>
      <c r="AL152" s="238"/>
      <c r="AM152" s="238"/>
      <c r="AN152" s="238"/>
      <c r="AO152" s="238"/>
      <c r="AP152" s="238"/>
      <c r="AQ152" s="238"/>
      <c r="AR152" s="238"/>
      <c r="AS152" s="238"/>
      <c r="AT152" s="238"/>
      <c r="AU152" s="238"/>
      <c r="AV152" s="238"/>
      <c r="AW152" s="238"/>
      <c r="AX152" s="238"/>
      <c r="AY152" s="238"/>
      <c r="AZ152" s="238"/>
      <c r="BA152" s="238"/>
      <c r="BB152" s="238"/>
      <c r="BC152" s="238"/>
      <c r="BD152" s="238"/>
      <c r="BE152" s="238"/>
      <c r="BF152" s="238"/>
      <c r="BG152" s="238"/>
      <c r="BH152" s="238"/>
      <c r="BI152" s="238"/>
      <c r="BJ152" s="238"/>
      <c r="BK152" s="238"/>
      <c r="BL152" s="238"/>
      <c r="BM152" s="238"/>
      <c r="BN152" s="238"/>
      <c r="BO152" s="238"/>
      <c r="BP152" s="238"/>
      <c r="BQ152" s="238"/>
      <c r="BR152" s="238"/>
      <c r="BS152" s="238"/>
      <c r="BT152" s="238"/>
      <c r="BU152" s="238"/>
      <c r="BV152" s="238"/>
    </row>
    <row r="153" s="209" customFormat="1" ht="15" customHeight="1" spans="1:74">
      <c r="A153" s="165">
        <v>43</v>
      </c>
      <c r="B153" s="165"/>
      <c r="C153" s="164"/>
      <c r="D153" s="165"/>
      <c r="E153" s="166" t="str">
        <f>IFERROR(VLOOKUP(D153,'7 .参数'!$Q:$R,2,0),"")</f>
        <v/>
      </c>
      <c r="F153" s="166">
        <f t="array" ref="F153">+IFERROR(IF('A-对外报价审批表 '!$B$10="数据业务总部",VLOOKUP(C153&amp;E153,IF({1,0},'8.数据库-人力成本及补助（20250601）'!$C:$C&amp;'8.数据库-人力成本及补助（20250601）'!$B:$B,'8.数据库-人力成本及补助（20250601）'!$D:$D),2,0),VLOOKUP(C153&amp;'A-对外报价审批表 '!$D$11,IF({1,0},'8.数据库-人力成本及补助（20250601）'!$C:$C&amp;'8.数据库-人力成本及补助（20250601）'!$B:$B,'8.数据库-人力成本及补助（20250601）'!$D:$D),2,0)),0)</f>
        <v>0</v>
      </c>
      <c r="G153" s="228">
        <f t="shared" si="31"/>
        <v>0</v>
      </c>
      <c r="H153" s="228">
        <f t="shared" si="32"/>
        <v>0</v>
      </c>
      <c r="I153" s="228">
        <f t="shared" si="33"/>
        <v>0</v>
      </c>
      <c r="J153" s="228">
        <f t="shared" si="34"/>
        <v>0</v>
      </c>
      <c r="K153" s="228">
        <f t="shared" si="35"/>
        <v>0</v>
      </c>
      <c r="L153" s="228">
        <f t="shared" si="36"/>
        <v>0</v>
      </c>
      <c r="M153" s="236">
        <f t="shared" si="39"/>
        <v>0</v>
      </c>
      <c r="N153" s="252">
        <f t="shared" si="37"/>
        <v>0</v>
      </c>
      <c r="O153" s="238"/>
      <c r="P153" s="238"/>
      <c r="Q153" s="255"/>
      <c r="R153" s="238"/>
      <c r="S153" s="238"/>
      <c r="T153" s="238"/>
      <c r="U153" s="238"/>
      <c r="V153" s="238"/>
      <c r="W153" s="238"/>
      <c r="X153" s="238"/>
      <c r="Y153" s="238"/>
      <c r="Z153" s="238"/>
      <c r="AA153" s="238"/>
      <c r="AB153" s="238"/>
      <c r="AC153" s="238"/>
      <c r="AD153" s="238"/>
      <c r="AE153" s="238"/>
      <c r="AF153" s="238"/>
      <c r="AG153" s="238"/>
      <c r="AH153" s="238"/>
      <c r="AI153" s="238"/>
      <c r="AJ153" s="238"/>
      <c r="AK153" s="238"/>
      <c r="AL153" s="238"/>
      <c r="AM153" s="238"/>
      <c r="AN153" s="238"/>
      <c r="AO153" s="238"/>
      <c r="AP153" s="238"/>
      <c r="AQ153" s="238"/>
      <c r="AR153" s="238"/>
      <c r="AS153" s="238"/>
      <c r="AT153" s="238"/>
      <c r="AU153" s="238"/>
      <c r="AV153" s="238"/>
      <c r="AW153" s="238"/>
      <c r="AX153" s="238"/>
      <c r="AY153" s="238"/>
      <c r="AZ153" s="238"/>
      <c r="BA153" s="238"/>
      <c r="BB153" s="238"/>
      <c r="BC153" s="238"/>
      <c r="BD153" s="238"/>
      <c r="BE153" s="238"/>
      <c r="BF153" s="238"/>
      <c r="BG153" s="238"/>
      <c r="BH153" s="238"/>
      <c r="BI153" s="238"/>
      <c r="BJ153" s="238"/>
      <c r="BK153" s="238"/>
      <c r="BL153" s="238"/>
      <c r="BM153" s="238"/>
      <c r="BN153" s="238"/>
      <c r="BO153" s="238"/>
      <c r="BP153" s="238"/>
      <c r="BQ153" s="238"/>
      <c r="BR153" s="238"/>
      <c r="BS153" s="238"/>
      <c r="BT153" s="238"/>
      <c r="BU153" s="238"/>
      <c r="BV153" s="238"/>
    </row>
    <row r="154" s="209" customFormat="1" ht="15" customHeight="1" spans="1:74">
      <c r="A154" s="165">
        <v>44</v>
      </c>
      <c r="B154" s="165"/>
      <c r="C154" s="164"/>
      <c r="D154" s="165"/>
      <c r="E154" s="166" t="str">
        <f>IFERROR(VLOOKUP(D154,'7 .参数'!$Q:$R,2,0),"")</f>
        <v/>
      </c>
      <c r="F154" s="166">
        <f t="array" ref="F154">+IFERROR(IF('A-对外报价审批表 '!$B$10="数据业务总部",VLOOKUP(C154&amp;E154,IF({1,0},'8.数据库-人力成本及补助（20250601）'!$C:$C&amp;'8.数据库-人力成本及补助（20250601）'!$B:$B,'8.数据库-人力成本及补助（20250601）'!$D:$D),2,0),VLOOKUP(C154&amp;'A-对外报价审批表 '!$D$11,IF({1,0},'8.数据库-人力成本及补助（20250601）'!$C:$C&amp;'8.数据库-人力成本及补助（20250601）'!$B:$B,'8.数据库-人力成本及补助（20250601）'!$D:$D),2,0)),0)</f>
        <v>0</v>
      </c>
      <c r="G154" s="228">
        <f t="shared" si="31"/>
        <v>0</v>
      </c>
      <c r="H154" s="228">
        <f t="shared" si="32"/>
        <v>0</v>
      </c>
      <c r="I154" s="228">
        <f t="shared" si="33"/>
        <v>0</v>
      </c>
      <c r="J154" s="228">
        <f t="shared" si="34"/>
        <v>0</v>
      </c>
      <c r="K154" s="228">
        <f t="shared" si="35"/>
        <v>0</v>
      </c>
      <c r="L154" s="228">
        <f t="shared" si="36"/>
        <v>0</v>
      </c>
      <c r="M154" s="236">
        <f t="shared" si="39"/>
        <v>0</v>
      </c>
      <c r="N154" s="252">
        <f t="shared" si="37"/>
        <v>0</v>
      </c>
      <c r="O154" s="238"/>
      <c r="P154" s="238"/>
      <c r="Q154" s="255"/>
      <c r="R154" s="238"/>
      <c r="S154" s="238"/>
      <c r="T154" s="238"/>
      <c r="U154" s="238"/>
      <c r="V154" s="238"/>
      <c r="W154" s="238"/>
      <c r="X154" s="238"/>
      <c r="Y154" s="238"/>
      <c r="Z154" s="238"/>
      <c r="AA154" s="238"/>
      <c r="AB154" s="238"/>
      <c r="AC154" s="238"/>
      <c r="AD154" s="238"/>
      <c r="AE154" s="238"/>
      <c r="AF154" s="238"/>
      <c r="AG154" s="238"/>
      <c r="AH154" s="238"/>
      <c r="AI154" s="238"/>
      <c r="AJ154" s="238"/>
      <c r="AK154" s="238"/>
      <c r="AL154" s="238"/>
      <c r="AM154" s="238"/>
      <c r="AN154" s="238"/>
      <c r="AO154" s="238"/>
      <c r="AP154" s="238"/>
      <c r="AQ154" s="238"/>
      <c r="AR154" s="238"/>
      <c r="AS154" s="238"/>
      <c r="AT154" s="238"/>
      <c r="AU154" s="238"/>
      <c r="AV154" s="238"/>
      <c r="AW154" s="238"/>
      <c r="AX154" s="238"/>
      <c r="AY154" s="238"/>
      <c r="AZ154" s="238"/>
      <c r="BA154" s="238"/>
      <c r="BB154" s="238"/>
      <c r="BC154" s="238"/>
      <c r="BD154" s="238"/>
      <c r="BE154" s="238"/>
      <c r="BF154" s="238"/>
      <c r="BG154" s="238"/>
      <c r="BH154" s="238"/>
      <c r="BI154" s="238"/>
      <c r="BJ154" s="238"/>
      <c r="BK154" s="238"/>
      <c r="BL154" s="238"/>
      <c r="BM154" s="238"/>
      <c r="BN154" s="238"/>
      <c r="BO154" s="238"/>
      <c r="BP154" s="238"/>
      <c r="BQ154" s="238"/>
      <c r="BR154" s="238"/>
      <c r="BS154" s="238"/>
      <c r="BT154" s="238"/>
      <c r="BU154" s="238"/>
      <c r="BV154" s="238"/>
    </row>
    <row r="155" s="209" customFormat="1" ht="15" customHeight="1" spans="1:74">
      <c r="A155" s="165">
        <v>45</v>
      </c>
      <c r="B155" s="165"/>
      <c r="C155" s="164"/>
      <c r="D155" s="165"/>
      <c r="E155" s="166" t="str">
        <f>IFERROR(VLOOKUP(D155,'7 .参数'!$Q:$R,2,0),"")</f>
        <v/>
      </c>
      <c r="F155" s="166">
        <f t="array" ref="F155">+IFERROR(IF('A-对外报价审批表 '!$B$10="数据业务总部",VLOOKUP(C155&amp;E155,IF({1,0},'8.数据库-人力成本及补助（20250601）'!$C:$C&amp;'8.数据库-人力成本及补助（20250601）'!$B:$B,'8.数据库-人力成本及补助（20250601）'!$D:$D),2,0),VLOOKUP(C155&amp;'A-对外报价审批表 '!$D$11,IF({1,0},'8.数据库-人力成本及补助（20250601）'!$C:$C&amp;'8.数据库-人力成本及补助（20250601）'!$B:$B,'8.数据库-人力成本及补助（20250601）'!$D:$D),2,0)),0)</f>
        <v>0</v>
      </c>
      <c r="G155" s="228">
        <f t="shared" si="31"/>
        <v>0</v>
      </c>
      <c r="H155" s="228">
        <f t="shared" si="32"/>
        <v>0</v>
      </c>
      <c r="I155" s="228">
        <f t="shared" si="33"/>
        <v>0</v>
      </c>
      <c r="J155" s="228">
        <f t="shared" si="34"/>
        <v>0</v>
      </c>
      <c r="K155" s="228">
        <f t="shared" si="35"/>
        <v>0</v>
      </c>
      <c r="L155" s="228">
        <f t="shared" si="36"/>
        <v>0</v>
      </c>
      <c r="M155" s="236">
        <f t="shared" si="39"/>
        <v>0</v>
      </c>
      <c r="N155" s="252">
        <f t="shared" si="37"/>
        <v>0</v>
      </c>
      <c r="O155" s="238"/>
      <c r="P155" s="238"/>
      <c r="Q155" s="255"/>
      <c r="R155" s="238"/>
      <c r="S155" s="238"/>
      <c r="T155" s="238"/>
      <c r="U155" s="238"/>
      <c r="V155" s="238"/>
      <c r="W155" s="238"/>
      <c r="X155" s="238"/>
      <c r="Y155" s="238"/>
      <c r="Z155" s="238"/>
      <c r="AA155" s="238"/>
      <c r="AB155" s="238"/>
      <c r="AC155" s="238"/>
      <c r="AD155" s="238"/>
      <c r="AE155" s="238"/>
      <c r="AF155" s="238"/>
      <c r="AG155" s="238"/>
      <c r="AH155" s="238"/>
      <c r="AI155" s="238"/>
      <c r="AJ155" s="238"/>
      <c r="AK155" s="238"/>
      <c r="AL155" s="238"/>
      <c r="AM155" s="238"/>
      <c r="AN155" s="238"/>
      <c r="AO155" s="238"/>
      <c r="AP155" s="238"/>
      <c r="AQ155" s="238"/>
      <c r="AR155" s="238"/>
      <c r="AS155" s="238"/>
      <c r="AT155" s="238"/>
      <c r="AU155" s="238"/>
      <c r="AV155" s="238"/>
      <c r="AW155" s="238"/>
      <c r="AX155" s="238"/>
      <c r="AY155" s="238"/>
      <c r="AZ155" s="238"/>
      <c r="BA155" s="238"/>
      <c r="BB155" s="238"/>
      <c r="BC155" s="238"/>
      <c r="BD155" s="238"/>
      <c r="BE155" s="238"/>
      <c r="BF155" s="238"/>
      <c r="BG155" s="238"/>
      <c r="BH155" s="238"/>
      <c r="BI155" s="238"/>
      <c r="BJ155" s="238"/>
      <c r="BK155" s="238"/>
      <c r="BL155" s="238"/>
      <c r="BM155" s="238"/>
      <c r="BN155" s="238"/>
      <c r="BO155" s="238"/>
      <c r="BP155" s="238"/>
      <c r="BQ155" s="238"/>
      <c r="BR155" s="238"/>
      <c r="BS155" s="238"/>
      <c r="BT155" s="238"/>
      <c r="BU155" s="238"/>
      <c r="BV155" s="238"/>
    </row>
    <row r="156" s="209" customFormat="1" ht="15" customHeight="1" spans="1:74">
      <c r="A156" s="165">
        <v>46</v>
      </c>
      <c r="B156" s="165"/>
      <c r="C156" s="164"/>
      <c r="D156" s="165"/>
      <c r="E156" s="166" t="str">
        <f>IFERROR(VLOOKUP(D156,'7 .参数'!$Q:$R,2,0),"")</f>
        <v/>
      </c>
      <c r="F156" s="166">
        <f t="array" ref="F156">+IFERROR(IF('A-对外报价审批表 '!$B$10="数据业务总部",VLOOKUP(C156&amp;E156,IF({1,0},'8.数据库-人力成本及补助（20250601）'!$C:$C&amp;'8.数据库-人力成本及补助（20250601）'!$B:$B,'8.数据库-人力成本及补助（20250601）'!$D:$D),2,0),VLOOKUP(C156&amp;'A-对外报价审批表 '!$D$11,IF({1,0},'8.数据库-人力成本及补助（20250601）'!$C:$C&amp;'8.数据库-人力成本及补助（20250601）'!$B:$B,'8.数据库-人力成本及补助（20250601）'!$D:$D),2,0)),0)</f>
        <v>0</v>
      </c>
      <c r="G156" s="228">
        <f t="shared" si="31"/>
        <v>0</v>
      </c>
      <c r="H156" s="228">
        <f t="shared" si="32"/>
        <v>0</v>
      </c>
      <c r="I156" s="228">
        <f t="shared" si="33"/>
        <v>0</v>
      </c>
      <c r="J156" s="228">
        <f t="shared" si="34"/>
        <v>0</v>
      </c>
      <c r="K156" s="228">
        <f t="shared" si="35"/>
        <v>0</v>
      </c>
      <c r="L156" s="228">
        <f t="shared" si="36"/>
        <v>0</v>
      </c>
      <c r="M156" s="236">
        <f t="shared" si="39"/>
        <v>0</v>
      </c>
      <c r="N156" s="252">
        <f t="shared" si="37"/>
        <v>0</v>
      </c>
      <c r="O156" s="238"/>
      <c r="P156" s="238"/>
      <c r="Q156" s="255"/>
      <c r="R156" s="238"/>
      <c r="S156" s="238"/>
      <c r="T156" s="238"/>
      <c r="U156" s="238"/>
      <c r="V156" s="238"/>
      <c r="W156" s="238"/>
      <c r="X156" s="238"/>
      <c r="Y156" s="238"/>
      <c r="Z156" s="238"/>
      <c r="AA156" s="238"/>
      <c r="AB156" s="238"/>
      <c r="AC156" s="238"/>
      <c r="AD156" s="238"/>
      <c r="AE156" s="238"/>
      <c r="AF156" s="238"/>
      <c r="AG156" s="238"/>
      <c r="AH156" s="238"/>
      <c r="AI156" s="238"/>
      <c r="AJ156" s="238"/>
      <c r="AK156" s="238"/>
      <c r="AL156" s="238"/>
      <c r="AM156" s="238"/>
      <c r="AN156" s="238"/>
      <c r="AO156" s="238"/>
      <c r="AP156" s="238"/>
      <c r="AQ156" s="238"/>
      <c r="AR156" s="238"/>
      <c r="AS156" s="238"/>
      <c r="AT156" s="238"/>
      <c r="AU156" s="238"/>
      <c r="AV156" s="238"/>
      <c r="AW156" s="238"/>
      <c r="AX156" s="238"/>
      <c r="AY156" s="238"/>
      <c r="AZ156" s="238"/>
      <c r="BA156" s="238"/>
      <c r="BB156" s="238"/>
      <c r="BC156" s="238"/>
      <c r="BD156" s="238"/>
      <c r="BE156" s="238"/>
      <c r="BF156" s="238"/>
      <c r="BG156" s="238"/>
      <c r="BH156" s="238"/>
      <c r="BI156" s="238"/>
      <c r="BJ156" s="238"/>
      <c r="BK156" s="238"/>
      <c r="BL156" s="238"/>
      <c r="BM156" s="238"/>
      <c r="BN156" s="238"/>
      <c r="BO156" s="238"/>
      <c r="BP156" s="238"/>
      <c r="BQ156" s="238"/>
      <c r="BR156" s="238"/>
      <c r="BS156" s="238"/>
      <c r="BT156" s="238"/>
      <c r="BU156" s="238"/>
      <c r="BV156" s="238"/>
    </row>
    <row r="157" s="209" customFormat="1" ht="15" customHeight="1" spans="1:74">
      <c r="A157" s="165">
        <v>47</v>
      </c>
      <c r="B157" s="165"/>
      <c r="C157" s="164"/>
      <c r="D157" s="165"/>
      <c r="E157" s="166" t="str">
        <f>IFERROR(VLOOKUP(D157,'7 .参数'!$Q:$R,2,0),"")</f>
        <v/>
      </c>
      <c r="F157" s="166">
        <f t="array" ref="F157">+IFERROR(IF('A-对外报价审批表 '!$B$10="数据业务总部",VLOOKUP(C157&amp;E157,IF({1,0},'8.数据库-人力成本及补助（20250601）'!$C:$C&amp;'8.数据库-人力成本及补助（20250601）'!$B:$B,'8.数据库-人力成本及补助（20250601）'!$D:$D),2,0),VLOOKUP(C157&amp;'A-对外报价审批表 '!$D$11,IF({1,0},'8.数据库-人力成本及补助（20250601）'!$C:$C&amp;'8.数据库-人力成本及补助（20250601）'!$B:$B,'8.数据库-人力成本及补助（20250601）'!$D:$D),2,0)),0)</f>
        <v>0</v>
      </c>
      <c r="G157" s="228">
        <f t="shared" si="31"/>
        <v>0</v>
      </c>
      <c r="H157" s="228">
        <f t="shared" si="32"/>
        <v>0</v>
      </c>
      <c r="I157" s="228">
        <f t="shared" si="33"/>
        <v>0</v>
      </c>
      <c r="J157" s="228">
        <f t="shared" si="34"/>
        <v>0</v>
      </c>
      <c r="K157" s="228">
        <f t="shared" si="35"/>
        <v>0</v>
      </c>
      <c r="L157" s="228">
        <f t="shared" si="36"/>
        <v>0</v>
      </c>
      <c r="M157" s="236">
        <f t="shared" si="39"/>
        <v>0</v>
      </c>
      <c r="N157" s="252">
        <f t="shared" si="37"/>
        <v>0</v>
      </c>
      <c r="O157" s="238"/>
      <c r="P157" s="238"/>
      <c r="Q157" s="255"/>
      <c r="R157" s="238"/>
      <c r="S157" s="238"/>
      <c r="T157" s="238"/>
      <c r="U157" s="238"/>
      <c r="V157" s="238"/>
      <c r="W157" s="238"/>
      <c r="X157" s="238"/>
      <c r="Y157" s="238"/>
      <c r="Z157" s="238"/>
      <c r="AA157" s="238"/>
      <c r="AB157" s="238"/>
      <c r="AC157" s="238"/>
      <c r="AD157" s="238"/>
      <c r="AE157" s="238"/>
      <c r="AF157" s="238"/>
      <c r="AG157" s="238"/>
      <c r="AH157" s="238"/>
      <c r="AI157" s="238"/>
      <c r="AJ157" s="238"/>
      <c r="AK157" s="238"/>
      <c r="AL157" s="238"/>
      <c r="AM157" s="238"/>
      <c r="AN157" s="238"/>
      <c r="AO157" s="238"/>
      <c r="AP157" s="238"/>
      <c r="AQ157" s="238"/>
      <c r="AR157" s="238"/>
      <c r="AS157" s="238"/>
      <c r="AT157" s="238"/>
      <c r="AU157" s="238"/>
      <c r="AV157" s="238"/>
      <c r="AW157" s="238"/>
      <c r="AX157" s="238"/>
      <c r="AY157" s="238"/>
      <c r="AZ157" s="238"/>
      <c r="BA157" s="238"/>
      <c r="BB157" s="238"/>
      <c r="BC157" s="238"/>
      <c r="BD157" s="238"/>
      <c r="BE157" s="238"/>
      <c r="BF157" s="238"/>
      <c r="BG157" s="238"/>
      <c r="BH157" s="238"/>
      <c r="BI157" s="238"/>
      <c r="BJ157" s="238"/>
      <c r="BK157" s="238"/>
      <c r="BL157" s="238"/>
      <c r="BM157" s="238"/>
      <c r="BN157" s="238"/>
      <c r="BO157" s="238"/>
      <c r="BP157" s="238"/>
      <c r="BQ157" s="238"/>
      <c r="BR157" s="238"/>
      <c r="BS157" s="238"/>
      <c r="BT157" s="238"/>
      <c r="BU157" s="238"/>
      <c r="BV157" s="238"/>
    </row>
    <row r="158" s="209" customFormat="1" ht="15" customHeight="1" spans="1:74">
      <c r="A158" s="165">
        <v>48</v>
      </c>
      <c r="B158" s="165"/>
      <c r="C158" s="164"/>
      <c r="D158" s="165"/>
      <c r="E158" s="166" t="str">
        <f>IFERROR(VLOOKUP(D158,'7 .参数'!$Q:$R,2,0),"")</f>
        <v/>
      </c>
      <c r="F158" s="166">
        <f t="array" ref="F158">+IFERROR(IF('A-对外报价审批表 '!$B$10="数据业务总部",VLOOKUP(C158&amp;E158,IF({1,0},'8.数据库-人力成本及补助（20250601）'!$C:$C&amp;'8.数据库-人力成本及补助（20250601）'!$B:$B,'8.数据库-人力成本及补助（20250601）'!$D:$D),2,0),VLOOKUP(C158&amp;'A-对外报价审批表 '!$D$11,IF({1,0},'8.数据库-人力成本及补助（20250601）'!$C:$C&amp;'8.数据库-人力成本及补助（20250601）'!$B:$B,'8.数据库-人力成本及补助（20250601）'!$D:$D),2,0)),0)</f>
        <v>0</v>
      </c>
      <c r="G158" s="228">
        <f t="shared" si="31"/>
        <v>0</v>
      </c>
      <c r="H158" s="228">
        <f t="shared" si="32"/>
        <v>0</v>
      </c>
      <c r="I158" s="228">
        <f t="shared" si="33"/>
        <v>0</v>
      </c>
      <c r="J158" s="228">
        <f t="shared" si="34"/>
        <v>0</v>
      </c>
      <c r="K158" s="228">
        <f t="shared" si="35"/>
        <v>0</v>
      </c>
      <c r="L158" s="228">
        <f t="shared" si="36"/>
        <v>0</v>
      </c>
      <c r="M158" s="236">
        <f t="shared" si="39"/>
        <v>0</v>
      </c>
      <c r="N158" s="252">
        <f t="shared" si="37"/>
        <v>0</v>
      </c>
      <c r="O158" s="238"/>
      <c r="P158" s="238"/>
      <c r="Q158" s="255"/>
      <c r="R158" s="238"/>
      <c r="S158" s="238"/>
      <c r="T158" s="238"/>
      <c r="U158" s="238"/>
      <c r="V158" s="238"/>
      <c r="W158" s="238"/>
      <c r="X158" s="238"/>
      <c r="Y158" s="238"/>
      <c r="Z158" s="238"/>
      <c r="AA158" s="238"/>
      <c r="AB158" s="238"/>
      <c r="AC158" s="238"/>
      <c r="AD158" s="238"/>
      <c r="AE158" s="238"/>
      <c r="AF158" s="238"/>
      <c r="AG158" s="238"/>
      <c r="AH158" s="238"/>
      <c r="AI158" s="238"/>
      <c r="AJ158" s="238"/>
      <c r="AK158" s="238"/>
      <c r="AL158" s="238"/>
      <c r="AM158" s="238"/>
      <c r="AN158" s="238"/>
      <c r="AO158" s="238"/>
      <c r="AP158" s="238"/>
      <c r="AQ158" s="238"/>
      <c r="AR158" s="238"/>
      <c r="AS158" s="238"/>
      <c r="AT158" s="238"/>
      <c r="AU158" s="238"/>
      <c r="AV158" s="238"/>
      <c r="AW158" s="238"/>
      <c r="AX158" s="238"/>
      <c r="AY158" s="238"/>
      <c r="AZ158" s="238"/>
      <c r="BA158" s="238"/>
      <c r="BB158" s="238"/>
      <c r="BC158" s="238"/>
      <c r="BD158" s="238"/>
      <c r="BE158" s="238"/>
      <c r="BF158" s="238"/>
      <c r="BG158" s="238"/>
      <c r="BH158" s="238"/>
      <c r="BI158" s="238"/>
      <c r="BJ158" s="238"/>
      <c r="BK158" s="238"/>
      <c r="BL158" s="238"/>
      <c r="BM158" s="238"/>
      <c r="BN158" s="238"/>
      <c r="BO158" s="238"/>
      <c r="BP158" s="238"/>
      <c r="BQ158" s="238"/>
      <c r="BR158" s="238"/>
      <c r="BS158" s="238"/>
      <c r="BT158" s="238"/>
      <c r="BU158" s="238"/>
      <c r="BV158" s="238"/>
    </row>
    <row r="159" s="209" customFormat="1" ht="15" customHeight="1" spans="1:74">
      <c r="A159" s="165">
        <v>49</v>
      </c>
      <c r="B159" s="165"/>
      <c r="C159" s="164"/>
      <c r="D159" s="165"/>
      <c r="E159" s="166" t="str">
        <f>IFERROR(VLOOKUP(D159,'7 .参数'!$Q:$R,2,0),"")</f>
        <v/>
      </c>
      <c r="F159" s="166">
        <f t="array" ref="F159">+IFERROR(IF('A-对外报价审批表 '!$B$10="数据业务总部",VLOOKUP(C159&amp;E159,IF({1,0},'8.数据库-人力成本及补助（20250601）'!$C:$C&amp;'8.数据库-人力成本及补助（20250601）'!$B:$B,'8.数据库-人力成本及补助（20250601）'!$D:$D),2,0),VLOOKUP(C159&amp;'A-对外报价审批表 '!$D$11,IF({1,0},'8.数据库-人力成本及补助（20250601）'!$C:$C&amp;'8.数据库-人力成本及补助（20250601）'!$B:$B,'8.数据库-人力成本及补助（20250601）'!$D:$D),2,0)),0)</f>
        <v>0</v>
      </c>
      <c r="G159" s="228">
        <f t="shared" si="31"/>
        <v>0</v>
      </c>
      <c r="H159" s="228">
        <f t="shared" si="32"/>
        <v>0</v>
      </c>
      <c r="I159" s="228">
        <f t="shared" si="33"/>
        <v>0</v>
      </c>
      <c r="J159" s="228">
        <f t="shared" si="34"/>
        <v>0</v>
      </c>
      <c r="K159" s="228">
        <f t="shared" si="35"/>
        <v>0</v>
      </c>
      <c r="L159" s="228">
        <f t="shared" si="36"/>
        <v>0</v>
      </c>
      <c r="M159" s="236">
        <f t="shared" si="39"/>
        <v>0</v>
      </c>
      <c r="N159" s="252">
        <f t="shared" si="37"/>
        <v>0</v>
      </c>
      <c r="O159" s="238"/>
      <c r="P159" s="238"/>
      <c r="Q159" s="255"/>
      <c r="R159" s="238"/>
      <c r="S159" s="238"/>
      <c r="T159" s="238"/>
      <c r="U159" s="238"/>
      <c r="V159" s="238"/>
      <c r="W159" s="238"/>
      <c r="X159" s="238"/>
      <c r="Y159" s="238"/>
      <c r="Z159" s="238"/>
      <c r="AA159" s="238"/>
      <c r="AB159" s="238"/>
      <c r="AC159" s="238"/>
      <c r="AD159" s="238"/>
      <c r="AE159" s="238"/>
      <c r="AF159" s="238"/>
      <c r="AG159" s="238"/>
      <c r="AH159" s="238"/>
      <c r="AI159" s="238"/>
      <c r="AJ159" s="238"/>
      <c r="AK159" s="238"/>
      <c r="AL159" s="238"/>
      <c r="AM159" s="238"/>
      <c r="AN159" s="238"/>
      <c r="AO159" s="238"/>
      <c r="AP159" s="238"/>
      <c r="AQ159" s="238"/>
      <c r="AR159" s="238"/>
      <c r="AS159" s="238"/>
      <c r="AT159" s="238"/>
      <c r="AU159" s="238"/>
      <c r="AV159" s="238"/>
      <c r="AW159" s="238"/>
      <c r="AX159" s="238"/>
      <c r="AY159" s="238"/>
      <c r="AZ159" s="238"/>
      <c r="BA159" s="238"/>
      <c r="BB159" s="238"/>
      <c r="BC159" s="238"/>
      <c r="BD159" s="238"/>
      <c r="BE159" s="238"/>
      <c r="BF159" s="238"/>
      <c r="BG159" s="238"/>
      <c r="BH159" s="238"/>
      <c r="BI159" s="238"/>
      <c r="BJ159" s="238"/>
      <c r="BK159" s="238"/>
      <c r="BL159" s="238"/>
      <c r="BM159" s="238"/>
      <c r="BN159" s="238"/>
      <c r="BO159" s="238"/>
      <c r="BP159" s="238"/>
      <c r="BQ159" s="238"/>
      <c r="BR159" s="238"/>
      <c r="BS159" s="238"/>
      <c r="BT159" s="238"/>
      <c r="BU159" s="238"/>
      <c r="BV159" s="238"/>
    </row>
    <row r="160" s="209" customFormat="1" ht="15" customHeight="1" spans="1:74">
      <c r="A160" s="165">
        <v>50</v>
      </c>
      <c r="B160" s="165"/>
      <c r="C160" s="164"/>
      <c r="D160" s="165"/>
      <c r="E160" s="166" t="str">
        <f>IFERROR(VLOOKUP(D160,'7 .参数'!$Q:$R,2,0),"")</f>
        <v/>
      </c>
      <c r="F160" s="166">
        <f t="array" ref="F160">+IFERROR(IF('A-对外报价审批表 '!$B$10="数据业务总部",VLOOKUP(C160&amp;E160,IF({1,0},'8.数据库-人力成本及补助（20250601）'!$C:$C&amp;'8.数据库-人力成本及补助（20250601）'!$B:$B,'8.数据库-人力成本及补助（20250601）'!$D:$D),2,0),VLOOKUP(C160&amp;'A-对外报价审批表 '!$D$11,IF({1,0},'8.数据库-人力成本及补助（20250601）'!$C:$C&amp;'8.数据库-人力成本及补助（20250601）'!$B:$B,'8.数据库-人力成本及补助（20250601）'!$D:$D),2,0)),0)</f>
        <v>0</v>
      </c>
      <c r="G160" s="228">
        <f t="shared" si="31"/>
        <v>0</v>
      </c>
      <c r="H160" s="228">
        <f t="shared" si="32"/>
        <v>0</v>
      </c>
      <c r="I160" s="228">
        <f t="shared" si="33"/>
        <v>0</v>
      </c>
      <c r="J160" s="228">
        <f t="shared" si="34"/>
        <v>0</v>
      </c>
      <c r="K160" s="228">
        <f t="shared" si="35"/>
        <v>0</v>
      </c>
      <c r="L160" s="228">
        <f t="shared" si="36"/>
        <v>0</v>
      </c>
      <c r="M160" s="236">
        <f t="shared" si="39"/>
        <v>0</v>
      </c>
      <c r="N160" s="252">
        <f t="shared" si="37"/>
        <v>0</v>
      </c>
      <c r="O160" s="238"/>
      <c r="P160" s="238"/>
      <c r="Q160" s="255"/>
      <c r="R160" s="238"/>
      <c r="S160" s="238"/>
      <c r="T160" s="238"/>
      <c r="U160" s="238"/>
      <c r="V160" s="238"/>
      <c r="W160" s="238"/>
      <c r="X160" s="238"/>
      <c r="Y160" s="238"/>
      <c r="Z160" s="238"/>
      <c r="AA160" s="238"/>
      <c r="AB160" s="238"/>
      <c r="AC160" s="238"/>
      <c r="AD160" s="238"/>
      <c r="AE160" s="238"/>
      <c r="AF160" s="238"/>
      <c r="AG160" s="238"/>
      <c r="AH160" s="238"/>
      <c r="AI160" s="238"/>
      <c r="AJ160" s="238"/>
      <c r="AK160" s="238"/>
      <c r="AL160" s="238"/>
      <c r="AM160" s="238"/>
      <c r="AN160" s="238"/>
      <c r="AO160" s="238"/>
      <c r="AP160" s="238"/>
      <c r="AQ160" s="238"/>
      <c r="AR160" s="238"/>
      <c r="AS160" s="238"/>
      <c r="AT160" s="238"/>
      <c r="AU160" s="238"/>
      <c r="AV160" s="238"/>
      <c r="AW160" s="238"/>
      <c r="AX160" s="238"/>
      <c r="AY160" s="238"/>
      <c r="AZ160" s="238"/>
      <c r="BA160" s="238"/>
      <c r="BB160" s="238"/>
      <c r="BC160" s="238"/>
      <c r="BD160" s="238"/>
      <c r="BE160" s="238"/>
      <c r="BF160" s="238"/>
      <c r="BG160" s="238"/>
      <c r="BH160" s="238"/>
      <c r="BI160" s="238"/>
      <c r="BJ160" s="238"/>
      <c r="BK160" s="238"/>
      <c r="BL160" s="238"/>
      <c r="BM160" s="238"/>
      <c r="BN160" s="238"/>
      <c r="BO160" s="238"/>
      <c r="BP160" s="238"/>
      <c r="BQ160" s="238"/>
      <c r="BR160" s="238"/>
      <c r="BS160" s="238"/>
      <c r="BT160" s="238"/>
      <c r="BU160" s="238"/>
      <c r="BV160" s="238"/>
    </row>
    <row r="161" spans="1:74">
      <c r="A161" s="256"/>
      <c r="B161" s="256"/>
      <c r="C161" s="256"/>
      <c r="D161" s="256"/>
      <c r="E161" s="256"/>
      <c r="F161" s="256"/>
      <c r="G161" s="256"/>
      <c r="H161" s="256"/>
      <c r="I161" s="256"/>
      <c r="J161" s="256"/>
      <c r="K161" s="256"/>
      <c r="L161" s="256"/>
      <c r="M161" s="256"/>
      <c r="N161" s="256"/>
      <c r="O161" s="257"/>
      <c r="P161" s="257"/>
      <c r="Q161" s="257"/>
      <c r="R161" s="257"/>
      <c r="S161" s="257"/>
      <c r="T161" s="257"/>
      <c r="U161" s="257"/>
      <c r="V161" s="257"/>
      <c r="W161" s="257"/>
      <c r="X161" s="257"/>
      <c r="Y161" s="257"/>
      <c r="Z161" s="257"/>
      <c r="AA161" s="257"/>
      <c r="AB161" s="257"/>
      <c r="AC161" s="257"/>
      <c r="AD161" s="257"/>
      <c r="AE161" s="257"/>
      <c r="AF161" s="257"/>
      <c r="AG161" s="257"/>
      <c r="AH161" s="257"/>
      <c r="AI161" s="257"/>
      <c r="AJ161" s="257"/>
      <c r="AK161" s="257"/>
      <c r="AL161" s="257"/>
      <c r="AM161" s="257"/>
      <c r="AN161" s="257"/>
      <c r="AO161" s="257"/>
      <c r="AP161" s="257"/>
      <c r="AQ161" s="257"/>
      <c r="AR161" s="257"/>
      <c r="AS161" s="257"/>
      <c r="AT161" s="257"/>
      <c r="AU161" s="257"/>
      <c r="AV161" s="257"/>
      <c r="AW161" s="257"/>
      <c r="AX161" s="257"/>
      <c r="AY161" s="257"/>
      <c r="AZ161" s="257"/>
      <c r="BA161" s="257"/>
      <c r="BB161" s="257"/>
      <c r="BC161" s="257"/>
      <c r="BD161" s="257"/>
      <c r="BE161" s="257"/>
      <c r="BF161" s="257"/>
      <c r="BG161" s="257"/>
      <c r="BH161" s="257"/>
      <c r="BI161" s="257"/>
      <c r="BJ161" s="257"/>
      <c r="BK161" s="257"/>
      <c r="BL161" s="257"/>
      <c r="BM161" s="257"/>
      <c r="BN161" s="257"/>
      <c r="BO161" s="257"/>
      <c r="BP161" s="257"/>
      <c r="BQ161" s="257"/>
      <c r="BR161" s="257"/>
      <c r="BS161" s="257"/>
      <c r="BT161" s="257"/>
      <c r="BU161" s="257"/>
      <c r="BV161" s="257"/>
    </row>
  </sheetData>
  <sheetProtection password="C7AF" sheet="1" objects="1"/>
  <mergeCells count="10">
    <mergeCell ref="R2:S2"/>
    <mergeCell ref="T2:U2"/>
    <mergeCell ref="V2:W2"/>
    <mergeCell ref="D3:E3"/>
    <mergeCell ref="A4:N4"/>
    <mergeCell ref="S107:T107"/>
    <mergeCell ref="U107:V107"/>
    <mergeCell ref="W107:X107"/>
    <mergeCell ref="D108:E108"/>
    <mergeCell ref="A109:N109"/>
  </mergeCells>
  <dataValidations count="2">
    <dataValidation type="list" allowBlank="1" showInputMessage="1" showErrorMessage="1" sqref="C6 C111 C7:C19 C20:C29 C30:C39 C40:C89 C90:C105 C112:C160">
      <formula1>'7 .参数'!$A$17:$A$29</formula1>
    </dataValidation>
    <dataValidation type="list" allowBlank="1" showInputMessage="1" showErrorMessage="1" sqref="D6 D7:D29 D30:D39 D40:D89 D90:D105 D111:D160">
      <formula1>'7 .参数'!$Q$3:$Q$48</formula1>
    </dataValidation>
  </dataValidations>
  <pageMargins left="0.75" right="0.75" top="1" bottom="1" header="0.5" footer="0.5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55"/>
  <sheetViews>
    <sheetView showGridLines="0" workbookViewId="0">
      <selection activeCell="O25" sqref="O25"/>
    </sheetView>
  </sheetViews>
  <sheetFormatPr defaultColWidth="9.09090909090909" defaultRowHeight="13"/>
  <cols>
    <col min="1" max="1" customWidth="true" style="185" width="13.7545454545455"/>
    <col min="2" max="2" customWidth="true" style="185" width="19.0"/>
    <col min="3" max="3" customWidth="true" style="185" width="14.5"/>
    <col min="4" max="4" style="185" width="12.0"/>
    <col min="5" max="16384" style="185" width="9.09090909090909"/>
  </cols>
  <sheetData>
    <row r="1" ht="21" customHeight="1" spans="1:3">
      <c r="A1" s="186" t="s">
        <v>141</v>
      </c>
      <c r="B1" s="186"/>
      <c r="C1" s="187">
        <f>SUM(C2:C5)</f>
        <v>0</v>
      </c>
    </row>
    <row r="2" ht="13.5" spans="1:3">
      <c r="A2" s="188" t="s">
        <v>142</v>
      </c>
      <c r="B2" s="189" t="s">
        <v>143</v>
      </c>
      <c r="C2" s="190">
        <f>C7</f>
        <v>0</v>
      </c>
    </row>
    <row r="3" ht="13.5" spans="1:3">
      <c r="A3" s="191"/>
      <c r="B3" s="192" t="s">
        <v>144</v>
      </c>
      <c r="C3" s="190">
        <f>C16</f>
        <v>0</v>
      </c>
    </row>
    <row r="4" ht="13.5" spans="1:3">
      <c r="A4" s="193" t="s">
        <v>145</v>
      </c>
      <c r="B4" s="192" t="s">
        <v>143</v>
      </c>
      <c r="C4" s="190">
        <f>C32</f>
        <v>0</v>
      </c>
    </row>
    <row r="5" ht="13.5" spans="1:3">
      <c r="A5" s="191"/>
      <c r="B5" s="192" t="s">
        <v>144</v>
      </c>
      <c r="C5" s="190">
        <f>C41</f>
        <v>0</v>
      </c>
    </row>
    <row r="7" ht="13.5" spans="1:3">
      <c r="A7" s="194" t="s">
        <v>146</v>
      </c>
      <c r="B7" s="194"/>
      <c r="C7" s="190">
        <f>SUM(C9:C14)</f>
        <v>0</v>
      </c>
    </row>
    <row r="8" ht="13.5" spans="1:63">
      <c r="A8" s="195" t="s">
        <v>122</v>
      </c>
      <c r="B8" s="195" t="s">
        <v>147</v>
      </c>
      <c r="C8" s="196" t="s">
        <v>148</v>
      </c>
      <c r="D8" s="197">
        <f>'2.交付主体人力成本'!O$5</f>
        <v>45627</v>
      </c>
      <c r="E8" s="197">
        <f>'2.交付主体人力成本'!P$5</f>
        <v>45658</v>
      </c>
      <c r="F8" s="197">
        <f>'2.交付主体人力成本'!Q$5</f>
        <v>45689</v>
      </c>
      <c r="G8" s="197">
        <f>'2.交付主体人力成本'!R$5</f>
        <v>45717</v>
      </c>
      <c r="H8" s="197">
        <f>'2.交付主体人力成本'!S$5</f>
        <v>45748</v>
      </c>
      <c r="I8" s="197">
        <f>'2.交付主体人力成本'!T$5</f>
        <v>45778</v>
      </c>
      <c r="J8" s="197">
        <f>'2.交付主体人力成本'!U$5</f>
        <v>45809</v>
      </c>
      <c r="K8" s="197">
        <f>'2.交付主体人力成本'!V$5</f>
        <v>45839</v>
      </c>
      <c r="L8" s="197">
        <f>'2.交付主体人力成本'!W$5</f>
        <v>45870</v>
      </c>
      <c r="M8" s="197">
        <f>'2.交付主体人力成本'!X$5</f>
        <v>45901</v>
      </c>
      <c r="N8" s="197">
        <f>'2.交付主体人力成本'!Y$5</f>
        <v>45931</v>
      </c>
      <c r="O8" s="197">
        <f>'2.交付主体人力成本'!Z$5</f>
        <v>45962</v>
      </c>
      <c r="P8" s="197">
        <f>'2.交付主体人力成本'!AA$5</f>
        <v>45992</v>
      </c>
      <c r="Q8" s="197">
        <f>'2.交付主体人力成本'!AB$5</f>
        <v>46023</v>
      </c>
      <c r="R8" s="197">
        <f>'2.交付主体人力成本'!AC$5</f>
        <v>46054</v>
      </c>
      <c r="S8" s="197">
        <f>'2.交付主体人力成本'!AD$5</f>
        <v>46082</v>
      </c>
      <c r="T8" s="197">
        <f>'2.交付主体人力成本'!AE$5</f>
        <v>46113</v>
      </c>
      <c r="U8" s="197">
        <f>'2.交付主体人力成本'!AF$5</f>
        <v>46143</v>
      </c>
      <c r="V8" s="197">
        <f>'2.交付主体人力成本'!AG$5</f>
        <v>46174</v>
      </c>
      <c r="W8" s="197">
        <f>'2.交付主体人力成本'!AH$5</f>
        <v>46204</v>
      </c>
      <c r="X8" s="197">
        <f>'2.交付主体人力成本'!AI$5</f>
        <v>46235</v>
      </c>
      <c r="Y8" s="197">
        <f>'2.交付主体人力成本'!AJ$5</f>
        <v>46266</v>
      </c>
      <c r="Z8" s="197">
        <f>'2.交付主体人力成本'!AK$5</f>
        <v>46296</v>
      </c>
      <c r="AA8" s="197">
        <f>'2.交付主体人力成本'!AL$5</f>
        <v>46327</v>
      </c>
      <c r="AB8" s="197">
        <f>'2.交付主体人力成本'!AM$5</f>
        <v>46357</v>
      </c>
      <c r="AC8" s="197">
        <f>'2.交付主体人力成本'!AN$5</f>
        <v>46388</v>
      </c>
      <c r="AD8" s="197">
        <f>'2.交付主体人力成本'!AO$5</f>
        <v>46419</v>
      </c>
      <c r="AE8" s="197">
        <f>'2.交付主体人力成本'!AP$5</f>
        <v>46447</v>
      </c>
      <c r="AF8" s="197">
        <f>'2.交付主体人力成本'!AQ$5</f>
        <v>46478</v>
      </c>
      <c r="AG8" s="197">
        <f>'2.交付主体人力成本'!AR$5</f>
        <v>46508</v>
      </c>
      <c r="AH8" s="197">
        <f>'2.交付主体人力成本'!AS$5</f>
        <v>46539</v>
      </c>
      <c r="AI8" s="197">
        <f>'2.交付主体人力成本'!AT$5</f>
        <v>46569</v>
      </c>
      <c r="AJ8" s="197">
        <f>'2.交付主体人力成本'!AU$5</f>
        <v>46600</v>
      </c>
      <c r="AK8" s="197">
        <f>'2.交付主体人力成本'!AV$5</f>
        <v>46631</v>
      </c>
      <c r="AL8" s="197">
        <f>'2.交付主体人力成本'!AW$5</f>
        <v>46661</v>
      </c>
      <c r="AM8" s="197">
        <f>'2.交付主体人力成本'!AX$5</f>
        <v>46692</v>
      </c>
      <c r="AN8" s="197">
        <f>'2.交付主体人力成本'!AY$5</f>
        <v>46722</v>
      </c>
      <c r="AO8" s="197">
        <f>'2.交付主体人力成本'!AZ$5</f>
        <v>46753</v>
      </c>
      <c r="AP8" s="197">
        <f>'2.交付主体人力成本'!BA$5</f>
        <v>46784</v>
      </c>
      <c r="AQ8" s="197">
        <f>'2.交付主体人力成本'!BB$5</f>
        <v>46813</v>
      </c>
      <c r="AR8" s="197">
        <f>'2.交付主体人力成本'!BC$5</f>
        <v>46844</v>
      </c>
      <c r="AS8" s="197">
        <f>'2.交付主体人力成本'!BD$5</f>
        <v>46874</v>
      </c>
      <c r="AT8" s="197">
        <f>'2.交付主体人力成本'!BE$5</f>
        <v>46905</v>
      </c>
      <c r="AU8" s="197">
        <f>'2.交付主体人力成本'!BF$5</f>
        <v>46935</v>
      </c>
      <c r="AV8" s="197">
        <f>'2.交付主体人力成本'!BG$5</f>
        <v>46966</v>
      </c>
      <c r="AW8" s="197">
        <f>'2.交付主体人力成本'!BH$5</f>
        <v>46997</v>
      </c>
      <c r="AX8" s="197">
        <f>'2.交付主体人力成本'!BI$5</f>
        <v>47027</v>
      </c>
      <c r="AY8" s="197">
        <f>'2.交付主体人力成本'!BJ$5</f>
        <v>47058</v>
      </c>
      <c r="AZ8" s="197">
        <f>'2.交付主体人力成本'!BK$5</f>
        <v>47088</v>
      </c>
      <c r="BA8" s="197">
        <f>'2.交付主体人力成本'!BL$5</f>
        <v>47119</v>
      </c>
      <c r="BB8" s="197">
        <f>'2.交付主体人力成本'!BM$5</f>
        <v>47150</v>
      </c>
      <c r="BC8" s="197">
        <f>'2.交付主体人力成本'!BN$5</f>
        <v>47178</v>
      </c>
      <c r="BD8" s="197">
        <f>'2.交付主体人力成本'!BO$5</f>
        <v>47209</v>
      </c>
      <c r="BE8" s="197">
        <f>'2.交付主体人力成本'!BP$5</f>
        <v>47239</v>
      </c>
      <c r="BF8" s="197">
        <f>'2.交付主体人力成本'!BQ$5</f>
        <v>47270</v>
      </c>
      <c r="BG8" s="197">
        <f>'2.交付主体人力成本'!BR$5</f>
        <v>47300</v>
      </c>
      <c r="BH8" s="197">
        <f>'2.交付主体人力成本'!BS$5</f>
        <v>47331</v>
      </c>
      <c r="BI8" s="197">
        <f>'2.交付主体人力成本'!BT$5</f>
        <v>47362</v>
      </c>
      <c r="BJ8" s="197">
        <f>'2.交付主体人力成本'!BU$5</f>
        <v>47392</v>
      </c>
      <c r="BK8" s="197">
        <f>'2.交付主体人力成本'!BV$5</f>
        <v>47423</v>
      </c>
    </row>
    <row r="9" spans="1:63">
      <c r="A9" s="198" t="s">
        <v>149</v>
      </c>
      <c r="B9" s="199" t="s">
        <v>150</v>
      </c>
      <c r="C9" s="200">
        <f t="shared" ref="C9:C14" si="0">SUM($D9:$BK9)</f>
        <v>0</v>
      </c>
      <c r="D9" s="201"/>
      <c r="E9" s="201"/>
      <c r="F9" s="201"/>
      <c r="G9" s="201"/>
      <c r="H9" s="201"/>
      <c r="I9" s="201"/>
      <c r="J9" s="201"/>
      <c r="K9" s="201"/>
      <c r="L9" s="201"/>
      <c r="M9" s="201"/>
      <c r="N9" s="201"/>
      <c r="O9" s="201"/>
      <c r="P9" s="201"/>
      <c r="Q9" s="201"/>
      <c r="R9" s="201"/>
      <c r="S9" s="201"/>
      <c r="T9" s="201"/>
      <c r="U9" s="201"/>
      <c r="V9" s="201"/>
      <c r="W9" s="201"/>
      <c r="X9" s="201"/>
      <c r="Y9" s="201"/>
      <c r="Z9" s="201"/>
      <c r="AA9" s="201"/>
      <c r="AB9" s="201"/>
      <c r="AC9" s="201"/>
      <c r="AD9" s="201"/>
      <c r="AE9" s="201"/>
      <c r="AF9" s="201"/>
      <c r="AG9" s="201"/>
      <c r="AH9" s="201"/>
      <c r="AI9" s="201"/>
      <c r="AJ9" s="201"/>
      <c r="AK9" s="201"/>
      <c r="AL9" s="201"/>
      <c r="AM9" s="201"/>
      <c r="AN9" s="201"/>
      <c r="AO9" s="201"/>
      <c r="AP9" s="201"/>
      <c r="AQ9" s="201"/>
      <c r="AR9" s="201"/>
      <c r="AS9" s="201"/>
      <c r="AT9" s="201"/>
      <c r="AU9" s="201"/>
      <c r="AV9" s="201"/>
      <c r="AW9" s="201"/>
      <c r="AX9" s="201"/>
      <c r="AY9" s="201"/>
      <c r="AZ9" s="201"/>
      <c r="BA9" s="201"/>
      <c r="BB9" s="201"/>
      <c r="BC9" s="201"/>
      <c r="BD9" s="201"/>
      <c r="BE9" s="201"/>
      <c r="BF9" s="201"/>
      <c r="BG9" s="201"/>
      <c r="BH9" s="201"/>
      <c r="BI9" s="201"/>
      <c r="BJ9" s="201"/>
      <c r="BK9" s="201"/>
    </row>
    <row r="10" spans="1:63">
      <c r="A10" s="202" t="s">
        <v>151</v>
      </c>
      <c r="B10" s="203" t="s">
        <v>152</v>
      </c>
      <c r="C10" s="200">
        <f t="shared" si="0"/>
        <v>0</v>
      </c>
      <c r="D10" s="201"/>
      <c r="E10" s="201"/>
      <c r="F10" s="201"/>
      <c r="G10" s="201"/>
      <c r="H10" s="201"/>
      <c r="I10" s="201"/>
      <c r="J10" s="201"/>
      <c r="K10" s="201"/>
      <c r="L10" s="201"/>
      <c r="M10" s="201"/>
      <c r="N10" s="201"/>
      <c r="O10" s="201"/>
      <c r="P10" s="201"/>
      <c r="Q10" s="201"/>
      <c r="R10" s="201"/>
      <c r="S10" s="201"/>
      <c r="T10" s="201"/>
      <c r="U10" s="201"/>
      <c r="V10" s="201"/>
      <c r="W10" s="201"/>
      <c r="X10" s="201"/>
      <c r="Y10" s="201"/>
      <c r="Z10" s="201"/>
      <c r="AA10" s="201"/>
      <c r="AB10" s="201"/>
      <c r="AC10" s="201"/>
      <c r="AD10" s="201"/>
      <c r="AE10" s="201"/>
      <c r="AF10" s="201"/>
      <c r="AG10" s="201"/>
      <c r="AH10" s="201"/>
      <c r="AI10" s="201"/>
      <c r="AJ10" s="201"/>
      <c r="AK10" s="201"/>
      <c r="AL10" s="201"/>
      <c r="AM10" s="201"/>
      <c r="AN10" s="201"/>
      <c r="AO10" s="201"/>
      <c r="AP10" s="201"/>
      <c r="AQ10" s="201"/>
      <c r="AR10" s="201"/>
      <c r="AS10" s="201"/>
      <c r="AT10" s="201"/>
      <c r="AU10" s="201"/>
      <c r="AV10" s="201"/>
      <c r="AW10" s="201"/>
      <c r="AX10" s="201"/>
      <c r="AY10" s="201"/>
      <c r="AZ10" s="201"/>
      <c r="BA10" s="201"/>
      <c r="BB10" s="201"/>
      <c r="BC10" s="201"/>
      <c r="BD10" s="201"/>
      <c r="BE10" s="201"/>
      <c r="BF10" s="201"/>
      <c r="BG10" s="201"/>
      <c r="BH10" s="201"/>
      <c r="BI10" s="201"/>
      <c r="BJ10" s="201"/>
      <c r="BK10" s="201"/>
    </row>
    <row r="11" spans="1:63">
      <c r="A11" s="202" t="s">
        <v>153</v>
      </c>
      <c r="B11" s="203" t="s">
        <v>154</v>
      </c>
      <c r="C11" s="200">
        <f t="shared" si="0"/>
        <v>0</v>
      </c>
      <c r="D11" s="201"/>
      <c r="E11" s="201"/>
      <c r="F11" s="201"/>
      <c r="G11" s="201"/>
      <c r="H11" s="201"/>
      <c r="I11" s="201"/>
      <c r="J11" s="201"/>
      <c r="K11" s="201"/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  <c r="AA11" s="201"/>
      <c r="AB11" s="201"/>
      <c r="AC11" s="201"/>
      <c r="AD11" s="201"/>
      <c r="AE11" s="201"/>
      <c r="AF11" s="201"/>
      <c r="AG11" s="201"/>
      <c r="AH11" s="201"/>
      <c r="AI11" s="201"/>
      <c r="AJ11" s="201"/>
      <c r="AK11" s="201"/>
      <c r="AL11" s="201"/>
      <c r="AM11" s="201"/>
      <c r="AN11" s="201"/>
      <c r="AO11" s="201"/>
      <c r="AP11" s="201"/>
      <c r="AQ11" s="201"/>
      <c r="AR11" s="201"/>
      <c r="AS11" s="201"/>
      <c r="AT11" s="201"/>
      <c r="AU11" s="201"/>
      <c r="AV11" s="201"/>
      <c r="AW11" s="201"/>
      <c r="AX11" s="201"/>
      <c r="AY11" s="201"/>
      <c r="AZ11" s="201"/>
      <c r="BA11" s="201"/>
      <c r="BB11" s="201"/>
      <c r="BC11" s="201"/>
      <c r="BD11" s="201"/>
      <c r="BE11" s="201"/>
      <c r="BF11" s="201"/>
      <c r="BG11" s="201"/>
      <c r="BH11" s="201"/>
      <c r="BI11" s="201"/>
      <c r="BJ11" s="201"/>
      <c r="BK11" s="201"/>
    </row>
    <row r="12" spans="1:63">
      <c r="A12" s="202" t="s">
        <v>155</v>
      </c>
      <c r="B12" s="203" t="s">
        <v>156</v>
      </c>
      <c r="C12" s="200">
        <f t="shared" si="0"/>
        <v>0</v>
      </c>
      <c r="D12" s="201"/>
      <c r="E12" s="201"/>
      <c r="F12" s="201"/>
      <c r="G12" s="201"/>
      <c r="H12" s="201"/>
      <c r="I12" s="201"/>
      <c r="J12" s="201"/>
      <c r="K12" s="201"/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1"/>
      <c r="X12" s="201"/>
      <c r="Y12" s="201"/>
      <c r="Z12" s="201"/>
      <c r="AA12" s="201"/>
      <c r="AB12" s="201"/>
      <c r="AC12" s="201"/>
      <c r="AD12" s="201"/>
      <c r="AE12" s="201"/>
      <c r="AF12" s="201"/>
      <c r="AG12" s="201"/>
      <c r="AH12" s="201"/>
      <c r="AI12" s="201"/>
      <c r="AJ12" s="201"/>
      <c r="AK12" s="201"/>
      <c r="AL12" s="201"/>
      <c r="AM12" s="201"/>
      <c r="AN12" s="201"/>
      <c r="AO12" s="201"/>
      <c r="AP12" s="201"/>
      <c r="AQ12" s="201"/>
      <c r="AR12" s="201"/>
      <c r="AS12" s="201"/>
      <c r="AT12" s="201"/>
      <c r="AU12" s="201"/>
      <c r="AV12" s="201"/>
      <c r="AW12" s="201"/>
      <c r="AX12" s="201"/>
      <c r="AY12" s="201"/>
      <c r="AZ12" s="201"/>
      <c r="BA12" s="201"/>
      <c r="BB12" s="201"/>
      <c r="BC12" s="201"/>
      <c r="BD12" s="201"/>
      <c r="BE12" s="201"/>
      <c r="BF12" s="201"/>
      <c r="BG12" s="201"/>
      <c r="BH12" s="201"/>
      <c r="BI12" s="201"/>
      <c r="BJ12" s="201"/>
      <c r="BK12" s="201"/>
    </row>
    <row r="13" spans="1:63">
      <c r="A13" s="202" t="s">
        <v>157</v>
      </c>
      <c r="B13" s="203" t="s">
        <v>158</v>
      </c>
      <c r="C13" s="200">
        <f t="shared" si="0"/>
        <v>0</v>
      </c>
      <c r="D13" s="201"/>
      <c r="E13" s="201"/>
      <c r="F13" s="201"/>
      <c r="G13" s="201"/>
      <c r="H13" s="201"/>
      <c r="I13" s="201"/>
      <c r="J13" s="201"/>
      <c r="K13" s="201"/>
      <c r="L13" s="201"/>
      <c r="M13" s="201"/>
      <c r="N13" s="201"/>
      <c r="O13" s="201"/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1"/>
      <c r="AA13" s="201"/>
      <c r="AB13" s="201"/>
      <c r="AC13" s="201"/>
      <c r="AD13" s="201"/>
      <c r="AE13" s="201"/>
      <c r="AF13" s="201"/>
      <c r="AG13" s="201"/>
      <c r="AH13" s="201"/>
      <c r="AI13" s="201"/>
      <c r="AJ13" s="201"/>
      <c r="AK13" s="201"/>
      <c r="AL13" s="201"/>
      <c r="AM13" s="201"/>
      <c r="AN13" s="201"/>
      <c r="AO13" s="201"/>
      <c r="AP13" s="201"/>
      <c r="AQ13" s="201"/>
      <c r="AR13" s="201"/>
      <c r="AS13" s="201"/>
      <c r="AT13" s="201"/>
      <c r="AU13" s="201"/>
      <c r="AV13" s="201"/>
      <c r="AW13" s="201"/>
      <c r="AX13" s="201"/>
      <c r="AY13" s="201"/>
      <c r="AZ13" s="201"/>
      <c r="BA13" s="201"/>
      <c r="BB13" s="201"/>
      <c r="BC13" s="201"/>
      <c r="BD13" s="201"/>
      <c r="BE13" s="201"/>
      <c r="BF13" s="201"/>
      <c r="BG13" s="201"/>
      <c r="BH13" s="201"/>
      <c r="BI13" s="201"/>
      <c r="BJ13" s="201"/>
      <c r="BK13" s="201"/>
    </row>
    <row r="14" spans="1:63">
      <c r="A14" s="202" t="s">
        <v>159</v>
      </c>
      <c r="B14" s="203" t="s">
        <v>160</v>
      </c>
      <c r="C14" s="200">
        <f t="shared" si="0"/>
        <v>0</v>
      </c>
      <c r="D14" s="201"/>
      <c r="E14" s="201"/>
      <c r="F14" s="201"/>
      <c r="G14" s="201"/>
      <c r="H14" s="201"/>
      <c r="I14" s="201"/>
      <c r="J14" s="201"/>
      <c r="K14" s="201"/>
      <c r="L14" s="201"/>
      <c r="M14" s="201"/>
      <c r="N14" s="201"/>
      <c r="O14" s="201"/>
      <c r="P14" s="201"/>
      <c r="Q14" s="201"/>
      <c r="R14" s="201"/>
      <c r="S14" s="201"/>
      <c r="T14" s="201"/>
      <c r="U14" s="201"/>
      <c r="V14" s="201"/>
      <c r="W14" s="201"/>
      <c r="X14" s="201"/>
      <c r="Y14" s="201"/>
      <c r="Z14" s="201"/>
      <c r="AA14" s="201"/>
      <c r="AB14" s="201"/>
      <c r="AC14" s="201"/>
      <c r="AD14" s="201"/>
      <c r="AE14" s="201"/>
      <c r="AF14" s="201"/>
      <c r="AG14" s="201"/>
      <c r="AH14" s="201"/>
      <c r="AI14" s="201"/>
      <c r="AJ14" s="201"/>
      <c r="AK14" s="201"/>
      <c r="AL14" s="201"/>
      <c r="AM14" s="201"/>
      <c r="AN14" s="201"/>
      <c r="AO14" s="201"/>
      <c r="AP14" s="201"/>
      <c r="AQ14" s="201"/>
      <c r="AR14" s="201"/>
      <c r="AS14" s="201"/>
      <c r="AT14" s="201"/>
      <c r="AU14" s="201"/>
      <c r="AV14" s="201"/>
      <c r="AW14" s="201"/>
      <c r="AX14" s="201"/>
      <c r="AY14" s="201"/>
      <c r="AZ14" s="201"/>
      <c r="BA14" s="201"/>
      <c r="BB14" s="201"/>
      <c r="BC14" s="201"/>
      <c r="BD14" s="201"/>
      <c r="BE14" s="201"/>
      <c r="BF14" s="201"/>
      <c r="BG14" s="201"/>
      <c r="BH14" s="201"/>
      <c r="BI14" s="201"/>
      <c r="BJ14" s="201"/>
      <c r="BK14" s="201"/>
    </row>
    <row r="15" ht="26" customHeight="1"/>
    <row r="16" ht="13.5" spans="1:3">
      <c r="A16" s="194" t="s">
        <v>161</v>
      </c>
      <c r="B16" s="194"/>
      <c r="C16" s="190">
        <f>SUM(C18:C30)</f>
        <v>0</v>
      </c>
    </row>
    <row r="17" ht="13.5" spans="1:63">
      <c r="A17" s="204" t="s">
        <v>122</v>
      </c>
      <c r="B17" s="204" t="s">
        <v>147</v>
      </c>
      <c r="C17" s="205" t="s">
        <v>148</v>
      </c>
      <c r="D17" s="197">
        <f>'2.交付主体人力成本'!O$5</f>
        <v>45627</v>
      </c>
      <c r="E17" s="197">
        <f>'2.交付主体人力成本'!P$5</f>
        <v>45658</v>
      </c>
      <c r="F17" s="197">
        <f>'2.交付主体人力成本'!Q$5</f>
        <v>45689</v>
      </c>
      <c r="G17" s="197">
        <f>'2.交付主体人力成本'!R$5</f>
        <v>45717</v>
      </c>
      <c r="H17" s="197">
        <f>'2.交付主体人力成本'!S$5</f>
        <v>45748</v>
      </c>
      <c r="I17" s="197">
        <f>'2.交付主体人力成本'!T$5</f>
        <v>45778</v>
      </c>
      <c r="J17" s="197">
        <f>'2.交付主体人力成本'!U$5</f>
        <v>45809</v>
      </c>
      <c r="K17" s="197">
        <f>'2.交付主体人力成本'!V$5</f>
        <v>45839</v>
      </c>
      <c r="L17" s="197">
        <f>'2.交付主体人力成本'!W$5</f>
        <v>45870</v>
      </c>
      <c r="M17" s="197">
        <f>'2.交付主体人力成本'!X$5</f>
        <v>45901</v>
      </c>
      <c r="N17" s="197">
        <f>'2.交付主体人力成本'!Y$5</f>
        <v>45931</v>
      </c>
      <c r="O17" s="197">
        <f>'2.交付主体人力成本'!Z$5</f>
        <v>45962</v>
      </c>
      <c r="P17" s="197">
        <f>'2.交付主体人力成本'!AA$5</f>
        <v>45992</v>
      </c>
      <c r="Q17" s="197">
        <f>'2.交付主体人力成本'!AB$5</f>
        <v>46023</v>
      </c>
      <c r="R17" s="197">
        <f>'2.交付主体人力成本'!AC$5</f>
        <v>46054</v>
      </c>
      <c r="S17" s="197">
        <f>'2.交付主体人力成本'!AD$5</f>
        <v>46082</v>
      </c>
      <c r="T17" s="197">
        <f>'2.交付主体人力成本'!AE$5</f>
        <v>46113</v>
      </c>
      <c r="U17" s="197">
        <f>'2.交付主体人力成本'!AF$5</f>
        <v>46143</v>
      </c>
      <c r="V17" s="197">
        <f>'2.交付主体人力成本'!AG$5</f>
        <v>46174</v>
      </c>
      <c r="W17" s="197">
        <f>'2.交付主体人力成本'!AH$5</f>
        <v>46204</v>
      </c>
      <c r="X17" s="197">
        <f>'2.交付主体人力成本'!AI$5</f>
        <v>46235</v>
      </c>
      <c r="Y17" s="197">
        <f>'2.交付主体人力成本'!AJ$5</f>
        <v>46266</v>
      </c>
      <c r="Z17" s="197">
        <f>'2.交付主体人力成本'!AK$5</f>
        <v>46296</v>
      </c>
      <c r="AA17" s="197">
        <f>'2.交付主体人力成本'!AL$5</f>
        <v>46327</v>
      </c>
      <c r="AB17" s="197">
        <f>'2.交付主体人力成本'!AM$5</f>
        <v>46357</v>
      </c>
      <c r="AC17" s="197">
        <f>'2.交付主体人力成本'!AN$5</f>
        <v>46388</v>
      </c>
      <c r="AD17" s="197">
        <f>'2.交付主体人力成本'!AO$5</f>
        <v>46419</v>
      </c>
      <c r="AE17" s="197">
        <f>'2.交付主体人力成本'!AP$5</f>
        <v>46447</v>
      </c>
      <c r="AF17" s="197">
        <f>'2.交付主体人力成本'!AQ$5</f>
        <v>46478</v>
      </c>
      <c r="AG17" s="197">
        <f>'2.交付主体人力成本'!AR$5</f>
        <v>46508</v>
      </c>
      <c r="AH17" s="197">
        <f>'2.交付主体人力成本'!AS$5</f>
        <v>46539</v>
      </c>
      <c r="AI17" s="197">
        <f>'2.交付主体人力成本'!AT$5</f>
        <v>46569</v>
      </c>
      <c r="AJ17" s="197">
        <f>'2.交付主体人力成本'!AU$5</f>
        <v>46600</v>
      </c>
      <c r="AK17" s="197">
        <f>'2.交付主体人力成本'!AV$5</f>
        <v>46631</v>
      </c>
      <c r="AL17" s="197">
        <f>'2.交付主体人力成本'!AW$5</f>
        <v>46661</v>
      </c>
      <c r="AM17" s="197">
        <f>'2.交付主体人力成本'!AX$5</f>
        <v>46692</v>
      </c>
      <c r="AN17" s="197">
        <f>'2.交付主体人力成本'!AY$5</f>
        <v>46722</v>
      </c>
      <c r="AO17" s="197">
        <f>'2.交付主体人力成本'!AZ$5</f>
        <v>46753</v>
      </c>
      <c r="AP17" s="197">
        <f>'2.交付主体人力成本'!BA$5</f>
        <v>46784</v>
      </c>
      <c r="AQ17" s="197">
        <f>'2.交付主体人力成本'!BB$5</f>
        <v>46813</v>
      </c>
      <c r="AR17" s="197">
        <f>'2.交付主体人力成本'!BC$5</f>
        <v>46844</v>
      </c>
      <c r="AS17" s="197">
        <f>'2.交付主体人力成本'!BD$5</f>
        <v>46874</v>
      </c>
      <c r="AT17" s="197">
        <f>'2.交付主体人力成本'!BE$5</f>
        <v>46905</v>
      </c>
      <c r="AU17" s="197">
        <f>'2.交付主体人力成本'!BF$5</f>
        <v>46935</v>
      </c>
      <c r="AV17" s="197">
        <f>'2.交付主体人力成本'!BG$5</f>
        <v>46966</v>
      </c>
      <c r="AW17" s="197">
        <f>'2.交付主体人力成本'!BH$5</f>
        <v>46997</v>
      </c>
      <c r="AX17" s="197">
        <f>'2.交付主体人力成本'!BI$5</f>
        <v>47027</v>
      </c>
      <c r="AY17" s="197">
        <f>'2.交付主体人力成本'!BJ$5</f>
        <v>47058</v>
      </c>
      <c r="AZ17" s="197">
        <f>'2.交付主体人力成本'!BK$5</f>
        <v>47088</v>
      </c>
      <c r="BA17" s="197">
        <f>'2.交付主体人力成本'!BL$5</f>
        <v>47119</v>
      </c>
      <c r="BB17" s="197">
        <f>'2.交付主体人力成本'!BM$5</f>
        <v>47150</v>
      </c>
      <c r="BC17" s="197">
        <f>'2.交付主体人力成本'!BN$5</f>
        <v>47178</v>
      </c>
      <c r="BD17" s="197">
        <f>'2.交付主体人力成本'!BO$5</f>
        <v>47209</v>
      </c>
      <c r="BE17" s="197">
        <f>'2.交付主体人力成本'!BP$5</f>
        <v>47239</v>
      </c>
      <c r="BF17" s="197">
        <f>'2.交付主体人力成本'!BQ$5</f>
        <v>47270</v>
      </c>
      <c r="BG17" s="197">
        <f>'2.交付主体人力成本'!BR$5</f>
        <v>47300</v>
      </c>
      <c r="BH17" s="197">
        <f>'2.交付主体人力成本'!BS$5</f>
        <v>47331</v>
      </c>
      <c r="BI17" s="197">
        <f>'2.交付主体人力成本'!BT$5</f>
        <v>47362</v>
      </c>
      <c r="BJ17" s="197">
        <f>'2.交付主体人力成本'!BU$5</f>
        <v>47392</v>
      </c>
      <c r="BK17" s="197">
        <f>'2.交付主体人力成本'!BV$5</f>
        <v>47423</v>
      </c>
    </row>
    <row r="18" spans="1:63">
      <c r="A18" s="203" t="s">
        <v>162</v>
      </c>
      <c r="B18" s="203" t="s">
        <v>163</v>
      </c>
      <c r="C18" s="200">
        <f>SUM($D18:$BK18)</f>
        <v>0</v>
      </c>
      <c r="D18" s="201"/>
      <c r="E18" s="201"/>
      <c r="F18" s="201"/>
      <c r="G18" s="201"/>
      <c r="H18" s="201"/>
      <c r="I18" s="201"/>
      <c r="J18" s="201"/>
      <c r="K18" s="201"/>
      <c r="L18" s="201"/>
      <c r="M18" s="201"/>
      <c r="N18" s="201"/>
      <c r="O18" s="201"/>
      <c r="P18" s="201"/>
      <c r="Q18" s="201"/>
      <c r="R18" s="201"/>
      <c r="S18" s="201"/>
      <c r="T18" s="201"/>
      <c r="U18" s="201"/>
      <c r="V18" s="201"/>
      <c r="W18" s="201"/>
      <c r="X18" s="201"/>
      <c r="Y18" s="201"/>
      <c r="Z18" s="201"/>
      <c r="AA18" s="201"/>
      <c r="AB18" s="201"/>
      <c r="AC18" s="201"/>
      <c r="AD18" s="201"/>
      <c r="AE18" s="201"/>
      <c r="AF18" s="201"/>
      <c r="AG18" s="201"/>
      <c r="AH18" s="201"/>
      <c r="AI18" s="201"/>
      <c r="AJ18" s="201"/>
      <c r="AK18" s="201"/>
      <c r="AL18" s="201"/>
      <c r="AM18" s="201"/>
      <c r="AN18" s="201"/>
      <c r="AO18" s="201"/>
      <c r="AP18" s="201"/>
      <c r="AQ18" s="201"/>
      <c r="AR18" s="201"/>
      <c r="AS18" s="201"/>
      <c r="AT18" s="201"/>
      <c r="AU18" s="201"/>
      <c r="AV18" s="201"/>
      <c r="AW18" s="201"/>
      <c r="AX18" s="201"/>
      <c r="AY18" s="201"/>
      <c r="AZ18" s="201"/>
      <c r="BA18" s="201"/>
      <c r="BB18" s="201"/>
      <c r="BC18" s="201"/>
      <c r="BD18" s="201"/>
      <c r="BE18" s="201"/>
      <c r="BF18" s="201"/>
      <c r="BG18" s="201"/>
      <c r="BH18" s="201"/>
      <c r="BI18" s="201"/>
      <c r="BJ18" s="201"/>
      <c r="BK18" s="201"/>
    </row>
    <row r="19" spans="1:63">
      <c r="A19" s="203" t="s">
        <v>164</v>
      </c>
      <c r="B19" s="203" t="s">
        <v>165</v>
      </c>
      <c r="C19" s="200">
        <f t="shared" ref="C19:C30" si="1">SUM($D19:$BK19)</f>
        <v>0</v>
      </c>
      <c r="D19" s="201"/>
      <c r="E19" s="201"/>
      <c r="F19" s="201"/>
      <c r="G19" s="201"/>
      <c r="H19" s="201"/>
      <c r="I19" s="201"/>
      <c r="J19" s="201"/>
      <c r="K19" s="201"/>
      <c r="L19" s="201"/>
      <c r="M19" s="201"/>
      <c r="N19" s="201"/>
      <c r="O19" s="201"/>
      <c r="P19" s="201"/>
      <c r="Q19" s="201"/>
      <c r="R19" s="201"/>
      <c r="S19" s="201"/>
      <c r="T19" s="201"/>
      <c r="U19" s="201"/>
      <c r="V19" s="201"/>
      <c r="W19" s="201"/>
      <c r="X19" s="201"/>
      <c r="Y19" s="201"/>
      <c r="Z19" s="201"/>
      <c r="AA19" s="201"/>
      <c r="AB19" s="201"/>
      <c r="AC19" s="201"/>
      <c r="AD19" s="201"/>
      <c r="AE19" s="201"/>
      <c r="AF19" s="201"/>
      <c r="AG19" s="201"/>
      <c r="AH19" s="201"/>
      <c r="AI19" s="201"/>
      <c r="AJ19" s="201"/>
      <c r="AK19" s="201"/>
      <c r="AL19" s="201"/>
      <c r="AM19" s="201"/>
      <c r="AN19" s="201"/>
      <c r="AO19" s="201"/>
      <c r="AP19" s="201"/>
      <c r="AQ19" s="201"/>
      <c r="AR19" s="201"/>
      <c r="AS19" s="201"/>
      <c r="AT19" s="201"/>
      <c r="AU19" s="201"/>
      <c r="AV19" s="201"/>
      <c r="AW19" s="201"/>
      <c r="AX19" s="201"/>
      <c r="AY19" s="201"/>
      <c r="AZ19" s="201"/>
      <c r="BA19" s="201"/>
      <c r="BB19" s="201"/>
      <c r="BC19" s="201"/>
      <c r="BD19" s="201"/>
      <c r="BE19" s="201"/>
      <c r="BF19" s="201"/>
      <c r="BG19" s="201"/>
      <c r="BH19" s="201"/>
      <c r="BI19" s="201"/>
      <c r="BJ19" s="201"/>
      <c r="BK19" s="201"/>
    </row>
    <row r="20" spans="1:63">
      <c r="A20" s="203" t="s">
        <v>166</v>
      </c>
      <c r="B20" s="203" t="s">
        <v>167</v>
      </c>
      <c r="C20" s="200">
        <f t="shared" si="1"/>
        <v>0</v>
      </c>
      <c r="D20" s="201"/>
      <c r="E20" s="201"/>
      <c r="F20" s="201"/>
      <c r="G20" s="201"/>
      <c r="H20" s="201"/>
      <c r="I20" s="201"/>
      <c r="J20" s="201"/>
      <c r="K20" s="201"/>
      <c r="L20" s="201"/>
      <c r="M20" s="201"/>
      <c r="N20" s="201"/>
      <c r="O20" s="201"/>
      <c r="P20" s="201"/>
      <c r="Q20" s="201"/>
      <c r="R20" s="201"/>
      <c r="S20" s="201"/>
      <c r="T20" s="201"/>
      <c r="U20" s="201"/>
      <c r="V20" s="201"/>
      <c r="W20" s="201"/>
      <c r="X20" s="201"/>
      <c r="Y20" s="201"/>
      <c r="Z20" s="201"/>
      <c r="AA20" s="201"/>
      <c r="AB20" s="201"/>
      <c r="AC20" s="201"/>
      <c r="AD20" s="201"/>
      <c r="AE20" s="201"/>
      <c r="AF20" s="201"/>
      <c r="AG20" s="201"/>
      <c r="AH20" s="201"/>
      <c r="AI20" s="201"/>
      <c r="AJ20" s="201"/>
      <c r="AK20" s="201"/>
      <c r="AL20" s="201"/>
      <c r="AM20" s="201"/>
      <c r="AN20" s="201"/>
      <c r="AO20" s="201"/>
      <c r="AP20" s="201"/>
      <c r="AQ20" s="201"/>
      <c r="AR20" s="201"/>
      <c r="AS20" s="201"/>
      <c r="AT20" s="201"/>
      <c r="AU20" s="201"/>
      <c r="AV20" s="201"/>
      <c r="AW20" s="201"/>
      <c r="AX20" s="201"/>
      <c r="AY20" s="201"/>
      <c r="AZ20" s="201"/>
      <c r="BA20" s="201"/>
      <c r="BB20" s="201"/>
      <c r="BC20" s="201"/>
      <c r="BD20" s="201"/>
      <c r="BE20" s="201"/>
      <c r="BF20" s="201"/>
      <c r="BG20" s="201"/>
      <c r="BH20" s="201"/>
      <c r="BI20" s="201"/>
      <c r="BJ20" s="201"/>
      <c r="BK20" s="201"/>
    </row>
    <row r="21" spans="1:63">
      <c r="A21" s="203" t="s">
        <v>168</v>
      </c>
      <c r="B21" s="203" t="s">
        <v>169</v>
      </c>
      <c r="C21" s="200">
        <f t="shared" si="1"/>
        <v>0</v>
      </c>
      <c r="D21" s="201"/>
      <c r="E21" s="201"/>
      <c r="F21" s="201"/>
      <c r="G21" s="201"/>
      <c r="H21" s="201"/>
      <c r="I21" s="201"/>
      <c r="J21" s="201"/>
      <c r="K21" s="201"/>
      <c r="L21" s="201"/>
      <c r="M21" s="201"/>
      <c r="N21" s="201"/>
      <c r="O21" s="201"/>
      <c r="P21" s="201"/>
      <c r="Q21" s="201"/>
      <c r="R21" s="201"/>
      <c r="S21" s="201"/>
      <c r="T21" s="201"/>
      <c r="U21" s="201"/>
      <c r="V21" s="201"/>
      <c r="W21" s="201"/>
      <c r="X21" s="201"/>
      <c r="Y21" s="201"/>
      <c r="Z21" s="201"/>
      <c r="AA21" s="201"/>
      <c r="AB21" s="201"/>
      <c r="AC21" s="201"/>
      <c r="AD21" s="201"/>
      <c r="AE21" s="201"/>
      <c r="AF21" s="201"/>
      <c r="AG21" s="201"/>
      <c r="AH21" s="201"/>
      <c r="AI21" s="201"/>
      <c r="AJ21" s="201"/>
      <c r="AK21" s="201"/>
      <c r="AL21" s="201"/>
      <c r="AM21" s="201"/>
      <c r="AN21" s="201"/>
      <c r="AO21" s="201"/>
      <c r="AP21" s="201"/>
      <c r="AQ21" s="201"/>
      <c r="AR21" s="201"/>
      <c r="AS21" s="201"/>
      <c r="AT21" s="201"/>
      <c r="AU21" s="201"/>
      <c r="AV21" s="201"/>
      <c r="AW21" s="201"/>
      <c r="AX21" s="201"/>
      <c r="AY21" s="201"/>
      <c r="AZ21" s="201"/>
      <c r="BA21" s="201"/>
      <c r="BB21" s="201"/>
      <c r="BC21" s="201"/>
      <c r="BD21" s="201"/>
      <c r="BE21" s="201"/>
      <c r="BF21" s="201"/>
      <c r="BG21" s="201"/>
      <c r="BH21" s="201"/>
      <c r="BI21" s="201"/>
      <c r="BJ21" s="201"/>
      <c r="BK21" s="201"/>
    </row>
    <row r="22" spans="1:63">
      <c r="A22" s="203" t="s">
        <v>170</v>
      </c>
      <c r="B22" s="203" t="s">
        <v>171</v>
      </c>
      <c r="C22" s="200">
        <f t="shared" si="1"/>
        <v>0</v>
      </c>
      <c r="D22" s="201"/>
      <c r="E22" s="201"/>
      <c r="F22" s="201"/>
      <c r="G22" s="201"/>
      <c r="H22" s="201"/>
      <c r="J22" s="201"/>
      <c r="K22" s="201"/>
      <c r="L22" s="201"/>
      <c r="M22" s="201"/>
      <c r="N22" s="201"/>
      <c r="O22" s="201"/>
      <c r="P22" s="201"/>
      <c r="Q22" s="201"/>
      <c r="R22" s="201"/>
      <c r="S22" s="201"/>
      <c r="T22" s="201"/>
      <c r="U22" s="201"/>
      <c r="V22" s="201"/>
      <c r="W22" s="201"/>
      <c r="X22" s="201"/>
      <c r="Y22" s="201"/>
      <c r="Z22" s="201"/>
      <c r="AA22" s="201"/>
      <c r="AB22" s="201"/>
      <c r="AC22" s="201"/>
      <c r="AD22" s="201"/>
      <c r="AE22" s="201"/>
      <c r="AF22" s="201"/>
      <c r="AG22" s="201"/>
      <c r="AH22" s="201"/>
      <c r="AI22" s="201"/>
      <c r="AJ22" s="201"/>
      <c r="AK22" s="201"/>
      <c r="AL22" s="201"/>
      <c r="AM22" s="201"/>
      <c r="AN22" s="201"/>
      <c r="AO22" s="201"/>
      <c r="AP22" s="201"/>
      <c r="AQ22" s="201"/>
      <c r="AR22" s="201"/>
      <c r="AS22" s="201"/>
      <c r="AT22" s="201"/>
      <c r="AU22" s="201"/>
      <c r="AV22" s="201"/>
      <c r="AW22" s="201"/>
      <c r="AX22" s="201"/>
      <c r="AY22" s="201"/>
      <c r="AZ22" s="201"/>
      <c r="BA22" s="201"/>
      <c r="BB22" s="201"/>
      <c r="BC22" s="201"/>
      <c r="BD22" s="201"/>
      <c r="BE22" s="201"/>
      <c r="BF22" s="201"/>
      <c r="BG22" s="201"/>
      <c r="BH22" s="201"/>
      <c r="BI22" s="201"/>
      <c r="BJ22" s="201"/>
      <c r="BK22" s="201"/>
    </row>
    <row r="23" spans="1:63">
      <c r="A23" s="203" t="s">
        <v>172</v>
      </c>
      <c r="B23" s="203" t="s">
        <v>173</v>
      </c>
      <c r="C23" s="200">
        <f t="shared" si="1"/>
        <v>0</v>
      </c>
      <c r="D23" s="201"/>
      <c r="E23" s="201"/>
      <c r="F23" s="201"/>
      <c r="G23" s="201"/>
      <c r="H23" s="201"/>
      <c r="I23" s="201"/>
      <c r="J23" s="201"/>
      <c r="K23" s="201"/>
      <c r="L23" s="201"/>
      <c r="M23" s="201"/>
      <c r="N23" s="201"/>
      <c r="O23" s="201"/>
      <c r="P23" s="201"/>
      <c r="Q23" s="201"/>
      <c r="R23" s="201"/>
      <c r="S23" s="201"/>
      <c r="T23" s="201"/>
      <c r="U23" s="201"/>
      <c r="V23" s="201"/>
      <c r="W23" s="201"/>
      <c r="X23" s="201"/>
      <c r="Y23" s="201"/>
      <c r="Z23" s="201"/>
      <c r="AA23" s="201"/>
      <c r="AB23" s="201"/>
      <c r="AC23" s="201"/>
      <c r="AD23" s="201"/>
      <c r="AE23" s="201"/>
      <c r="AF23" s="201"/>
      <c r="AG23" s="201"/>
      <c r="AH23" s="201"/>
      <c r="AI23" s="201"/>
      <c r="AJ23" s="201"/>
      <c r="AK23" s="201"/>
      <c r="AL23" s="201"/>
      <c r="AM23" s="201"/>
      <c r="AN23" s="201"/>
      <c r="AO23" s="201"/>
      <c r="AP23" s="201"/>
      <c r="AQ23" s="201"/>
      <c r="AR23" s="201"/>
      <c r="AS23" s="201"/>
      <c r="AT23" s="201"/>
      <c r="AU23" s="201"/>
      <c r="AV23" s="201"/>
      <c r="AW23" s="201"/>
      <c r="AX23" s="201"/>
      <c r="AY23" s="201"/>
      <c r="AZ23" s="201"/>
      <c r="BA23" s="201"/>
      <c r="BB23" s="201"/>
      <c r="BC23" s="201"/>
      <c r="BD23" s="201"/>
      <c r="BE23" s="201"/>
      <c r="BF23" s="201"/>
      <c r="BG23" s="201"/>
      <c r="BH23" s="201"/>
      <c r="BI23" s="201"/>
      <c r="BJ23" s="201"/>
      <c r="BK23" s="201"/>
    </row>
    <row r="24" spans="1:63">
      <c r="A24" s="203" t="s">
        <v>174</v>
      </c>
      <c r="B24" s="203" t="s">
        <v>175</v>
      </c>
      <c r="C24" s="200">
        <f t="shared" si="1"/>
        <v>0</v>
      </c>
      <c r="D24" s="201"/>
      <c r="E24" s="201"/>
      <c r="F24" s="201"/>
      <c r="G24" s="201"/>
      <c r="H24" s="201"/>
      <c r="I24" s="201"/>
      <c r="J24" s="201"/>
      <c r="K24" s="201"/>
      <c r="L24" s="201"/>
      <c r="M24" s="201"/>
      <c r="N24" s="201"/>
      <c r="O24" s="201"/>
      <c r="P24" s="201"/>
      <c r="Q24" s="201"/>
      <c r="R24" s="201"/>
      <c r="S24" s="201"/>
      <c r="T24" s="201"/>
      <c r="U24" s="201"/>
      <c r="V24" s="201"/>
      <c r="W24" s="201"/>
      <c r="X24" s="201"/>
      <c r="Y24" s="201"/>
      <c r="Z24" s="201"/>
      <c r="AA24" s="201"/>
      <c r="AB24" s="201"/>
      <c r="AC24" s="201"/>
      <c r="AD24" s="201"/>
      <c r="AE24" s="201"/>
      <c r="AF24" s="201"/>
      <c r="AG24" s="201"/>
      <c r="AH24" s="201"/>
      <c r="AI24" s="201"/>
      <c r="AJ24" s="201"/>
      <c r="AK24" s="201"/>
      <c r="AL24" s="201"/>
      <c r="AM24" s="201"/>
      <c r="AN24" s="201"/>
      <c r="AO24" s="201"/>
      <c r="AP24" s="201"/>
      <c r="AQ24" s="201"/>
      <c r="AR24" s="201"/>
      <c r="AS24" s="201"/>
      <c r="AT24" s="201"/>
      <c r="AU24" s="201"/>
      <c r="AV24" s="201"/>
      <c r="AW24" s="201"/>
      <c r="AX24" s="201"/>
      <c r="AY24" s="201"/>
      <c r="AZ24" s="201"/>
      <c r="BA24" s="201"/>
      <c r="BB24" s="201"/>
      <c r="BC24" s="201"/>
      <c r="BD24" s="201"/>
      <c r="BE24" s="201"/>
      <c r="BF24" s="201"/>
      <c r="BG24" s="201"/>
      <c r="BH24" s="201"/>
      <c r="BI24" s="201"/>
      <c r="BJ24" s="201"/>
      <c r="BK24" s="201"/>
    </row>
    <row r="25" spans="1:63">
      <c r="A25" s="203" t="s">
        <v>176</v>
      </c>
      <c r="B25" s="203" t="s">
        <v>177</v>
      </c>
      <c r="C25" s="200">
        <f t="shared" si="1"/>
        <v>0</v>
      </c>
      <c r="D25" s="201"/>
      <c r="E25" s="201"/>
      <c r="F25" s="201"/>
      <c r="G25" s="201"/>
      <c r="H25" s="201"/>
      <c r="I25" s="201"/>
      <c r="J25" s="201"/>
      <c r="K25" s="201"/>
      <c r="L25" s="201"/>
      <c r="M25" s="201"/>
      <c r="N25" s="201"/>
      <c r="O25" s="201"/>
      <c r="P25" s="201"/>
      <c r="Q25" s="201"/>
      <c r="R25" s="201"/>
      <c r="S25" s="201"/>
      <c r="T25" s="201"/>
      <c r="U25" s="201"/>
      <c r="V25" s="201"/>
      <c r="W25" s="201"/>
      <c r="X25" s="201"/>
      <c r="Y25" s="201"/>
      <c r="Z25" s="201"/>
      <c r="AA25" s="201"/>
      <c r="AB25" s="201"/>
      <c r="AC25" s="201"/>
      <c r="AD25" s="201"/>
      <c r="AE25" s="201"/>
      <c r="AF25" s="201"/>
      <c r="AG25" s="201"/>
      <c r="AH25" s="201"/>
      <c r="AI25" s="201"/>
      <c r="AJ25" s="201"/>
      <c r="AK25" s="201"/>
      <c r="AL25" s="201"/>
      <c r="AM25" s="201"/>
      <c r="AN25" s="201"/>
      <c r="AO25" s="201"/>
      <c r="AP25" s="201"/>
      <c r="AQ25" s="201"/>
      <c r="AR25" s="201"/>
      <c r="AS25" s="201"/>
      <c r="AT25" s="201"/>
      <c r="AU25" s="201"/>
      <c r="AV25" s="201"/>
      <c r="AW25" s="201"/>
      <c r="AX25" s="201"/>
      <c r="AY25" s="201"/>
      <c r="AZ25" s="201"/>
      <c r="BA25" s="201"/>
      <c r="BB25" s="201"/>
      <c r="BC25" s="201"/>
      <c r="BD25" s="201"/>
      <c r="BE25" s="201"/>
      <c r="BF25" s="201"/>
      <c r="BG25" s="201"/>
      <c r="BH25" s="201"/>
      <c r="BI25" s="201"/>
      <c r="BJ25" s="201"/>
      <c r="BK25" s="201"/>
    </row>
    <row r="26" spans="1:63">
      <c r="A26" s="203" t="s">
        <v>178</v>
      </c>
      <c r="B26" s="203" t="s">
        <v>179</v>
      </c>
      <c r="C26" s="200">
        <f t="shared" si="1"/>
        <v>0</v>
      </c>
      <c r="D26" s="201"/>
      <c r="E26" s="201"/>
      <c r="F26" s="201"/>
      <c r="G26" s="201"/>
      <c r="H26" s="201"/>
      <c r="I26" s="201"/>
      <c r="J26" s="201"/>
      <c r="K26" s="201"/>
      <c r="L26" s="201"/>
      <c r="M26" s="201"/>
      <c r="N26" s="201"/>
      <c r="O26" s="201"/>
      <c r="P26" s="201"/>
      <c r="Q26" s="201"/>
      <c r="R26" s="201"/>
      <c r="S26" s="201"/>
      <c r="T26" s="201"/>
      <c r="U26" s="201"/>
      <c r="V26" s="201"/>
      <c r="W26" s="201"/>
      <c r="X26" s="201"/>
      <c r="Y26" s="201"/>
      <c r="Z26" s="201"/>
      <c r="AA26" s="201"/>
      <c r="AB26" s="201"/>
      <c r="AC26" s="201"/>
      <c r="AD26" s="201"/>
      <c r="AE26" s="201"/>
      <c r="AF26" s="201"/>
      <c r="AG26" s="201"/>
      <c r="AH26" s="201"/>
      <c r="AI26" s="201"/>
      <c r="AJ26" s="201"/>
      <c r="AK26" s="201"/>
      <c r="AL26" s="201"/>
      <c r="AM26" s="201"/>
      <c r="AN26" s="201"/>
      <c r="AO26" s="201"/>
      <c r="AP26" s="201"/>
      <c r="AQ26" s="201"/>
      <c r="AR26" s="201"/>
      <c r="AS26" s="201"/>
      <c r="AT26" s="201"/>
      <c r="AU26" s="201"/>
      <c r="AV26" s="201"/>
      <c r="AW26" s="201"/>
      <c r="AX26" s="201"/>
      <c r="AY26" s="201"/>
      <c r="AZ26" s="201"/>
      <c r="BA26" s="201"/>
      <c r="BB26" s="201"/>
      <c r="BC26" s="201"/>
      <c r="BD26" s="201"/>
      <c r="BE26" s="201"/>
      <c r="BF26" s="201"/>
      <c r="BG26" s="201"/>
      <c r="BH26" s="201"/>
      <c r="BI26" s="201"/>
      <c r="BJ26" s="201"/>
      <c r="BK26" s="201"/>
    </row>
    <row r="27" spans="1:63">
      <c r="A27" s="203" t="s">
        <v>180</v>
      </c>
      <c r="B27" s="203" t="s">
        <v>181</v>
      </c>
      <c r="C27" s="200">
        <f t="shared" si="1"/>
        <v>0</v>
      </c>
      <c r="D27" s="201"/>
      <c r="E27" s="201"/>
      <c r="F27" s="201"/>
      <c r="G27" s="201"/>
      <c r="H27" s="201"/>
      <c r="I27" s="201"/>
      <c r="J27" s="201"/>
      <c r="K27" s="201"/>
      <c r="L27" s="201"/>
      <c r="M27" s="201"/>
      <c r="N27" s="201"/>
      <c r="O27" s="201"/>
      <c r="P27" s="201"/>
      <c r="Q27" s="201"/>
      <c r="R27" s="201"/>
      <c r="S27" s="201"/>
      <c r="T27" s="201"/>
      <c r="U27" s="201"/>
      <c r="V27" s="201"/>
      <c r="W27" s="201"/>
      <c r="X27" s="201"/>
      <c r="Y27" s="201"/>
      <c r="Z27" s="201"/>
      <c r="AA27" s="201"/>
      <c r="AB27" s="201"/>
      <c r="AC27" s="201"/>
      <c r="AD27" s="201"/>
      <c r="AE27" s="201"/>
      <c r="AF27" s="201"/>
      <c r="AG27" s="201"/>
      <c r="AH27" s="201"/>
      <c r="AI27" s="201"/>
      <c r="AJ27" s="201"/>
      <c r="AK27" s="201"/>
      <c r="AL27" s="201"/>
      <c r="AM27" s="201"/>
      <c r="AN27" s="201"/>
      <c r="AO27" s="201"/>
      <c r="AP27" s="201"/>
      <c r="AQ27" s="201"/>
      <c r="AR27" s="201"/>
      <c r="AS27" s="201"/>
      <c r="AT27" s="201"/>
      <c r="AU27" s="201"/>
      <c r="AV27" s="201"/>
      <c r="AW27" s="201"/>
      <c r="AX27" s="201"/>
      <c r="AY27" s="201"/>
      <c r="AZ27" s="201"/>
      <c r="BA27" s="201"/>
      <c r="BB27" s="201"/>
      <c r="BC27" s="201"/>
      <c r="BD27" s="201"/>
      <c r="BE27" s="201"/>
      <c r="BF27" s="201"/>
      <c r="BG27" s="201"/>
      <c r="BH27" s="201"/>
      <c r="BI27" s="201"/>
      <c r="BJ27" s="201"/>
      <c r="BK27" s="201"/>
    </row>
    <row r="28" spans="1:63">
      <c r="A28" s="203" t="s">
        <v>182</v>
      </c>
      <c r="B28" s="203" t="s">
        <v>183</v>
      </c>
      <c r="C28" s="200">
        <f t="shared" si="1"/>
        <v>0</v>
      </c>
      <c r="D28" s="201"/>
      <c r="E28" s="201"/>
      <c r="F28" s="201"/>
      <c r="G28" s="201"/>
      <c r="H28" s="201"/>
      <c r="I28" s="201"/>
      <c r="J28" s="201"/>
      <c r="K28" s="201"/>
      <c r="L28" s="201"/>
      <c r="M28" s="201"/>
      <c r="N28" s="201"/>
      <c r="O28" s="201"/>
      <c r="P28" s="201"/>
      <c r="Q28" s="201"/>
      <c r="R28" s="201"/>
      <c r="S28" s="201"/>
      <c r="T28" s="201"/>
      <c r="U28" s="201"/>
      <c r="V28" s="201"/>
      <c r="W28" s="201"/>
      <c r="X28" s="201"/>
      <c r="Y28" s="201"/>
      <c r="Z28" s="201"/>
      <c r="AA28" s="201"/>
      <c r="AB28" s="201"/>
      <c r="AC28" s="201"/>
      <c r="AD28" s="201"/>
      <c r="AE28" s="201"/>
      <c r="AF28" s="201"/>
      <c r="AG28" s="201"/>
      <c r="AH28" s="201"/>
      <c r="AI28" s="201"/>
      <c r="AJ28" s="201"/>
      <c r="AK28" s="201"/>
      <c r="AL28" s="201"/>
      <c r="AM28" s="201"/>
      <c r="AN28" s="201"/>
      <c r="AO28" s="201"/>
      <c r="AP28" s="201"/>
      <c r="AQ28" s="201"/>
      <c r="AR28" s="201"/>
      <c r="AS28" s="201"/>
      <c r="AT28" s="201"/>
      <c r="AU28" s="201"/>
      <c r="AV28" s="201"/>
      <c r="AW28" s="201"/>
      <c r="AX28" s="201"/>
      <c r="AY28" s="201"/>
      <c r="AZ28" s="201"/>
      <c r="BA28" s="201"/>
      <c r="BB28" s="201"/>
      <c r="BC28" s="201"/>
      <c r="BD28" s="201"/>
      <c r="BE28" s="201"/>
      <c r="BF28" s="201"/>
      <c r="BG28" s="201"/>
      <c r="BH28" s="201"/>
      <c r="BI28" s="201"/>
      <c r="BJ28" s="201"/>
      <c r="BK28" s="201"/>
    </row>
    <row r="29" spans="1:63">
      <c r="A29" s="203" t="s">
        <v>184</v>
      </c>
      <c r="B29" s="203" t="s">
        <v>185</v>
      </c>
      <c r="C29" s="200">
        <f t="shared" si="1"/>
        <v>0</v>
      </c>
      <c r="D29" s="201"/>
      <c r="E29" s="201"/>
      <c r="F29" s="201"/>
      <c r="G29" s="201"/>
      <c r="H29" s="201"/>
      <c r="I29" s="201"/>
      <c r="J29" s="201"/>
      <c r="K29" s="201"/>
      <c r="L29" s="201"/>
      <c r="M29" s="201"/>
      <c r="N29" s="201"/>
      <c r="O29" s="201"/>
      <c r="P29" s="201"/>
      <c r="Q29" s="201"/>
      <c r="R29" s="201"/>
      <c r="S29" s="201"/>
      <c r="T29" s="201"/>
      <c r="U29" s="201"/>
      <c r="V29" s="201"/>
      <c r="W29" s="201"/>
      <c r="X29" s="201"/>
      <c r="Y29" s="201"/>
      <c r="Z29" s="201"/>
      <c r="AA29" s="201"/>
      <c r="AB29" s="201"/>
      <c r="AC29" s="201"/>
      <c r="AD29" s="201"/>
      <c r="AE29" s="201"/>
      <c r="AF29" s="201"/>
      <c r="AG29" s="201"/>
      <c r="AH29" s="201"/>
      <c r="AI29" s="201"/>
      <c r="AJ29" s="201"/>
      <c r="AK29" s="201"/>
      <c r="AL29" s="201"/>
      <c r="AM29" s="201"/>
      <c r="AN29" s="201"/>
      <c r="AO29" s="201"/>
      <c r="AP29" s="201"/>
      <c r="AQ29" s="201"/>
      <c r="AR29" s="201"/>
      <c r="AS29" s="201"/>
      <c r="AT29" s="201"/>
      <c r="AU29" s="201"/>
      <c r="AV29" s="201"/>
      <c r="AW29" s="201"/>
      <c r="AX29" s="201"/>
      <c r="AY29" s="201"/>
      <c r="AZ29" s="201"/>
      <c r="BA29" s="201"/>
      <c r="BB29" s="201"/>
      <c r="BC29" s="201"/>
      <c r="BD29" s="201"/>
      <c r="BE29" s="201"/>
      <c r="BF29" s="201"/>
      <c r="BG29" s="201"/>
      <c r="BH29" s="201"/>
      <c r="BI29" s="201"/>
      <c r="BJ29" s="201"/>
      <c r="BK29" s="201"/>
    </row>
    <row r="30" spans="1:63">
      <c r="A30" s="203" t="s">
        <v>186</v>
      </c>
      <c r="B30" s="203" t="s">
        <v>187</v>
      </c>
      <c r="C30" s="200">
        <f t="shared" si="1"/>
        <v>0</v>
      </c>
      <c r="D30" s="201"/>
      <c r="E30" s="201"/>
      <c r="F30" s="201"/>
      <c r="G30" s="201"/>
      <c r="H30" s="201"/>
      <c r="I30" s="201"/>
      <c r="J30" s="201"/>
      <c r="K30" s="201"/>
      <c r="L30" s="201"/>
      <c r="M30" s="201"/>
      <c r="N30" s="201"/>
      <c r="O30" s="201"/>
      <c r="P30" s="201"/>
      <c r="Q30" s="201"/>
      <c r="R30" s="201"/>
      <c r="S30" s="201"/>
      <c r="T30" s="201"/>
      <c r="U30" s="201"/>
      <c r="V30" s="201"/>
      <c r="W30" s="201"/>
      <c r="X30" s="201"/>
      <c r="Y30" s="201"/>
      <c r="Z30" s="201"/>
      <c r="AA30" s="201"/>
      <c r="AB30" s="201"/>
      <c r="AC30" s="201"/>
      <c r="AD30" s="201"/>
      <c r="AE30" s="201"/>
      <c r="AF30" s="201"/>
      <c r="AG30" s="201"/>
      <c r="AH30" s="201"/>
      <c r="AI30" s="201"/>
      <c r="AJ30" s="201"/>
      <c r="AK30" s="201"/>
      <c r="AL30" s="201"/>
      <c r="AM30" s="201"/>
      <c r="AN30" s="201"/>
      <c r="AO30" s="201"/>
      <c r="AP30" s="201"/>
      <c r="AQ30" s="201"/>
      <c r="AR30" s="201"/>
      <c r="AS30" s="201"/>
      <c r="AT30" s="201"/>
      <c r="AU30" s="201"/>
      <c r="AV30" s="201"/>
      <c r="AW30" s="201"/>
      <c r="AX30" s="201"/>
      <c r="AY30" s="201"/>
      <c r="AZ30" s="201"/>
      <c r="BA30" s="201"/>
      <c r="BB30" s="201"/>
      <c r="BC30" s="201"/>
      <c r="BD30" s="201"/>
      <c r="BE30" s="201"/>
      <c r="BF30" s="201"/>
      <c r="BG30" s="201"/>
      <c r="BH30" s="201"/>
      <c r="BI30" s="201"/>
      <c r="BJ30" s="201"/>
      <c r="BK30" s="201"/>
    </row>
    <row r="31" ht="34" customHeight="1"/>
    <row r="32" ht="13.5" spans="1:3">
      <c r="A32" s="194" t="s">
        <v>188</v>
      </c>
      <c r="B32" s="194"/>
      <c r="C32" s="190">
        <f>SUM(C34:C39)</f>
        <v>0</v>
      </c>
    </row>
    <row r="33" ht="13.5" spans="1:63">
      <c r="A33" s="195" t="s">
        <v>122</v>
      </c>
      <c r="B33" s="195" t="s">
        <v>147</v>
      </c>
      <c r="C33" s="196" t="s">
        <v>148</v>
      </c>
      <c r="D33" s="197">
        <f>'2.交付主体人力成本'!O$110</f>
        <v>44166</v>
      </c>
      <c r="E33" s="197">
        <f>'2.交付主体人力成本'!P$110</f>
        <v>44197</v>
      </c>
      <c r="F33" s="197">
        <f>'2.交付主体人力成本'!Q$110</f>
        <v>44228</v>
      </c>
      <c r="G33" s="197">
        <f>'2.交付主体人力成本'!R$110</f>
        <v>44256</v>
      </c>
      <c r="H33" s="197">
        <f>'2.交付主体人力成本'!S$110</f>
        <v>44287</v>
      </c>
      <c r="I33" s="197">
        <f>'2.交付主体人力成本'!T$110</f>
        <v>44317</v>
      </c>
      <c r="J33" s="197">
        <f>'2.交付主体人力成本'!U$110</f>
        <v>44348</v>
      </c>
      <c r="K33" s="197">
        <f>'2.交付主体人力成本'!V$110</f>
        <v>44378</v>
      </c>
      <c r="L33" s="197">
        <f>'2.交付主体人力成本'!W$110</f>
        <v>44409</v>
      </c>
      <c r="M33" s="197">
        <f>'2.交付主体人力成本'!X$110</f>
        <v>44440</v>
      </c>
      <c r="N33" s="197">
        <f>'2.交付主体人力成本'!Y$110</f>
        <v>44470</v>
      </c>
      <c r="O33" s="197">
        <f>'2.交付主体人力成本'!Z$110</f>
        <v>44501</v>
      </c>
      <c r="P33" s="197">
        <f>'2.交付主体人力成本'!AA$110</f>
        <v>44531</v>
      </c>
      <c r="Q33" s="197">
        <f>'2.交付主体人力成本'!AB$110</f>
        <v>44562</v>
      </c>
      <c r="R33" s="197">
        <f>'2.交付主体人力成本'!AC$110</f>
        <v>44593</v>
      </c>
      <c r="S33" s="197">
        <f>'2.交付主体人力成本'!AD$110</f>
        <v>44621</v>
      </c>
      <c r="T33" s="197">
        <f>'2.交付主体人力成本'!AE$110</f>
        <v>44652</v>
      </c>
      <c r="U33" s="197">
        <f>'2.交付主体人力成本'!AF$110</f>
        <v>44682</v>
      </c>
      <c r="V33" s="197">
        <f>'2.交付主体人力成本'!AG$110</f>
        <v>44713</v>
      </c>
      <c r="W33" s="197">
        <f>'2.交付主体人力成本'!AH$110</f>
        <v>44743</v>
      </c>
      <c r="X33" s="197">
        <f>'2.交付主体人力成本'!AI$110</f>
        <v>44774</v>
      </c>
      <c r="Y33" s="197">
        <f>'2.交付主体人力成本'!AJ$110</f>
        <v>44805</v>
      </c>
      <c r="Z33" s="197">
        <f>'2.交付主体人力成本'!AK$110</f>
        <v>44835</v>
      </c>
      <c r="AA33" s="197">
        <f>'2.交付主体人力成本'!AL$110</f>
        <v>44866</v>
      </c>
      <c r="AB33" s="197">
        <f>'2.交付主体人力成本'!AM$110</f>
        <v>44896</v>
      </c>
      <c r="AC33" s="197">
        <f>'2.交付主体人力成本'!AN$110</f>
        <v>44927</v>
      </c>
      <c r="AD33" s="197">
        <f>'2.交付主体人力成本'!AO$110</f>
        <v>44958</v>
      </c>
      <c r="AE33" s="197">
        <f>'2.交付主体人力成本'!AP$110</f>
        <v>44986</v>
      </c>
      <c r="AF33" s="197">
        <f>'2.交付主体人力成本'!AQ$110</f>
        <v>45017</v>
      </c>
      <c r="AG33" s="197">
        <f>'2.交付主体人力成本'!AR$110</f>
        <v>45047</v>
      </c>
      <c r="AH33" s="197">
        <f>'2.交付主体人力成本'!AS$110</f>
        <v>45078</v>
      </c>
      <c r="AI33" s="197">
        <f>'2.交付主体人力成本'!AT$110</f>
        <v>45108</v>
      </c>
      <c r="AJ33" s="197">
        <f>'2.交付主体人力成本'!AU$110</f>
        <v>45139</v>
      </c>
      <c r="AK33" s="197">
        <f>'2.交付主体人力成本'!AV$110</f>
        <v>45170</v>
      </c>
      <c r="AL33" s="197">
        <f>'2.交付主体人力成本'!AW$110</f>
        <v>45200</v>
      </c>
      <c r="AM33" s="197">
        <f>'2.交付主体人力成本'!AX$110</f>
        <v>45231</v>
      </c>
      <c r="AN33" s="197">
        <f>'2.交付主体人力成本'!AY$110</f>
        <v>45261</v>
      </c>
      <c r="AO33" s="197">
        <f>'2.交付主体人力成本'!AZ$110</f>
        <v>45292</v>
      </c>
      <c r="AP33" s="197">
        <f>'2.交付主体人力成本'!BA$110</f>
        <v>45323</v>
      </c>
      <c r="AQ33" s="197">
        <f>'2.交付主体人力成本'!BB$110</f>
        <v>45352</v>
      </c>
      <c r="AR33" s="197">
        <f>'2.交付主体人力成本'!BC$110</f>
        <v>45383</v>
      </c>
      <c r="AS33" s="197">
        <f>'2.交付主体人力成本'!BD$110</f>
        <v>45413</v>
      </c>
      <c r="AT33" s="197">
        <f>'2.交付主体人力成本'!BE$110</f>
        <v>45444</v>
      </c>
      <c r="AU33" s="197">
        <f>'2.交付主体人力成本'!BF$110</f>
        <v>45474</v>
      </c>
      <c r="AV33" s="197">
        <f>'2.交付主体人力成本'!BG$110</f>
        <v>45505</v>
      </c>
      <c r="AW33" s="197">
        <f>'2.交付主体人力成本'!BH$110</f>
        <v>45536</v>
      </c>
      <c r="AX33" s="197">
        <f>'2.交付主体人力成本'!BI$110</f>
        <v>45566</v>
      </c>
      <c r="AY33" s="197">
        <f>'2.交付主体人力成本'!BJ$110</f>
        <v>45597</v>
      </c>
      <c r="AZ33" s="197">
        <f>'2.交付主体人力成本'!BK$110</f>
        <v>45627</v>
      </c>
      <c r="BA33" s="197">
        <f>'2.交付主体人力成本'!BL$110</f>
        <v>45658</v>
      </c>
      <c r="BB33" s="197">
        <f>'2.交付主体人力成本'!BM$110</f>
        <v>45689</v>
      </c>
      <c r="BC33" s="197">
        <f>'2.交付主体人力成本'!BN$110</f>
        <v>45717</v>
      </c>
      <c r="BD33" s="197">
        <f>'2.交付主体人力成本'!BO$110</f>
        <v>45748</v>
      </c>
      <c r="BE33" s="197">
        <f>'2.交付主体人力成本'!BP$110</f>
        <v>45778</v>
      </c>
      <c r="BF33" s="197">
        <f>'2.交付主体人力成本'!BQ$110</f>
        <v>45809</v>
      </c>
      <c r="BG33" s="197">
        <f>'2.交付主体人力成本'!BR$110</f>
        <v>45839</v>
      </c>
      <c r="BH33" s="197">
        <f>'2.交付主体人力成本'!BS$110</f>
        <v>45870</v>
      </c>
      <c r="BI33" s="197">
        <f>'2.交付主体人力成本'!BT$110</f>
        <v>45901</v>
      </c>
      <c r="BJ33" s="197">
        <f>'2.交付主体人力成本'!BU$110</f>
        <v>45931</v>
      </c>
      <c r="BK33" s="197">
        <f>'2.交付主体人力成本'!BV$110</f>
        <v>45962</v>
      </c>
    </row>
    <row r="34" spans="1:63">
      <c r="A34" s="198" t="s">
        <v>149</v>
      </c>
      <c r="B34" s="199" t="s">
        <v>150</v>
      </c>
      <c r="C34" s="200">
        <f>SUM($D34:$BK34)</f>
        <v>0</v>
      </c>
      <c r="D34" s="201"/>
      <c r="E34" s="201"/>
      <c r="F34" s="201"/>
      <c r="G34" s="201"/>
      <c r="H34" s="201"/>
      <c r="I34" s="201"/>
      <c r="J34" s="201"/>
      <c r="K34" s="201"/>
      <c r="L34" s="201"/>
      <c r="M34" s="201"/>
      <c r="N34" s="201"/>
      <c r="O34" s="201"/>
      <c r="P34" s="201"/>
      <c r="Q34" s="201"/>
      <c r="R34" s="201"/>
      <c r="S34" s="201"/>
      <c r="T34" s="201"/>
      <c r="U34" s="201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201"/>
      <c r="AR34" s="201"/>
      <c r="AS34" s="201"/>
      <c r="AT34" s="201"/>
      <c r="AU34" s="201"/>
      <c r="AV34" s="201"/>
      <c r="AW34" s="201"/>
      <c r="AX34" s="201"/>
      <c r="AY34" s="201"/>
      <c r="AZ34" s="201"/>
      <c r="BA34" s="201"/>
      <c r="BB34" s="201"/>
      <c r="BC34" s="201"/>
      <c r="BD34" s="201"/>
      <c r="BE34" s="201"/>
      <c r="BF34" s="201"/>
      <c r="BG34" s="201"/>
      <c r="BH34" s="201"/>
      <c r="BI34" s="201"/>
      <c r="BJ34" s="201"/>
      <c r="BK34" s="201"/>
    </row>
    <row r="35" spans="1:63">
      <c r="A35" s="202" t="s">
        <v>151</v>
      </c>
      <c r="B35" s="203" t="s">
        <v>152</v>
      </c>
      <c r="C35" s="200">
        <f t="shared" ref="C34:C39" si="2">SUM($D35:$BK35)</f>
        <v>0</v>
      </c>
      <c r="D35" s="201"/>
      <c r="E35" s="201"/>
      <c r="F35" s="201"/>
      <c r="G35" s="201"/>
      <c r="H35" s="201"/>
      <c r="I35" s="201"/>
      <c r="J35" s="201"/>
      <c r="K35" s="201"/>
      <c r="L35" s="201"/>
      <c r="M35" s="201"/>
      <c r="N35" s="201"/>
      <c r="O35" s="201"/>
      <c r="P35" s="201"/>
      <c r="Q35" s="201"/>
      <c r="R35" s="201"/>
      <c r="S35" s="201"/>
      <c r="T35" s="201"/>
      <c r="U35" s="201"/>
      <c r="V35" s="201"/>
      <c r="W35" s="201"/>
      <c r="X35" s="201"/>
      <c r="Y35" s="201"/>
      <c r="Z35" s="201"/>
      <c r="AA35" s="201"/>
      <c r="AB35" s="201"/>
      <c r="AC35" s="201"/>
      <c r="AD35" s="201"/>
      <c r="AE35" s="201"/>
      <c r="AF35" s="201"/>
      <c r="AG35" s="201"/>
      <c r="AH35" s="201"/>
      <c r="AI35" s="201"/>
      <c r="AJ35" s="201"/>
      <c r="AK35" s="201"/>
      <c r="AL35" s="201"/>
      <c r="AM35" s="201"/>
      <c r="AN35" s="201"/>
      <c r="AO35" s="201"/>
      <c r="AP35" s="201"/>
      <c r="AQ35" s="201"/>
      <c r="AR35" s="201"/>
      <c r="AS35" s="201"/>
      <c r="AT35" s="201"/>
      <c r="AU35" s="201"/>
      <c r="AV35" s="201"/>
      <c r="AW35" s="201"/>
      <c r="AX35" s="201"/>
      <c r="AY35" s="201"/>
      <c r="AZ35" s="201"/>
      <c r="BA35" s="201"/>
      <c r="BB35" s="201"/>
      <c r="BC35" s="201"/>
      <c r="BD35" s="201"/>
      <c r="BE35" s="201"/>
      <c r="BF35" s="201"/>
      <c r="BG35" s="201"/>
      <c r="BH35" s="201"/>
      <c r="BI35" s="201"/>
      <c r="BJ35" s="201"/>
      <c r="BK35" s="201"/>
    </row>
    <row r="36" spans="1:63">
      <c r="A36" s="202" t="s">
        <v>153</v>
      </c>
      <c r="B36" s="203" t="s">
        <v>154</v>
      </c>
      <c r="C36" s="200">
        <f t="shared" si="2"/>
        <v>0</v>
      </c>
      <c r="D36" s="201"/>
      <c r="E36" s="201"/>
      <c r="F36" s="201"/>
      <c r="G36" s="201"/>
      <c r="H36" s="201"/>
      <c r="I36" s="201"/>
      <c r="J36" s="201"/>
      <c r="K36" s="201"/>
      <c r="L36" s="201"/>
      <c r="M36" s="201"/>
      <c r="N36" s="201"/>
      <c r="O36" s="201"/>
      <c r="P36" s="201"/>
      <c r="Q36" s="201"/>
      <c r="R36" s="201"/>
      <c r="S36" s="201"/>
      <c r="T36" s="201"/>
      <c r="U36" s="201"/>
      <c r="V36" s="201"/>
      <c r="W36" s="201"/>
      <c r="X36" s="201"/>
      <c r="Y36" s="201"/>
      <c r="Z36" s="201"/>
      <c r="AA36" s="201"/>
      <c r="AB36" s="201"/>
      <c r="AC36" s="201"/>
      <c r="AD36" s="201"/>
      <c r="AE36" s="201"/>
      <c r="AF36" s="201"/>
      <c r="AG36" s="201"/>
      <c r="AH36" s="201"/>
      <c r="AI36" s="201"/>
      <c r="AJ36" s="201"/>
      <c r="AK36" s="201"/>
      <c r="AL36" s="201"/>
      <c r="AM36" s="201"/>
      <c r="AN36" s="201"/>
      <c r="AO36" s="201"/>
      <c r="AP36" s="201"/>
      <c r="AQ36" s="201"/>
      <c r="AR36" s="201"/>
      <c r="AS36" s="201"/>
      <c r="AT36" s="201"/>
      <c r="AU36" s="201"/>
      <c r="AV36" s="201"/>
      <c r="AW36" s="201"/>
      <c r="AX36" s="201"/>
      <c r="AY36" s="201"/>
      <c r="AZ36" s="201"/>
      <c r="BA36" s="201"/>
      <c r="BB36" s="201"/>
      <c r="BC36" s="201"/>
      <c r="BD36" s="201"/>
      <c r="BE36" s="201"/>
      <c r="BF36" s="201"/>
      <c r="BG36" s="201"/>
      <c r="BH36" s="201"/>
      <c r="BI36" s="201"/>
      <c r="BJ36" s="201"/>
      <c r="BK36" s="201"/>
    </row>
    <row r="37" spans="1:63">
      <c r="A37" s="202" t="s">
        <v>155</v>
      </c>
      <c r="B37" s="203" t="s">
        <v>156</v>
      </c>
      <c r="C37" s="200">
        <f t="shared" si="2"/>
        <v>0</v>
      </c>
      <c r="D37" s="201"/>
      <c r="E37" s="201"/>
      <c r="F37" s="201"/>
      <c r="G37" s="201"/>
      <c r="H37" s="201"/>
      <c r="I37" s="201"/>
      <c r="J37" s="201"/>
      <c r="K37" s="201"/>
      <c r="L37" s="201"/>
      <c r="M37" s="201"/>
      <c r="N37" s="201"/>
      <c r="O37" s="201"/>
      <c r="P37" s="201"/>
      <c r="Q37" s="201"/>
      <c r="R37" s="201"/>
      <c r="S37" s="201"/>
      <c r="T37" s="201"/>
      <c r="U37" s="201"/>
      <c r="V37" s="201"/>
      <c r="W37" s="201"/>
      <c r="X37" s="201"/>
      <c r="Y37" s="201"/>
      <c r="Z37" s="201"/>
      <c r="AA37" s="201"/>
      <c r="AB37" s="201"/>
      <c r="AC37" s="201"/>
      <c r="AD37" s="201"/>
      <c r="AE37" s="201"/>
      <c r="AF37" s="201"/>
      <c r="AG37" s="201"/>
      <c r="AH37" s="201"/>
      <c r="AI37" s="201"/>
      <c r="AJ37" s="201"/>
      <c r="AK37" s="201"/>
      <c r="AL37" s="201"/>
      <c r="AM37" s="201"/>
      <c r="AN37" s="201"/>
      <c r="AO37" s="201"/>
      <c r="AP37" s="201"/>
      <c r="AQ37" s="201"/>
      <c r="AR37" s="201"/>
      <c r="AS37" s="201"/>
      <c r="AT37" s="201"/>
      <c r="AU37" s="201"/>
      <c r="AV37" s="201"/>
      <c r="AW37" s="201"/>
      <c r="AX37" s="201"/>
      <c r="AY37" s="201"/>
      <c r="AZ37" s="201"/>
      <c r="BA37" s="201"/>
      <c r="BB37" s="201"/>
      <c r="BC37" s="201"/>
      <c r="BD37" s="201"/>
      <c r="BE37" s="201"/>
      <c r="BF37" s="201"/>
      <c r="BG37" s="201"/>
      <c r="BH37" s="201"/>
      <c r="BI37" s="201"/>
      <c r="BJ37" s="201"/>
      <c r="BK37" s="201"/>
    </row>
    <row r="38" spans="1:63">
      <c r="A38" s="202" t="s">
        <v>157</v>
      </c>
      <c r="B38" s="203" t="s">
        <v>158</v>
      </c>
      <c r="C38" s="200">
        <f t="shared" si="2"/>
        <v>0</v>
      </c>
      <c r="D38" s="201"/>
      <c r="E38" s="201"/>
      <c r="F38" s="201"/>
      <c r="G38" s="201"/>
      <c r="H38" s="201"/>
      <c r="I38" s="201"/>
      <c r="J38" s="201"/>
      <c r="K38" s="201"/>
      <c r="L38" s="201"/>
      <c r="M38" s="201"/>
      <c r="N38" s="201"/>
      <c r="O38" s="201"/>
      <c r="P38" s="201"/>
      <c r="Q38" s="201"/>
      <c r="R38" s="201"/>
      <c r="S38" s="201"/>
      <c r="T38" s="201"/>
      <c r="U38" s="201"/>
      <c r="V38" s="201"/>
      <c r="W38" s="201"/>
      <c r="X38" s="201"/>
      <c r="Y38" s="201"/>
      <c r="Z38" s="201"/>
      <c r="AA38" s="201"/>
      <c r="AB38" s="201"/>
      <c r="AC38" s="201"/>
      <c r="AD38" s="201"/>
      <c r="AE38" s="201"/>
      <c r="AF38" s="201"/>
      <c r="AG38" s="201"/>
      <c r="AH38" s="201"/>
      <c r="AI38" s="201"/>
      <c r="AJ38" s="201"/>
      <c r="AK38" s="201"/>
      <c r="AL38" s="201"/>
      <c r="AM38" s="201"/>
      <c r="AN38" s="201"/>
      <c r="AO38" s="201"/>
      <c r="AP38" s="201"/>
      <c r="AQ38" s="201"/>
      <c r="AR38" s="201"/>
      <c r="AS38" s="201"/>
      <c r="AT38" s="201"/>
      <c r="AU38" s="201"/>
      <c r="AV38" s="201"/>
      <c r="AW38" s="201"/>
      <c r="AX38" s="201"/>
      <c r="AY38" s="201"/>
      <c r="AZ38" s="201"/>
      <c r="BA38" s="201"/>
      <c r="BB38" s="201"/>
      <c r="BC38" s="201"/>
      <c r="BD38" s="201"/>
      <c r="BE38" s="201"/>
      <c r="BF38" s="201"/>
      <c r="BG38" s="201"/>
      <c r="BH38" s="201"/>
      <c r="BI38" s="201"/>
      <c r="BJ38" s="201"/>
      <c r="BK38" s="201"/>
    </row>
    <row r="39" spans="1:63">
      <c r="A39" s="202" t="s">
        <v>159</v>
      </c>
      <c r="B39" s="203" t="s">
        <v>160</v>
      </c>
      <c r="C39" s="200">
        <f t="shared" si="2"/>
        <v>0</v>
      </c>
      <c r="D39" s="201"/>
      <c r="E39" s="201"/>
      <c r="F39" s="201"/>
      <c r="G39" s="201"/>
      <c r="H39" s="201"/>
      <c r="I39" s="201"/>
      <c r="J39" s="201"/>
      <c r="K39" s="201"/>
      <c r="L39" s="201"/>
      <c r="M39" s="201"/>
      <c r="N39" s="201"/>
      <c r="O39" s="201"/>
      <c r="P39" s="201"/>
      <c r="Q39" s="201"/>
      <c r="R39" s="201"/>
      <c r="S39" s="201"/>
      <c r="T39" s="201"/>
      <c r="U39" s="201"/>
      <c r="V39" s="201"/>
      <c r="W39" s="201"/>
      <c r="X39" s="201"/>
      <c r="Y39" s="201"/>
      <c r="Z39" s="201"/>
      <c r="AA39" s="201"/>
      <c r="AB39" s="201"/>
      <c r="AC39" s="201"/>
      <c r="AD39" s="201"/>
      <c r="AE39" s="201"/>
      <c r="AF39" s="201"/>
      <c r="AG39" s="201"/>
      <c r="AH39" s="201"/>
      <c r="AI39" s="201"/>
      <c r="AJ39" s="201"/>
      <c r="AK39" s="201"/>
      <c r="AL39" s="201"/>
      <c r="AM39" s="201"/>
      <c r="AN39" s="201"/>
      <c r="AO39" s="201"/>
      <c r="AP39" s="201"/>
      <c r="AQ39" s="201"/>
      <c r="AR39" s="201"/>
      <c r="AS39" s="201"/>
      <c r="AT39" s="201"/>
      <c r="AU39" s="201"/>
      <c r="AV39" s="201"/>
      <c r="AW39" s="201"/>
      <c r="AX39" s="201"/>
      <c r="AY39" s="201"/>
      <c r="AZ39" s="201"/>
      <c r="BA39" s="201"/>
      <c r="BB39" s="201"/>
      <c r="BC39" s="201"/>
      <c r="BD39" s="201"/>
      <c r="BE39" s="201"/>
      <c r="BF39" s="201"/>
      <c r="BG39" s="201"/>
      <c r="BH39" s="201"/>
      <c r="BI39" s="201"/>
      <c r="BJ39" s="201"/>
      <c r="BK39" s="201"/>
    </row>
    <row r="41" ht="13.5" spans="1:3">
      <c r="A41" s="194" t="s">
        <v>189</v>
      </c>
      <c r="B41" s="194"/>
      <c r="C41" s="190">
        <f>SUM(C43:C55)</f>
        <v>0</v>
      </c>
    </row>
    <row r="42" ht="13.5" spans="1:63">
      <c r="A42" s="204" t="s">
        <v>122</v>
      </c>
      <c r="B42" s="204" t="s">
        <v>147</v>
      </c>
      <c r="C42" s="205" t="s">
        <v>148</v>
      </c>
      <c r="D42" s="197">
        <f>'2.交付主体人力成本'!O$110</f>
        <v>44166</v>
      </c>
      <c r="E42" s="197">
        <f>'2.交付主体人力成本'!P$110</f>
        <v>44197</v>
      </c>
      <c r="F42" s="197">
        <f>'2.交付主体人力成本'!Q$110</f>
        <v>44228</v>
      </c>
      <c r="G42" s="197">
        <f>'2.交付主体人力成本'!R$110</f>
        <v>44256</v>
      </c>
      <c r="H42" s="197">
        <f>'2.交付主体人力成本'!S$110</f>
        <v>44287</v>
      </c>
      <c r="I42" s="197">
        <f>'2.交付主体人力成本'!T$110</f>
        <v>44317</v>
      </c>
      <c r="J42" s="197">
        <f>'2.交付主体人力成本'!U$110</f>
        <v>44348</v>
      </c>
      <c r="K42" s="197">
        <f>'2.交付主体人力成本'!V$110</f>
        <v>44378</v>
      </c>
      <c r="L42" s="197">
        <f>'2.交付主体人力成本'!W$110</f>
        <v>44409</v>
      </c>
      <c r="M42" s="197">
        <f>'2.交付主体人力成本'!X$110</f>
        <v>44440</v>
      </c>
      <c r="N42" s="197">
        <f>'2.交付主体人力成本'!Y$110</f>
        <v>44470</v>
      </c>
      <c r="O42" s="197">
        <f>'2.交付主体人力成本'!Z$110</f>
        <v>44501</v>
      </c>
      <c r="P42" s="197">
        <f>'2.交付主体人力成本'!AA$110</f>
        <v>44531</v>
      </c>
      <c r="Q42" s="197">
        <f>'2.交付主体人力成本'!AB$110</f>
        <v>44562</v>
      </c>
      <c r="R42" s="197">
        <f>'2.交付主体人力成本'!AC$110</f>
        <v>44593</v>
      </c>
      <c r="S42" s="197">
        <f>'2.交付主体人力成本'!AD$110</f>
        <v>44621</v>
      </c>
      <c r="T42" s="197">
        <f>'2.交付主体人力成本'!AE$110</f>
        <v>44652</v>
      </c>
      <c r="U42" s="197">
        <f>'2.交付主体人力成本'!AF$110</f>
        <v>44682</v>
      </c>
      <c r="V42" s="197">
        <f>'2.交付主体人力成本'!AG$110</f>
        <v>44713</v>
      </c>
      <c r="W42" s="197">
        <f>'2.交付主体人力成本'!AH$110</f>
        <v>44743</v>
      </c>
      <c r="X42" s="197">
        <f>'2.交付主体人力成本'!AI$110</f>
        <v>44774</v>
      </c>
      <c r="Y42" s="197">
        <f>'2.交付主体人力成本'!AJ$110</f>
        <v>44805</v>
      </c>
      <c r="Z42" s="197">
        <f>'2.交付主体人力成本'!AK$110</f>
        <v>44835</v>
      </c>
      <c r="AA42" s="197">
        <f>'2.交付主体人力成本'!AL$110</f>
        <v>44866</v>
      </c>
      <c r="AB42" s="197">
        <f>'2.交付主体人力成本'!AM$110</f>
        <v>44896</v>
      </c>
      <c r="AC42" s="197">
        <f>'2.交付主体人力成本'!AN$110</f>
        <v>44927</v>
      </c>
      <c r="AD42" s="197">
        <f>'2.交付主体人力成本'!AO$110</f>
        <v>44958</v>
      </c>
      <c r="AE42" s="197">
        <f>'2.交付主体人力成本'!AP$110</f>
        <v>44986</v>
      </c>
      <c r="AF42" s="197">
        <f>'2.交付主体人力成本'!AQ$110</f>
        <v>45017</v>
      </c>
      <c r="AG42" s="197">
        <f>'2.交付主体人力成本'!AR$110</f>
        <v>45047</v>
      </c>
      <c r="AH42" s="197">
        <f>'2.交付主体人力成本'!AS$110</f>
        <v>45078</v>
      </c>
      <c r="AI42" s="197">
        <f>'2.交付主体人力成本'!AT$110</f>
        <v>45108</v>
      </c>
      <c r="AJ42" s="197">
        <f>'2.交付主体人力成本'!AU$110</f>
        <v>45139</v>
      </c>
      <c r="AK42" s="197">
        <f>'2.交付主体人力成本'!AV$110</f>
        <v>45170</v>
      </c>
      <c r="AL42" s="197">
        <f>'2.交付主体人力成本'!AW$110</f>
        <v>45200</v>
      </c>
      <c r="AM42" s="197">
        <f>'2.交付主体人力成本'!AX$110</f>
        <v>45231</v>
      </c>
      <c r="AN42" s="197">
        <f>'2.交付主体人力成本'!AY$110</f>
        <v>45261</v>
      </c>
      <c r="AO42" s="197">
        <f>'2.交付主体人力成本'!AZ$110</f>
        <v>45292</v>
      </c>
      <c r="AP42" s="197">
        <f>'2.交付主体人力成本'!BA$110</f>
        <v>45323</v>
      </c>
      <c r="AQ42" s="197">
        <f>'2.交付主体人力成本'!BB$110</f>
        <v>45352</v>
      </c>
      <c r="AR42" s="197">
        <f>'2.交付主体人力成本'!BC$110</f>
        <v>45383</v>
      </c>
      <c r="AS42" s="197">
        <f>'2.交付主体人力成本'!BD$110</f>
        <v>45413</v>
      </c>
      <c r="AT42" s="197">
        <f>'2.交付主体人力成本'!BE$110</f>
        <v>45444</v>
      </c>
      <c r="AU42" s="197">
        <f>'2.交付主体人力成本'!BF$110</f>
        <v>45474</v>
      </c>
      <c r="AV42" s="197">
        <f>'2.交付主体人力成本'!BG$110</f>
        <v>45505</v>
      </c>
      <c r="AW42" s="197">
        <f>'2.交付主体人力成本'!BH$110</f>
        <v>45536</v>
      </c>
      <c r="AX42" s="197">
        <f>'2.交付主体人力成本'!BI$110</f>
        <v>45566</v>
      </c>
      <c r="AY42" s="197">
        <f>'2.交付主体人力成本'!BJ$110</f>
        <v>45597</v>
      </c>
      <c r="AZ42" s="197">
        <f>'2.交付主体人力成本'!BK$110</f>
        <v>45627</v>
      </c>
      <c r="BA42" s="197">
        <f>'2.交付主体人力成本'!BL$110</f>
        <v>45658</v>
      </c>
      <c r="BB42" s="197">
        <f>'2.交付主体人力成本'!BM$110</f>
        <v>45689</v>
      </c>
      <c r="BC42" s="197">
        <f>'2.交付主体人力成本'!BN$110</f>
        <v>45717</v>
      </c>
      <c r="BD42" s="197">
        <f>'2.交付主体人力成本'!BO$110</f>
        <v>45748</v>
      </c>
      <c r="BE42" s="197">
        <f>'2.交付主体人力成本'!BP$110</f>
        <v>45778</v>
      </c>
      <c r="BF42" s="197">
        <f>'2.交付主体人力成本'!BQ$110</f>
        <v>45809</v>
      </c>
      <c r="BG42" s="197">
        <f>'2.交付主体人力成本'!BR$110</f>
        <v>45839</v>
      </c>
      <c r="BH42" s="197">
        <f>'2.交付主体人力成本'!BS$110</f>
        <v>45870</v>
      </c>
      <c r="BI42" s="197">
        <f>'2.交付主体人力成本'!BT$110</f>
        <v>45901</v>
      </c>
      <c r="BJ42" s="197">
        <f>'2.交付主体人力成本'!BU$110</f>
        <v>45931</v>
      </c>
      <c r="BK42" s="197">
        <f>'2.交付主体人力成本'!BV$110</f>
        <v>45962</v>
      </c>
    </row>
    <row r="43" spans="1:63">
      <c r="A43" s="203" t="s">
        <v>162</v>
      </c>
      <c r="B43" s="203" t="s">
        <v>163</v>
      </c>
      <c r="C43" s="200">
        <f t="shared" ref="C43:C55" si="3">SUM($D43:$BK43)</f>
        <v>0</v>
      </c>
      <c r="D43" s="201"/>
      <c r="E43" s="201"/>
      <c r="F43" s="201"/>
      <c r="G43" s="201"/>
      <c r="H43" s="201"/>
      <c r="I43" s="201"/>
      <c r="J43" s="201"/>
      <c r="K43" s="201"/>
      <c r="L43" s="201"/>
      <c r="M43" s="201"/>
      <c r="N43" s="201"/>
      <c r="O43" s="201"/>
      <c r="P43" s="201"/>
      <c r="Q43" s="201"/>
      <c r="R43" s="201"/>
      <c r="S43" s="201"/>
      <c r="T43" s="201"/>
      <c r="U43" s="201"/>
      <c r="V43" s="201"/>
      <c r="W43" s="201"/>
      <c r="X43" s="201"/>
      <c r="Y43" s="201"/>
      <c r="Z43" s="201"/>
      <c r="AA43" s="201"/>
      <c r="AB43" s="201"/>
      <c r="AC43" s="201"/>
      <c r="AD43" s="201"/>
      <c r="AE43" s="201"/>
      <c r="AF43" s="201"/>
      <c r="AG43" s="201"/>
      <c r="AH43" s="201"/>
      <c r="AI43" s="201"/>
      <c r="AJ43" s="201"/>
      <c r="AK43" s="201"/>
      <c r="AL43" s="201"/>
      <c r="AM43" s="201"/>
      <c r="AN43" s="201"/>
      <c r="AO43" s="201"/>
      <c r="AP43" s="201"/>
      <c r="AQ43" s="201"/>
      <c r="AR43" s="201"/>
      <c r="AS43" s="201"/>
      <c r="AT43" s="201"/>
      <c r="AU43" s="201"/>
      <c r="AV43" s="201"/>
      <c r="AW43" s="201"/>
      <c r="AX43" s="201"/>
      <c r="AY43" s="201"/>
      <c r="AZ43" s="201"/>
      <c r="BA43" s="201"/>
      <c r="BB43" s="201"/>
      <c r="BC43" s="201"/>
      <c r="BD43" s="201"/>
      <c r="BE43" s="201"/>
      <c r="BF43" s="201"/>
      <c r="BG43" s="201"/>
      <c r="BH43" s="201"/>
      <c r="BI43" s="201"/>
      <c r="BJ43" s="201"/>
      <c r="BK43" s="201"/>
    </row>
    <row r="44" spans="1:63">
      <c r="A44" s="203" t="s">
        <v>164</v>
      </c>
      <c r="B44" s="203" t="s">
        <v>165</v>
      </c>
      <c r="C44" s="200">
        <f t="shared" si="3"/>
        <v>0</v>
      </c>
      <c r="D44" s="201"/>
      <c r="E44" s="201"/>
      <c r="F44" s="201"/>
      <c r="G44" s="201"/>
      <c r="H44" s="201"/>
      <c r="I44" s="201"/>
      <c r="J44" s="201"/>
      <c r="K44" s="201"/>
      <c r="L44" s="201"/>
      <c r="M44" s="201"/>
      <c r="N44" s="201"/>
      <c r="O44" s="201"/>
      <c r="P44" s="201"/>
      <c r="Q44" s="201"/>
      <c r="R44" s="201"/>
      <c r="S44" s="201"/>
      <c r="T44" s="201"/>
      <c r="U44" s="201"/>
      <c r="V44" s="201"/>
      <c r="W44" s="201"/>
      <c r="X44" s="201"/>
      <c r="Y44" s="201"/>
      <c r="Z44" s="201"/>
      <c r="AA44" s="201"/>
      <c r="AB44" s="201"/>
      <c r="AC44" s="201"/>
      <c r="AD44" s="201"/>
      <c r="AE44" s="201"/>
      <c r="AF44" s="201"/>
      <c r="AG44" s="201"/>
      <c r="AH44" s="201"/>
      <c r="AI44" s="201"/>
      <c r="AJ44" s="201"/>
      <c r="AK44" s="201"/>
      <c r="AL44" s="201"/>
      <c r="AM44" s="201"/>
      <c r="AN44" s="201"/>
      <c r="AO44" s="201"/>
      <c r="AP44" s="201"/>
      <c r="AQ44" s="201"/>
      <c r="AR44" s="201"/>
      <c r="AS44" s="201"/>
      <c r="AT44" s="201"/>
      <c r="AU44" s="201"/>
      <c r="AV44" s="201"/>
      <c r="AW44" s="201"/>
      <c r="AX44" s="201"/>
      <c r="AY44" s="201"/>
      <c r="AZ44" s="201"/>
      <c r="BA44" s="201"/>
      <c r="BB44" s="201"/>
      <c r="BC44" s="201"/>
      <c r="BD44" s="201"/>
      <c r="BE44" s="201"/>
      <c r="BF44" s="201"/>
      <c r="BG44" s="201"/>
      <c r="BH44" s="201"/>
      <c r="BI44" s="201"/>
      <c r="BJ44" s="201"/>
      <c r="BK44" s="201"/>
    </row>
    <row r="45" spans="1:63">
      <c r="A45" s="203" t="s">
        <v>166</v>
      </c>
      <c r="B45" s="203" t="s">
        <v>167</v>
      </c>
      <c r="C45" s="200">
        <f t="shared" si="3"/>
        <v>0</v>
      </c>
      <c r="D45" s="201"/>
      <c r="E45" s="201"/>
      <c r="F45" s="201"/>
      <c r="G45" s="201"/>
      <c r="H45" s="201"/>
      <c r="I45" s="201"/>
      <c r="J45" s="201"/>
      <c r="K45" s="201"/>
      <c r="L45" s="201"/>
      <c r="M45" s="201"/>
      <c r="N45" s="201"/>
      <c r="O45" s="201"/>
      <c r="P45" s="201"/>
      <c r="Q45" s="201"/>
      <c r="R45" s="201"/>
      <c r="S45" s="201"/>
      <c r="T45" s="201"/>
      <c r="U45" s="201"/>
      <c r="V45" s="201"/>
      <c r="W45" s="201"/>
      <c r="X45" s="201"/>
      <c r="Y45" s="201"/>
      <c r="Z45" s="201"/>
      <c r="AA45" s="201"/>
      <c r="AB45" s="201"/>
      <c r="AC45" s="201"/>
      <c r="AD45" s="201"/>
      <c r="AE45" s="201"/>
      <c r="AF45" s="201"/>
      <c r="AG45" s="201"/>
      <c r="AH45" s="201"/>
      <c r="AI45" s="201"/>
      <c r="AJ45" s="201"/>
      <c r="AK45" s="201"/>
      <c r="AL45" s="201"/>
      <c r="AM45" s="201"/>
      <c r="AN45" s="201"/>
      <c r="AO45" s="201"/>
      <c r="AP45" s="201"/>
      <c r="AQ45" s="201"/>
      <c r="AR45" s="201"/>
      <c r="AS45" s="201"/>
      <c r="AT45" s="201"/>
      <c r="AU45" s="201"/>
      <c r="AV45" s="201"/>
      <c r="AW45" s="201"/>
      <c r="AX45" s="201"/>
      <c r="AY45" s="201"/>
      <c r="AZ45" s="201"/>
      <c r="BA45" s="201"/>
      <c r="BB45" s="201"/>
      <c r="BC45" s="201"/>
      <c r="BD45" s="201"/>
      <c r="BE45" s="201"/>
      <c r="BF45" s="201"/>
      <c r="BG45" s="201"/>
      <c r="BH45" s="201"/>
      <c r="BI45" s="201"/>
      <c r="BJ45" s="201"/>
      <c r="BK45" s="201"/>
    </row>
    <row r="46" spans="1:63">
      <c r="A46" s="203" t="s">
        <v>168</v>
      </c>
      <c r="B46" s="203" t="s">
        <v>169</v>
      </c>
      <c r="C46" s="200">
        <f t="shared" si="3"/>
        <v>0</v>
      </c>
      <c r="D46" s="201"/>
      <c r="E46" s="201"/>
      <c r="F46" s="201"/>
      <c r="G46" s="201"/>
      <c r="H46" s="201"/>
      <c r="I46" s="201"/>
      <c r="J46" s="201"/>
      <c r="K46" s="201"/>
      <c r="L46" s="201"/>
      <c r="M46" s="201"/>
      <c r="N46" s="201"/>
      <c r="O46" s="201"/>
      <c r="P46" s="201"/>
      <c r="Q46" s="201"/>
      <c r="R46" s="201"/>
      <c r="S46" s="201"/>
      <c r="T46" s="201"/>
      <c r="U46" s="201"/>
      <c r="V46" s="201"/>
      <c r="W46" s="201"/>
      <c r="X46" s="201"/>
      <c r="Y46" s="201"/>
      <c r="Z46" s="201"/>
      <c r="AA46" s="201"/>
      <c r="AB46" s="201"/>
      <c r="AC46" s="201"/>
      <c r="AD46" s="201"/>
      <c r="AE46" s="201"/>
      <c r="AF46" s="201"/>
      <c r="AG46" s="201"/>
      <c r="AH46" s="201"/>
      <c r="AI46" s="201"/>
      <c r="AJ46" s="201"/>
      <c r="AK46" s="201"/>
      <c r="AL46" s="201"/>
      <c r="AM46" s="201"/>
      <c r="AN46" s="201"/>
      <c r="AO46" s="201"/>
      <c r="AP46" s="201"/>
      <c r="AQ46" s="201"/>
      <c r="AR46" s="201"/>
      <c r="AS46" s="201"/>
      <c r="AT46" s="201"/>
      <c r="AU46" s="201"/>
      <c r="AV46" s="201"/>
      <c r="AW46" s="201"/>
      <c r="AX46" s="201"/>
      <c r="AY46" s="201"/>
      <c r="AZ46" s="201"/>
      <c r="BA46" s="201"/>
      <c r="BB46" s="201"/>
      <c r="BC46" s="201"/>
      <c r="BD46" s="201"/>
      <c r="BE46" s="201"/>
      <c r="BF46" s="201"/>
      <c r="BG46" s="201"/>
      <c r="BH46" s="201"/>
      <c r="BI46" s="201"/>
      <c r="BJ46" s="201"/>
      <c r="BK46" s="201"/>
    </row>
    <row r="47" spans="1:63">
      <c r="A47" s="203" t="s">
        <v>170</v>
      </c>
      <c r="B47" s="203" t="s">
        <v>171</v>
      </c>
      <c r="C47" s="200">
        <f t="shared" si="3"/>
        <v>0</v>
      </c>
      <c r="D47" s="201"/>
      <c r="E47" s="201"/>
      <c r="F47" s="201"/>
      <c r="G47" s="201"/>
      <c r="H47" s="201"/>
      <c r="J47" s="201"/>
      <c r="K47" s="201"/>
      <c r="L47" s="201"/>
      <c r="M47" s="201"/>
      <c r="N47" s="201"/>
      <c r="O47" s="201"/>
      <c r="P47" s="201"/>
      <c r="Q47" s="201"/>
      <c r="R47" s="201"/>
      <c r="S47" s="201"/>
      <c r="T47" s="201"/>
      <c r="U47" s="201"/>
      <c r="V47" s="201"/>
      <c r="W47" s="201"/>
      <c r="X47" s="201"/>
      <c r="Y47" s="201"/>
      <c r="Z47" s="201"/>
      <c r="AA47" s="201"/>
      <c r="AB47" s="201"/>
      <c r="AC47" s="201"/>
      <c r="AD47" s="201"/>
      <c r="AE47" s="201"/>
      <c r="AF47" s="201"/>
      <c r="AG47" s="201"/>
      <c r="AH47" s="201"/>
      <c r="AI47" s="201"/>
      <c r="AJ47" s="201"/>
      <c r="AK47" s="201"/>
      <c r="AL47" s="201"/>
      <c r="AM47" s="201"/>
      <c r="AN47" s="201"/>
      <c r="AO47" s="201"/>
      <c r="AP47" s="201"/>
      <c r="AQ47" s="201"/>
      <c r="AR47" s="201"/>
      <c r="AS47" s="201"/>
      <c r="AT47" s="201"/>
      <c r="AU47" s="201"/>
      <c r="AV47" s="201"/>
      <c r="AW47" s="201"/>
      <c r="AX47" s="201"/>
      <c r="AY47" s="201"/>
      <c r="AZ47" s="201"/>
      <c r="BA47" s="201"/>
      <c r="BB47" s="201"/>
      <c r="BC47" s="201"/>
      <c r="BD47" s="201"/>
      <c r="BE47" s="201"/>
      <c r="BF47" s="201"/>
      <c r="BG47" s="201"/>
      <c r="BH47" s="201"/>
      <c r="BI47" s="201"/>
      <c r="BJ47" s="201"/>
      <c r="BK47" s="201"/>
    </row>
    <row r="48" spans="1:63">
      <c r="A48" s="203" t="s">
        <v>172</v>
      </c>
      <c r="B48" s="203" t="s">
        <v>173</v>
      </c>
      <c r="C48" s="200">
        <f t="shared" si="3"/>
        <v>0</v>
      </c>
      <c r="D48" s="201"/>
      <c r="E48" s="201"/>
      <c r="F48" s="201"/>
      <c r="G48" s="201"/>
      <c r="H48" s="201"/>
      <c r="I48" s="201"/>
      <c r="J48" s="201"/>
      <c r="K48" s="201"/>
      <c r="L48" s="201"/>
      <c r="M48" s="201"/>
      <c r="N48" s="201"/>
      <c r="O48" s="201"/>
      <c r="P48" s="201"/>
      <c r="Q48" s="201"/>
      <c r="R48" s="201"/>
      <c r="S48" s="201"/>
      <c r="T48" s="201"/>
      <c r="U48" s="201"/>
      <c r="V48" s="201"/>
      <c r="W48" s="201"/>
      <c r="X48" s="201"/>
      <c r="Y48" s="201"/>
      <c r="Z48" s="201"/>
      <c r="AA48" s="201"/>
      <c r="AB48" s="201"/>
      <c r="AC48" s="201"/>
      <c r="AD48" s="201"/>
      <c r="AE48" s="201"/>
      <c r="AF48" s="201"/>
      <c r="AG48" s="201"/>
      <c r="AH48" s="201"/>
      <c r="AI48" s="201"/>
      <c r="AJ48" s="201"/>
      <c r="AK48" s="201"/>
      <c r="AL48" s="201"/>
      <c r="AM48" s="201"/>
      <c r="AN48" s="201"/>
      <c r="AO48" s="201"/>
      <c r="AP48" s="201"/>
      <c r="AQ48" s="201"/>
      <c r="AR48" s="201"/>
      <c r="AS48" s="201"/>
      <c r="AT48" s="201"/>
      <c r="AU48" s="201"/>
      <c r="AV48" s="201"/>
      <c r="AW48" s="201"/>
      <c r="AX48" s="201"/>
      <c r="AY48" s="201"/>
      <c r="AZ48" s="201"/>
      <c r="BA48" s="201"/>
      <c r="BB48" s="201"/>
      <c r="BC48" s="201"/>
      <c r="BD48" s="201"/>
      <c r="BE48" s="201"/>
      <c r="BF48" s="201"/>
      <c r="BG48" s="201"/>
      <c r="BH48" s="201"/>
      <c r="BI48" s="201"/>
      <c r="BJ48" s="201"/>
      <c r="BK48" s="201"/>
    </row>
    <row r="49" spans="1:63">
      <c r="A49" s="203" t="s">
        <v>174</v>
      </c>
      <c r="B49" s="203" t="s">
        <v>175</v>
      </c>
      <c r="C49" s="200">
        <f t="shared" si="3"/>
        <v>0</v>
      </c>
      <c r="D49" s="201"/>
      <c r="E49" s="201"/>
      <c r="F49" s="201"/>
      <c r="G49" s="201"/>
      <c r="H49" s="201"/>
      <c r="I49" s="201"/>
      <c r="J49" s="201"/>
      <c r="K49" s="201"/>
      <c r="L49" s="201"/>
      <c r="M49" s="201"/>
      <c r="N49" s="201"/>
      <c r="O49" s="201"/>
      <c r="P49" s="201"/>
      <c r="Q49" s="201"/>
      <c r="R49" s="201"/>
      <c r="S49" s="201"/>
      <c r="T49" s="201"/>
      <c r="U49" s="201"/>
      <c r="V49" s="201"/>
      <c r="W49" s="201"/>
      <c r="X49" s="201"/>
      <c r="Y49" s="201"/>
      <c r="Z49" s="201"/>
      <c r="AA49" s="201"/>
      <c r="AB49" s="201"/>
      <c r="AC49" s="201"/>
      <c r="AD49" s="201"/>
      <c r="AE49" s="201"/>
      <c r="AF49" s="201"/>
      <c r="AG49" s="201"/>
      <c r="AH49" s="201"/>
      <c r="AI49" s="201"/>
      <c r="AJ49" s="201"/>
      <c r="AK49" s="201"/>
      <c r="AL49" s="201"/>
      <c r="AM49" s="201"/>
      <c r="AN49" s="201"/>
      <c r="AO49" s="201"/>
      <c r="AP49" s="201"/>
      <c r="AQ49" s="201"/>
      <c r="AR49" s="201"/>
      <c r="AS49" s="201"/>
      <c r="AT49" s="201"/>
      <c r="AU49" s="201"/>
      <c r="AV49" s="201"/>
      <c r="AW49" s="201"/>
      <c r="AX49" s="201"/>
      <c r="AY49" s="201"/>
      <c r="AZ49" s="201"/>
      <c r="BA49" s="201"/>
      <c r="BB49" s="201"/>
      <c r="BC49" s="201"/>
      <c r="BD49" s="201"/>
      <c r="BE49" s="201"/>
      <c r="BF49" s="201"/>
      <c r="BG49" s="201"/>
      <c r="BH49" s="201"/>
      <c r="BI49" s="201"/>
      <c r="BJ49" s="201"/>
      <c r="BK49" s="201"/>
    </row>
    <row r="50" spans="1:63">
      <c r="A50" s="203" t="s">
        <v>176</v>
      </c>
      <c r="B50" s="203" t="s">
        <v>177</v>
      </c>
      <c r="C50" s="200">
        <f t="shared" si="3"/>
        <v>0</v>
      </c>
      <c r="D50" s="201"/>
      <c r="E50" s="201"/>
      <c r="F50" s="201"/>
      <c r="G50" s="201"/>
      <c r="H50" s="201"/>
      <c r="I50" s="201"/>
      <c r="J50" s="201"/>
      <c r="K50" s="201"/>
      <c r="L50" s="201"/>
      <c r="M50" s="201"/>
      <c r="N50" s="201"/>
      <c r="O50" s="201"/>
      <c r="P50" s="201"/>
      <c r="Q50" s="201"/>
      <c r="R50" s="201"/>
      <c r="S50" s="201"/>
      <c r="T50" s="201"/>
      <c r="U50" s="201"/>
      <c r="V50" s="201"/>
      <c r="W50" s="201"/>
      <c r="X50" s="201"/>
      <c r="Y50" s="201"/>
      <c r="Z50" s="201"/>
      <c r="AA50" s="201"/>
      <c r="AB50" s="201"/>
      <c r="AC50" s="201"/>
      <c r="AD50" s="201"/>
      <c r="AE50" s="201"/>
      <c r="AF50" s="201"/>
      <c r="AG50" s="201"/>
      <c r="AH50" s="201"/>
      <c r="AI50" s="201"/>
      <c r="AJ50" s="201"/>
      <c r="AK50" s="201"/>
      <c r="AL50" s="201"/>
      <c r="AM50" s="201"/>
      <c r="AN50" s="201"/>
      <c r="AO50" s="201"/>
      <c r="AP50" s="201"/>
      <c r="AQ50" s="201"/>
      <c r="AR50" s="201"/>
      <c r="AS50" s="201"/>
      <c r="AT50" s="201"/>
      <c r="AU50" s="201"/>
      <c r="AV50" s="201"/>
      <c r="AW50" s="201"/>
      <c r="AX50" s="201"/>
      <c r="AY50" s="201"/>
      <c r="AZ50" s="201"/>
      <c r="BA50" s="201"/>
      <c r="BB50" s="201"/>
      <c r="BC50" s="201"/>
      <c r="BD50" s="201"/>
      <c r="BE50" s="201"/>
      <c r="BF50" s="201"/>
      <c r="BG50" s="201"/>
      <c r="BH50" s="201"/>
      <c r="BI50" s="201"/>
      <c r="BJ50" s="201"/>
      <c r="BK50" s="201"/>
    </row>
    <row r="51" spans="1:63">
      <c r="A51" s="203" t="s">
        <v>178</v>
      </c>
      <c r="B51" s="203" t="s">
        <v>179</v>
      </c>
      <c r="C51" s="200">
        <f t="shared" si="3"/>
        <v>0</v>
      </c>
      <c r="D51" s="201"/>
      <c r="E51" s="201"/>
      <c r="F51" s="201"/>
      <c r="G51" s="201"/>
      <c r="H51" s="201"/>
      <c r="I51" s="201"/>
      <c r="J51" s="201"/>
      <c r="K51" s="201"/>
      <c r="L51" s="201"/>
      <c r="M51" s="201"/>
      <c r="N51" s="201"/>
      <c r="O51" s="201"/>
      <c r="P51" s="201"/>
      <c r="Q51" s="201"/>
      <c r="R51" s="201"/>
      <c r="S51" s="201"/>
      <c r="T51" s="201"/>
      <c r="U51" s="201"/>
      <c r="V51" s="201"/>
      <c r="W51" s="201"/>
      <c r="X51" s="201"/>
      <c r="Y51" s="201"/>
      <c r="Z51" s="201"/>
      <c r="AA51" s="201"/>
      <c r="AB51" s="201"/>
      <c r="AC51" s="201"/>
      <c r="AD51" s="201"/>
      <c r="AE51" s="201"/>
      <c r="AF51" s="201"/>
      <c r="AG51" s="201"/>
      <c r="AH51" s="201"/>
      <c r="AI51" s="201"/>
      <c r="AJ51" s="201"/>
      <c r="AK51" s="201"/>
      <c r="AL51" s="201"/>
      <c r="AM51" s="201"/>
      <c r="AN51" s="201"/>
      <c r="AO51" s="201"/>
      <c r="AP51" s="201"/>
      <c r="AQ51" s="201"/>
      <c r="AR51" s="201"/>
      <c r="AS51" s="201"/>
      <c r="AT51" s="201"/>
      <c r="AU51" s="201"/>
      <c r="AV51" s="201"/>
      <c r="AW51" s="201"/>
      <c r="AX51" s="201"/>
      <c r="AY51" s="201"/>
      <c r="AZ51" s="201"/>
      <c r="BA51" s="201"/>
      <c r="BB51" s="201"/>
      <c r="BC51" s="201"/>
      <c r="BD51" s="201"/>
      <c r="BE51" s="201"/>
      <c r="BF51" s="201"/>
      <c r="BG51" s="201"/>
      <c r="BH51" s="201"/>
      <c r="BI51" s="201"/>
      <c r="BJ51" s="201"/>
      <c r="BK51" s="201"/>
    </row>
    <row r="52" spans="1:63">
      <c r="A52" s="203" t="s">
        <v>180</v>
      </c>
      <c r="B52" s="203" t="s">
        <v>181</v>
      </c>
      <c r="C52" s="200">
        <f t="shared" si="3"/>
        <v>0</v>
      </c>
      <c r="D52" s="201"/>
      <c r="E52" s="201"/>
      <c r="F52" s="201"/>
      <c r="G52" s="201"/>
      <c r="H52" s="201"/>
      <c r="I52" s="201"/>
      <c r="J52" s="201"/>
      <c r="K52" s="201"/>
      <c r="L52" s="201"/>
      <c r="M52" s="201"/>
      <c r="N52" s="201"/>
      <c r="O52" s="201"/>
      <c r="P52" s="201"/>
      <c r="Q52" s="201"/>
      <c r="R52" s="201"/>
      <c r="S52" s="201"/>
      <c r="T52" s="201"/>
      <c r="U52" s="201"/>
      <c r="V52" s="201"/>
      <c r="W52" s="201"/>
      <c r="X52" s="201"/>
      <c r="Y52" s="201"/>
      <c r="Z52" s="201"/>
      <c r="AA52" s="201"/>
      <c r="AB52" s="201"/>
      <c r="AC52" s="201"/>
      <c r="AD52" s="201"/>
      <c r="AE52" s="201"/>
      <c r="AF52" s="201"/>
      <c r="AG52" s="201"/>
      <c r="AH52" s="201"/>
      <c r="AI52" s="201"/>
      <c r="AJ52" s="201"/>
      <c r="AK52" s="201"/>
      <c r="AL52" s="201"/>
      <c r="AM52" s="201"/>
      <c r="AN52" s="201"/>
      <c r="AO52" s="201"/>
      <c r="AP52" s="201"/>
      <c r="AQ52" s="201"/>
      <c r="AR52" s="201"/>
      <c r="AS52" s="201"/>
      <c r="AT52" s="201"/>
      <c r="AU52" s="201"/>
      <c r="AV52" s="201"/>
      <c r="AW52" s="201"/>
      <c r="AX52" s="201"/>
      <c r="AY52" s="201"/>
      <c r="AZ52" s="201"/>
      <c r="BA52" s="201"/>
      <c r="BB52" s="201"/>
      <c r="BC52" s="201"/>
      <c r="BD52" s="201"/>
      <c r="BE52" s="201"/>
      <c r="BF52" s="201"/>
      <c r="BG52" s="201"/>
      <c r="BH52" s="201"/>
      <c r="BI52" s="201"/>
      <c r="BJ52" s="201"/>
      <c r="BK52" s="201"/>
    </row>
    <row r="53" spans="1:63">
      <c r="A53" s="203" t="s">
        <v>182</v>
      </c>
      <c r="B53" s="203" t="s">
        <v>183</v>
      </c>
      <c r="C53" s="200">
        <f t="shared" si="3"/>
        <v>0</v>
      </c>
      <c r="D53" s="201"/>
      <c r="E53" s="201"/>
      <c r="F53" s="201"/>
      <c r="G53" s="201"/>
      <c r="H53" s="201"/>
      <c r="I53" s="201"/>
      <c r="J53" s="201"/>
      <c r="K53" s="201"/>
      <c r="L53" s="201"/>
      <c r="M53" s="201"/>
      <c r="N53" s="201"/>
      <c r="O53" s="201"/>
      <c r="P53" s="201"/>
      <c r="Q53" s="201"/>
      <c r="R53" s="201"/>
      <c r="S53" s="201"/>
      <c r="T53" s="201"/>
      <c r="U53" s="201"/>
      <c r="V53" s="201"/>
      <c r="W53" s="201"/>
      <c r="X53" s="201"/>
      <c r="Y53" s="201"/>
      <c r="Z53" s="201"/>
      <c r="AA53" s="201"/>
      <c r="AB53" s="201"/>
      <c r="AC53" s="201"/>
      <c r="AD53" s="201"/>
      <c r="AE53" s="201"/>
      <c r="AF53" s="201"/>
      <c r="AG53" s="201"/>
      <c r="AH53" s="201"/>
      <c r="AI53" s="201"/>
      <c r="AJ53" s="201"/>
      <c r="AK53" s="201"/>
      <c r="AL53" s="201"/>
      <c r="AM53" s="201"/>
      <c r="AN53" s="201"/>
      <c r="AO53" s="201"/>
      <c r="AP53" s="201"/>
      <c r="AQ53" s="201"/>
      <c r="AR53" s="201"/>
      <c r="AS53" s="201"/>
      <c r="AT53" s="201"/>
      <c r="AU53" s="201"/>
      <c r="AV53" s="201"/>
      <c r="AW53" s="201"/>
      <c r="AX53" s="201"/>
      <c r="AY53" s="201"/>
      <c r="AZ53" s="201"/>
      <c r="BA53" s="201"/>
      <c r="BB53" s="201"/>
      <c r="BC53" s="201"/>
      <c r="BD53" s="201"/>
      <c r="BE53" s="201"/>
      <c r="BF53" s="201"/>
      <c r="BG53" s="201"/>
      <c r="BH53" s="201"/>
      <c r="BI53" s="201"/>
      <c r="BJ53" s="201"/>
      <c r="BK53" s="201"/>
    </row>
    <row r="54" spans="1:63">
      <c r="A54" s="203" t="s">
        <v>184</v>
      </c>
      <c r="B54" s="203" t="s">
        <v>185</v>
      </c>
      <c r="C54" s="200">
        <f t="shared" si="3"/>
        <v>0</v>
      </c>
      <c r="D54" s="201"/>
      <c r="E54" s="201"/>
      <c r="F54" s="201"/>
      <c r="G54" s="201"/>
      <c r="H54" s="201"/>
      <c r="I54" s="201"/>
      <c r="J54" s="201"/>
      <c r="K54" s="201"/>
      <c r="L54" s="201"/>
      <c r="M54" s="201"/>
      <c r="N54" s="201"/>
      <c r="O54" s="201"/>
      <c r="P54" s="201"/>
      <c r="Q54" s="201"/>
      <c r="R54" s="201"/>
      <c r="S54" s="201"/>
      <c r="T54" s="201"/>
      <c r="U54" s="201"/>
      <c r="V54" s="201"/>
      <c r="W54" s="201"/>
      <c r="X54" s="201"/>
      <c r="Y54" s="201"/>
      <c r="Z54" s="201"/>
      <c r="AA54" s="201"/>
      <c r="AB54" s="201"/>
      <c r="AC54" s="201"/>
      <c r="AD54" s="201"/>
      <c r="AE54" s="201"/>
      <c r="AF54" s="201"/>
      <c r="AG54" s="201"/>
      <c r="AH54" s="201"/>
      <c r="AI54" s="201"/>
      <c r="AJ54" s="201"/>
      <c r="AK54" s="201"/>
      <c r="AL54" s="201"/>
      <c r="AM54" s="201"/>
      <c r="AN54" s="201"/>
      <c r="AO54" s="201"/>
      <c r="AP54" s="201"/>
      <c r="AQ54" s="201"/>
      <c r="AR54" s="201"/>
      <c r="AS54" s="201"/>
      <c r="AT54" s="201"/>
      <c r="AU54" s="201"/>
      <c r="AV54" s="201"/>
      <c r="AW54" s="201"/>
      <c r="AX54" s="201"/>
      <c r="AY54" s="201"/>
      <c r="AZ54" s="201"/>
      <c r="BA54" s="201"/>
      <c r="BB54" s="201"/>
      <c r="BC54" s="201"/>
      <c r="BD54" s="201"/>
      <c r="BE54" s="201"/>
      <c r="BF54" s="201"/>
      <c r="BG54" s="201"/>
      <c r="BH54" s="201"/>
      <c r="BI54" s="201"/>
      <c r="BJ54" s="201"/>
      <c r="BK54" s="201"/>
    </row>
    <row r="55" spans="1:63">
      <c r="A55" s="203" t="s">
        <v>186</v>
      </c>
      <c r="B55" s="203" t="s">
        <v>187</v>
      </c>
      <c r="C55" s="200">
        <f t="shared" si="3"/>
        <v>0</v>
      </c>
      <c r="D55" s="201"/>
      <c r="E55" s="201"/>
      <c r="F55" s="201"/>
      <c r="G55" s="201"/>
      <c r="H55" s="201"/>
      <c r="I55" s="201"/>
      <c r="J55" s="201"/>
      <c r="K55" s="201"/>
      <c r="L55" s="201"/>
      <c r="M55" s="201"/>
      <c r="N55" s="201"/>
      <c r="O55" s="201"/>
      <c r="P55" s="201"/>
      <c r="Q55" s="201"/>
      <c r="R55" s="201"/>
      <c r="S55" s="201"/>
      <c r="T55" s="201"/>
      <c r="U55" s="201"/>
      <c r="V55" s="201"/>
      <c r="W55" s="201"/>
      <c r="X55" s="201"/>
      <c r="Y55" s="201"/>
      <c r="Z55" s="201"/>
      <c r="AA55" s="201"/>
      <c r="AB55" s="201"/>
      <c r="AC55" s="201"/>
      <c r="AD55" s="201"/>
      <c r="AE55" s="201"/>
      <c r="AF55" s="201"/>
      <c r="AG55" s="201"/>
      <c r="AH55" s="201"/>
      <c r="AI55" s="201"/>
      <c r="AJ55" s="201"/>
      <c r="AK55" s="201"/>
      <c r="AL55" s="201"/>
      <c r="AM55" s="201"/>
      <c r="AN55" s="201"/>
      <c r="AO55" s="201"/>
      <c r="AP55" s="201"/>
      <c r="AQ55" s="201"/>
      <c r="AR55" s="201"/>
      <c r="AS55" s="201"/>
      <c r="AT55" s="201"/>
      <c r="AU55" s="201"/>
      <c r="AV55" s="201"/>
      <c r="AW55" s="201"/>
      <c r="AX55" s="201"/>
      <c r="AY55" s="201"/>
      <c r="AZ55" s="201"/>
      <c r="BA55" s="201"/>
      <c r="BB55" s="201"/>
      <c r="BC55" s="201"/>
      <c r="BD55" s="201"/>
      <c r="BE55" s="201"/>
      <c r="BF55" s="201"/>
      <c r="BG55" s="201"/>
      <c r="BH55" s="201"/>
      <c r="BI55" s="201"/>
      <c r="BJ55" s="201"/>
      <c r="BK55" s="201"/>
    </row>
  </sheetData>
  <sheetProtection password="C7AF" sheet="1" objects="1"/>
  <protectedRanges>
    <protectedRange sqref="D9:BK14 J9:L9 D34:BK39 J34:L34" name="非租房成本"/>
    <protectedRange sqref="D18:BK20 M18:N19 J18:N18 I22:N22 I22:N22 I22:N22 E18:L22 E18:L18 E18:L18 E18:L18 E18:N22 D43:BK45 M43:N44 J43:N43 I47:N47 I47:N47 I47:N47 E43:L47 E43:L43 E43:L43 E43:L43 E43:N47" name="租房及维护成本"/>
    <protectedRange sqref="F20:I20 F45:I45" name="实施成本"/>
  </protectedRanges>
  <mergeCells count="7">
    <mergeCell ref="A1:B1"/>
    <mergeCell ref="A7:B7"/>
    <mergeCell ref="A16:B16"/>
    <mergeCell ref="A32:B32"/>
    <mergeCell ref="A41:B41"/>
    <mergeCell ref="A2:A3"/>
    <mergeCell ref="A4:A5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>
    <tabColor theme="8" tint="0.599993896298105"/>
  </sheetPr>
  <dimension ref="A1:CD63"/>
  <sheetViews>
    <sheetView showGridLines="0" zoomScale="80" zoomScaleNormal="80" workbookViewId="0">
      <selection activeCell="L6" sqref="L6"/>
    </sheetView>
  </sheetViews>
  <sheetFormatPr defaultColWidth="9" defaultRowHeight="14"/>
  <cols>
    <col min="1" max="1" customWidth="true" style="113" width="24.0"/>
    <col min="2" max="2" customWidth="true" style="113" width="20.7272727272727"/>
    <col min="3" max="3" customWidth="true" style="113" width="18.0"/>
    <col min="4" max="4" customWidth="true" style="113" width="15.7272727272727"/>
    <col min="5" max="5" customWidth="true" style="113" width="14.7272727272727"/>
    <col min="6" max="6" customWidth="true" style="113" width="17.3636363636364"/>
    <col min="7" max="7" customWidth="true" style="113" width="18.0909090909091"/>
    <col min="8" max="8" customWidth="true" style="113" width="15.0"/>
    <col min="9" max="9" style="113" width="9.0"/>
    <col min="10" max="10" customWidth="true" style="113" width="11.7272727272727"/>
    <col min="11" max="11" customWidth="true" style="113" width="21.0818181818182"/>
    <col min="12" max="12" customWidth="true" style="113" width="10.3636363636364"/>
    <col min="13" max="13" customWidth="true" style="113" width="15.7272727272727"/>
    <col min="14" max="14" customWidth="true" hidden="true" style="113" width="14.7272727272727"/>
    <col min="15" max="17" customWidth="true" hidden="true" style="113" width="10.0909090909091"/>
    <col min="18" max="20" customWidth="true" hidden="true" style="113" width="10.6363636363636"/>
    <col min="21" max="21" style="113" width="9.0"/>
    <col min="22" max="22" style="113" width="9.63636363636364"/>
    <col min="23" max="16384" style="113" width="9.0"/>
  </cols>
  <sheetData>
    <row r="1" ht="45" customHeight="1" spans="1:82">
      <c r="A1" s="114" t="s">
        <v>190</v>
      </c>
      <c r="B1" s="115"/>
      <c r="C1" s="115"/>
      <c r="D1" s="115"/>
      <c r="E1" s="115"/>
      <c r="F1" s="115"/>
      <c r="G1" s="115"/>
      <c r="H1" s="116"/>
      <c r="I1" s="150"/>
      <c r="J1" s="152" t="s">
        <v>191</v>
      </c>
      <c r="K1" s="153"/>
      <c r="L1" s="153"/>
      <c r="M1" s="154"/>
      <c r="N1" s="154"/>
      <c r="O1" s="154"/>
      <c r="P1" s="155"/>
      <c r="Q1" s="155"/>
      <c r="R1" s="154"/>
      <c r="S1" s="154"/>
      <c r="T1" s="155"/>
      <c r="U1" s="154"/>
      <c r="V1" s="170"/>
      <c r="W1" s="154"/>
      <c r="X1" s="171"/>
      <c r="Y1" s="154"/>
      <c r="Z1" s="171"/>
      <c r="AA1" s="154"/>
      <c r="AB1" s="171"/>
      <c r="AC1" s="154"/>
      <c r="AD1" s="171"/>
      <c r="AE1" s="154"/>
      <c r="AF1" s="171"/>
      <c r="AG1" s="154"/>
      <c r="AH1" s="171"/>
      <c r="AI1" s="154"/>
      <c r="AJ1" s="171"/>
      <c r="AK1" s="154"/>
      <c r="AL1" s="171"/>
      <c r="AM1" s="154"/>
      <c r="AN1" s="171"/>
      <c r="AO1" s="154"/>
      <c r="AP1" s="171"/>
      <c r="AQ1" s="154"/>
      <c r="AR1" s="171"/>
      <c r="AS1" s="154"/>
      <c r="AT1" s="171"/>
      <c r="AU1" s="154"/>
      <c r="AV1" s="171"/>
      <c r="AW1" s="154"/>
      <c r="AX1" s="171"/>
      <c r="AY1" s="154"/>
      <c r="AZ1" s="171"/>
      <c r="BA1" s="154"/>
      <c r="BB1" s="171"/>
      <c r="BC1" s="154"/>
      <c r="BD1" s="171"/>
      <c r="BE1" s="154"/>
      <c r="BF1" s="171"/>
      <c r="BG1" s="154"/>
      <c r="BH1" s="171"/>
      <c r="BI1" s="154"/>
      <c r="BJ1" s="171"/>
      <c r="BK1" s="154"/>
      <c r="BL1" s="171"/>
      <c r="BM1" s="154"/>
      <c r="BN1" s="171"/>
      <c r="BO1" s="154"/>
      <c r="BP1" s="171"/>
      <c r="BQ1" s="154"/>
      <c r="BR1" s="171"/>
      <c r="BS1" s="154"/>
      <c r="BT1" s="171"/>
      <c r="BU1" s="154"/>
      <c r="BV1" s="171"/>
      <c r="BW1" s="154"/>
      <c r="BX1" s="171"/>
      <c r="BY1" s="154"/>
      <c r="BZ1" s="171"/>
      <c r="CA1" s="154"/>
      <c r="CB1" s="154"/>
      <c r="CC1" s="154"/>
      <c r="CD1" s="154"/>
    </row>
    <row r="2" s="112" customFormat="1" ht="45" customHeight="1" spans="1:82">
      <c r="A2" s="117" t="s">
        <v>192</v>
      </c>
      <c r="B2" s="118">
        <f>E14</f>
        <v>0</v>
      </c>
      <c r="C2" s="119" t="s">
        <v>193</v>
      </c>
      <c r="D2" s="118">
        <f>G14</f>
        <v>0</v>
      </c>
      <c r="E2" s="120" t="s">
        <v>194</v>
      </c>
      <c r="F2" s="121" t="s">
        <v>195</v>
      </c>
      <c r="G2" s="121"/>
      <c r="H2" s="122"/>
      <c r="I2" s="135"/>
      <c r="J2" s="156" t="s">
        <v>115</v>
      </c>
      <c r="K2" s="157">
        <f>SUM($U$5:$U$14)</f>
        <v>0</v>
      </c>
      <c r="L2" s="158" t="s">
        <v>116</v>
      </c>
      <c r="M2" s="157">
        <f>SUM($V$5:$V$14)</f>
        <v>0</v>
      </c>
      <c r="N2" s="159" t="s">
        <v>117</v>
      </c>
      <c r="O2" s="160" cm="1">
        <f t="array" ref="O2">IF(Y2&lt;DATE(2025,1,1),SUMPRODUCT($N$5:$N$14*O$5:O$14),SUMPRODUCT($N$5:$N$14*O$5:O$14)*POWER(1.02,1))</f>
        <v>0</v>
      </c>
      <c r="P2" s="160" cm="1">
        <f t="array" ref="P2">IF(Y2&lt;DATE(2025,1,1),SUMPRODUCT($N$5:$N$14*P$5:P$14)*POWER(1.02,1),SUMPRODUCT($N$5:$N$14*P$5:P$14)*POWER(1.02,2))</f>
        <v>0</v>
      </c>
      <c r="Q2" s="160" cm="1">
        <f t="array" ref="Q2">IF(Y2&lt;DATE(2025,1,1),SUMPRODUCT($N$5:$N$14*Q$5:Q$14)*POWER(1.02,2),SUMPRODUCT($N$5:$N$14*Q$5:Q$14)*POWER(1.02,3))</f>
        <v>0</v>
      </c>
      <c r="R2" s="160">
        <f>SUMPRODUCT($N$5:$N$14*R$5:R$14)*POWER(1.02,3)</f>
        <v>0</v>
      </c>
      <c r="S2" s="160">
        <f>SUMPRODUCT($N$5:$N$14*S$5:S$14)*POWER(1.02,3)</f>
        <v>0</v>
      </c>
      <c r="T2" s="160">
        <f>SUMPRODUCT($N$5:$N$14*T$5:T$14)*POWER(1.02,3)</f>
        <v>0</v>
      </c>
      <c r="U2" s="158" t="s">
        <v>118</v>
      </c>
      <c r="V2" s="172">
        <f>SUM(O2:T2)</f>
        <v>0</v>
      </c>
      <c r="W2" s="173" t="s">
        <v>196</v>
      </c>
      <c r="X2" s="173"/>
      <c r="Y2" s="179">
        <v>45992</v>
      </c>
      <c r="Z2" s="173" t="s">
        <v>197</v>
      </c>
      <c r="AA2" s="173"/>
      <c r="AB2" s="180">
        <v>50829</v>
      </c>
      <c r="AC2" s="181"/>
      <c r="AD2" s="181"/>
      <c r="AE2" s="181"/>
      <c r="AF2" s="181"/>
      <c r="AG2" s="181"/>
      <c r="AH2" s="181"/>
      <c r="AI2" s="181"/>
      <c r="AJ2" s="181"/>
      <c r="AK2" s="181"/>
      <c r="AL2" s="181"/>
      <c r="AM2" s="181"/>
      <c r="AN2" s="181"/>
      <c r="AO2" s="181"/>
      <c r="AP2" s="181"/>
      <c r="AQ2" s="181"/>
      <c r="AR2" s="181"/>
      <c r="AS2" s="181"/>
      <c r="AT2" s="181"/>
      <c r="AU2" s="181"/>
      <c r="AV2" s="181"/>
      <c r="AW2" s="181"/>
      <c r="AX2" s="181"/>
      <c r="AY2" s="181"/>
      <c r="AZ2" s="181"/>
      <c r="BA2" s="181"/>
      <c r="BB2" s="181"/>
      <c r="BC2" s="181"/>
      <c r="BD2" s="181"/>
      <c r="BE2" s="181"/>
      <c r="BF2" s="181"/>
      <c r="BG2" s="181"/>
      <c r="BH2" s="181"/>
      <c r="BI2" s="181"/>
      <c r="BJ2" s="181"/>
      <c r="BK2" s="181"/>
      <c r="BL2" s="181"/>
      <c r="BM2" s="181"/>
      <c r="BN2" s="181"/>
      <c r="BO2" s="181"/>
      <c r="BP2" s="181"/>
      <c r="BQ2" s="181"/>
      <c r="BR2" s="181"/>
      <c r="BS2" s="181"/>
      <c r="BT2" s="181"/>
      <c r="BU2" s="181"/>
      <c r="BV2" s="181"/>
      <c r="BW2" s="181"/>
      <c r="BX2" s="181"/>
      <c r="BY2" s="181"/>
      <c r="BZ2" s="181"/>
      <c r="CA2" s="181"/>
      <c r="CB2" s="181"/>
      <c r="CC2" s="181"/>
      <c r="CD2" s="181"/>
    </row>
    <row r="3" s="112" customFormat="1" ht="14.5" spans="1:82">
      <c r="A3" s="123" t="s">
        <v>198</v>
      </c>
      <c r="B3" s="124" t="s">
        <v>199</v>
      </c>
      <c r="C3" s="124" t="s">
        <v>200</v>
      </c>
      <c r="D3" s="124" t="s">
        <v>201</v>
      </c>
      <c r="E3" s="124" t="s">
        <v>148</v>
      </c>
      <c r="F3" s="124" t="s">
        <v>202</v>
      </c>
      <c r="G3" s="124" t="s">
        <v>203</v>
      </c>
      <c r="H3" s="122"/>
      <c r="I3" s="135"/>
      <c r="J3" s="161" t="s">
        <v>121</v>
      </c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74">
        <f>IFERROR(VLOOKUP(W$4,'7 .参数'!$M$3:$N$122,2,0),"30")</f>
        <v>31</v>
      </c>
      <c r="X3" s="174">
        <f>IFERROR(VLOOKUP(X$4,'7 .参数'!$M$3:$N$122,2,0),"30")</f>
        <v>31</v>
      </c>
      <c r="Y3" s="174">
        <f>IFERROR(VLOOKUP(Y$4,'7 .参数'!$M$3:$N$122,2,0),"30")</f>
        <v>28</v>
      </c>
      <c r="Z3" s="174">
        <f>IFERROR(VLOOKUP(Z$4,'7 .参数'!$M$3:$N$122,2,0),"30")</f>
        <v>31</v>
      </c>
      <c r="AA3" s="174">
        <f>IFERROR(VLOOKUP(AA$4,'7 .参数'!$M$3:$N$122,2,0),"30")</f>
        <v>30</v>
      </c>
      <c r="AB3" s="174">
        <f>IFERROR(VLOOKUP(AB$4,'7 .参数'!$M$3:$N$122,2,0),"30")</f>
        <v>31</v>
      </c>
      <c r="AC3" s="174">
        <f>IFERROR(VLOOKUP(AC$4,'7 .参数'!$M$3:$N$122,2,0),"30")</f>
        <v>30</v>
      </c>
      <c r="AD3" s="174">
        <f>IFERROR(VLOOKUP(AD$4,'7 .参数'!$M$3:$N$122,2,0),"30")</f>
        <v>31</v>
      </c>
      <c r="AE3" s="174">
        <f>IFERROR(VLOOKUP(AE$4,'7 .参数'!$M$3:$N$122,2,0),"30")</f>
        <v>31</v>
      </c>
      <c r="AF3" s="174">
        <f>IFERROR(VLOOKUP(AF$4,'7 .参数'!$M$3:$N$122,2,0),"30")</f>
        <v>30</v>
      </c>
      <c r="AG3" s="174">
        <f>IFERROR(VLOOKUP(AG$4,'7 .参数'!$M$3:$N$122,2,0),"30")</f>
        <v>31</v>
      </c>
      <c r="AH3" s="174">
        <f>IFERROR(VLOOKUP(AH$4,'7 .参数'!$M$3:$N$122,2,0),"30")</f>
        <v>30</v>
      </c>
      <c r="AI3" s="174">
        <f>IFERROR(VLOOKUP(AI$4,'7 .参数'!$M$3:$N$122,2,0),"30")</f>
        <v>31</v>
      </c>
      <c r="AJ3" s="174">
        <f>IFERROR(VLOOKUP(AJ$4,'7 .参数'!$M$3:$N$122,2,0),"30")</f>
        <v>31</v>
      </c>
      <c r="AK3" s="174">
        <f>IFERROR(VLOOKUP(AK$4,'7 .参数'!$M$3:$N$122,2,0),"30")</f>
        <v>28</v>
      </c>
      <c r="AL3" s="174">
        <f>IFERROR(VLOOKUP(AL$4,'7 .参数'!$M$3:$N$122,2,0),"30")</f>
        <v>31</v>
      </c>
      <c r="AM3" s="174">
        <f>IFERROR(VLOOKUP(AM$4,'7 .参数'!$M$3:$N$122,2,0),"30")</f>
        <v>30</v>
      </c>
      <c r="AN3" s="174">
        <f>IFERROR(VLOOKUP(AN$4,'7 .参数'!$M$3:$N$122,2,0),"30")</f>
        <v>31</v>
      </c>
      <c r="AO3" s="174">
        <f>IFERROR(VLOOKUP(AO$4,'7 .参数'!$M$3:$N$122,2,0),"30")</f>
        <v>30</v>
      </c>
      <c r="AP3" s="174">
        <f>IFERROR(VLOOKUP(AP$4,'7 .参数'!$M$3:$N$122,2,0),"30")</f>
        <v>31</v>
      </c>
      <c r="AQ3" s="174">
        <f>IFERROR(VLOOKUP(AQ$4,'7 .参数'!$M$3:$N$122,2,0),"30")</f>
        <v>31</v>
      </c>
      <c r="AR3" s="174">
        <f>IFERROR(VLOOKUP(AR$4,'7 .参数'!$M$3:$N$122,2,0),"30")</f>
        <v>30</v>
      </c>
      <c r="AS3" s="174">
        <f>IFERROR(VLOOKUP(AS$4,'7 .参数'!$M$3:$N$122,2,0),"30")</f>
        <v>31</v>
      </c>
      <c r="AT3" s="174">
        <f>IFERROR(VLOOKUP(AT$4,'7 .参数'!$M$3:$N$122,2,0),"30")</f>
        <v>30</v>
      </c>
      <c r="AU3" s="174">
        <f>IFERROR(VLOOKUP(AU$4,'7 .参数'!$M$3:$N$122,2,0),"30")</f>
        <v>31</v>
      </c>
      <c r="AV3" s="174">
        <f>IFERROR(VLOOKUP(AV$4,'7 .参数'!$M$3:$N$122,2,0),"30")</f>
        <v>31</v>
      </c>
      <c r="AW3" s="174">
        <f>IFERROR(VLOOKUP(AW$4,'7 .参数'!$M$3:$N$122,2,0),"30")</f>
        <v>29</v>
      </c>
      <c r="AX3" s="174">
        <f>IFERROR(VLOOKUP(AX$4,'7 .参数'!$M$3:$N$122,2,0),"30")</f>
        <v>31</v>
      </c>
      <c r="AY3" s="174">
        <f>IFERROR(VLOOKUP(AY$4,'7 .参数'!$M$3:$N$122,2,0),"30")</f>
        <v>30</v>
      </c>
      <c r="AZ3" s="174">
        <f>IFERROR(VLOOKUP(AZ$4,'7 .参数'!$M$3:$N$122,2,0),"30")</f>
        <v>31</v>
      </c>
      <c r="BA3" s="174">
        <f>IFERROR(VLOOKUP(BA$4,'7 .参数'!$M$3:$N$122,2,0),"30")</f>
        <v>30</v>
      </c>
      <c r="BB3" s="174">
        <f>IFERROR(VLOOKUP(BB$4,'7 .参数'!$M$3:$N$122,2,0),"30")</f>
        <v>31</v>
      </c>
      <c r="BC3" s="174">
        <f>IFERROR(VLOOKUP(BC$4,'7 .参数'!$M$3:$N$122,2,0),"30")</f>
        <v>31</v>
      </c>
      <c r="BD3" s="174">
        <f>IFERROR(VLOOKUP(BD$4,'7 .参数'!$M$3:$N$122,2,0),"30")</f>
        <v>30</v>
      </c>
      <c r="BE3" s="174">
        <f>IFERROR(VLOOKUP(BE$4,'7 .参数'!$M$3:$N$122,2,0),"30")</f>
        <v>31</v>
      </c>
      <c r="BF3" s="174">
        <f>IFERROR(VLOOKUP(BF$4,'7 .参数'!$M$3:$N$122,2,0),"30")</f>
        <v>30</v>
      </c>
      <c r="BG3" s="174">
        <f>IFERROR(VLOOKUP(BG$4,'7 .参数'!$M$3:$N$122,2,0),"30")</f>
        <v>31</v>
      </c>
      <c r="BH3" s="174">
        <f>IFERROR(VLOOKUP(BH$4,'7 .参数'!$M$3:$N$122,2,0),"30")</f>
        <v>31</v>
      </c>
      <c r="BI3" s="174">
        <f>IFERROR(VLOOKUP(BI$4,'7 .参数'!$M$3:$N$122,2,0),"30")</f>
        <v>28</v>
      </c>
      <c r="BJ3" s="174">
        <f>IFERROR(VLOOKUP(BJ$4,'7 .参数'!$M$3:$N$122,2,0),"30")</f>
        <v>31</v>
      </c>
      <c r="BK3" s="174">
        <f>IFERROR(VLOOKUP(BK$4,'7 .参数'!$M$3:$N$122,2,0),"30")</f>
        <v>30</v>
      </c>
      <c r="BL3" s="174">
        <f>IFERROR(VLOOKUP(BL$4,'7 .参数'!$M$3:$N$122,2,0),"30")</f>
        <v>31</v>
      </c>
      <c r="BM3" s="174">
        <f>IFERROR(VLOOKUP(BM$4,'7 .参数'!$M$3:$N$122,2,0),"30")</f>
        <v>30</v>
      </c>
      <c r="BN3" s="174">
        <f>IFERROR(VLOOKUP(BN$4,'7 .参数'!$M$3:$N$122,2,0),"30")</f>
        <v>31</v>
      </c>
      <c r="BO3" s="174">
        <f>IFERROR(VLOOKUP(BO$4,'7 .参数'!$M$3:$N$122,2,0),"30")</f>
        <v>31</v>
      </c>
      <c r="BP3" s="174">
        <f>IFERROR(VLOOKUP(BP$4,'7 .参数'!$M$3:$N$122,2,0),"30")</f>
        <v>30</v>
      </c>
      <c r="BQ3" s="174">
        <f>IFERROR(VLOOKUP(BQ$4,'7 .参数'!$M$3:$N$122,2,0),"30")</f>
        <v>31</v>
      </c>
      <c r="BR3" s="174">
        <f>IFERROR(VLOOKUP(BR$4,'7 .参数'!$M$3:$N$122,2,0),"30")</f>
        <v>30</v>
      </c>
      <c r="BS3" s="174">
        <f>IFERROR(VLOOKUP(BS$4,'7 .参数'!$M$3:$N$122,2,0),"30")</f>
        <v>31</v>
      </c>
      <c r="BT3" s="174">
        <f>IFERROR(VLOOKUP(BT$4,'7 .参数'!$M$3:$N$122,2,0),"30")</f>
        <v>31</v>
      </c>
      <c r="BU3" s="174">
        <f>IFERROR(VLOOKUP(BU$4,'7 .参数'!$M$3:$N$122,2,0),"30")</f>
        <v>28</v>
      </c>
      <c r="BV3" s="174">
        <f>IFERROR(VLOOKUP(BV$4,'7 .参数'!$M$3:$N$122,2,0),"30")</f>
        <v>31</v>
      </c>
      <c r="BW3" s="174">
        <f>IFERROR(VLOOKUP(BW$4,'7 .参数'!$M$3:$N$122,2,0),"30")</f>
        <v>30</v>
      </c>
      <c r="BX3" s="174">
        <f>IFERROR(VLOOKUP(BX$4,'7 .参数'!$M$3:$N$122,2,0),"30")</f>
        <v>31</v>
      </c>
      <c r="BY3" s="174">
        <f>IFERROR(VLOOKUP(BY$4,'7 .参数'!$M$3:$N$122,2,0),"30")</f>
        <v>30</v>
      </c>
      <c r="BZ3" s="174">
        <f>IFERROR(VLOOKUP(BZ$4,'7 .参数'!$M$3:$N$122,2,0),"30")</f>
        <v>31</v>
      </c>
      <c r="CA3" s="174">
        <f>IFERROR(VLOOKUP(CA$4,'7 .参数'!$M$3:$N$122,2,0),"30")</f>
        <v>31</v>
      </c>
      <c r="CB3" s="174">
        <f>IFERROR(VLOOKUP(CB$4,'7 .参数'!$M$3:$N$122,2,0),"30")</f>
        <v>30</v>
      </c>
      <c r="CC3" s="174">
        <f>IFERROR(VLOOKUP(CC$4,'7 .参数'!$M$3:$N$122,2,0),"30")</f>
        <v>31</v>
      </c>
      <c r="CD3" s="174">
        <f>IFERROR(VLOOKUP(CD$4,'7 .参数'!$M$3:$N$122,2,0),"30")</f>
        <v>30</v>
      </c>
    </row>
    <row r="4" s="112" customFormat="1" ht="27" spans="1:82">
      <c r="A4" s="125"/>
      <c r="B4" s="100"/>
      <c r="C4" s="101"/>
      <c r="D4" s="101"/>
      <c r="E4" s="126">
        <f>C4*D4</f>
        <v>0</v>
      </c>
      <c r="F4" s="127">
        <v>0.06</v>
      </c>
      <c r="G4" s="126">
        <f>E4-E4/(1+F4)*F4*1.12</f>
        <v>0</v>
      </c>
      <c r="H4" s="122"/>
      <c r="I4" s="135"/>
      <c r="J4" s="156" t="s">
        <v>122</v>
      </c>
      <c r="K4" s="158" t="s">
        <v>124</v>
      </c>
      <c r="L4" s="158" t="s">
        <v>137</v>
      </c>
      <c r="M4" s="158" t="s">
        <v>138</v>
      </c>
      <c r="N4" s="159" t="s">
        <v>127</v>
      </c>
      <c r="O4" s="159" t="str">
        <f>YEAR($Y$2)&amp;"合计人月"</f>
        <v>2025合计人月</v>
      </c>
      <c r="P4" s="159" t="str">
        <f>YEAR($Y$2)+1&amp;"合计人月"</f>
        <v>2026合计人月</v>
      </c>
      <c r="Q4" s="159" t="str">
        <f>YEAR($Y$2)+2&amp;"合计人月"</f>
        <v>2027合计人月</v>
      </c>
      <c r="R4" s="159" t="str">
        <f>YEAR($Y$2)+3&amp;"合计人月"</f>
        <v>2028合计人月</v>
      </c>
      <c r="S4" s="159" t="str">
        <f>YEAR($Y$2)+4&amp;"合计人月"</f>
        <v>2029合计人月</v>
      </c>
      <c r="T4" s="159" t="str">
        <f>YEAR($Y$2)+5&amp;"合计人月"</f>
        <v>2030合计人月</v>
      </c>
      <c r="U4" s="158" t="s">
        <v>128</v>
      </c>
      <c r="V4" s="158" t="s">
        <v>129</v>
      </c>
      <c r="W4" s="175">
        <f>IF($Y$2&lt;=$AB$2,DATE(YEAR($Y$2),MONTH($Y$2),1),"")</f>
        <v>45992</v>
      </c>
      <c r="X4" s="175">
        <f>IF(EDATE($Y$2,ROW($A1))&lt;=$AB$2,DATE(YEAR($Y$2),MONTH($Y$2)+ROW($A1),1),"")</f>
        <v>46023</v>
      </c>
      <c r="Y4" s="175">
        <f>IF(EDATE($Y$2,ROW($A2))&lt;=$AB$2,DATE(YEAR($Y$2),MONTH($Y$2)+ROW($A2),1),"")</f>
        <v>46054</v>
      </c>
      <c r="Z4" s="175">
        <f>IF(EDATE($Y$2,ROW($A3))&lt;=$AB$2,DATE(YEAR($Y$2),MONTH($Y$2)+ROW($A3),1),"")</f>
        <v>46082</v>
      </c>
      <c r="AA4" s="175">
        <f>IF(EDATE($Y$2,ROW($A4))&lt;=$AB$2,DATE(YEAR($Y$2),MONTH($Y$2)+ROW($A4),1),"")</f>
        <v>46113</v>
      </c>
      <c r="AB4" s="175">
        <f>IF(EDATE($Y$2,ROW($A5))&lt;=$AB$2,DATE(YEAR($Y$2),MONTH($Y$2)+ROW($A5),1),"")</f>
        <v>46143</v>
      </c>
      <c r="AC4" s="175">
        <f>IF(EDATE($Y$2,ROW($A6))&lt;=$AB$2,DATE(YEAR($Y$2),MONTH($Y$2)+ROW($A6),1),"")</f>
        <v>46174</v>
      </c>
      <c r="AD4" s="175">
        <f>IF(EDATE($Y$2,ROW($A7))&lt;=$AB$2,DATE(YEAR($Y$2),MONTH($Y$2)+ROW($A7),1),"")</f>
        <v>46204</v>
      </c>
      <c r="AE4" s="175">
        <f>IF(EDATE($Y$2,ROW($A8))&lt;=$AB$2,DATE(YEAR($Y$2),MONTH($Y$2)+ROW($A8),1),"")</f>
        <v>46235</v>
      </c>
      <c r="AF4" s="175">
        <f>IF(EDATE($Y$2,ROW($A9))&lt;=$AB$2,DATE(YEAR($Y$2),MONTH($Y$2)+ROW($A9),1),"")</f>
        <v>46266</v>
      </c>
      <c r="AG4" s="175">
        <f>IF(EDATE($Y$2,ROW($A10))&lt;=$AB$2,DATE(YEAR($Y$2),MONTH($Y$2)+ROW($A10),1),"")</f>
        <v>46296</v>
      </c>
      <c r="AH4" s="175">
        <f>IF(EDATE($Y$2,ROW($A11))&lt;=$AB$2,DATE(YEAR($Y$2),MONTH($Y$2)+ROW($A11),1),"")</f>
        <v>46327</v>
      </c>
      <c r="AI4" s="175">
        <f>IF(EDATE($Y$2,ROW($A12))&lt;=$AB$2,DATE(YEAR($Y$2),MONTH($Y$2)+ROW($A12),1),"")</f>
        <v>46357</v>
      </c>
      <c r="AJ4" s="175">
        <f>IF(EDATE($Y$2,ROW($A13))&lt;=$AB$2,DATE(YEAR($Y$2),MONTH($Y$2)+ROW($A13),1),"")</f>
        <v>46388</v>
      </c>
      <c r="AK4" s="175">
        <f>IF(EDATE($Y$2,ROW($A14))&lt;=$AB$2,DATE(YEAR($Y$2),MONTH($Y$2)+ROW($A14),1),"")</f>
        <v>46419</v>
      </c>
      <c r="AL4" s="175">
        <f>IF(EDATE($Y$2,ROW($A15))&lt;=$AB$2,DATE(YEAR($Y$2),MONTH($Y$2)+ROW($A15),1),"")</f>
        <v>46447</v>
      </c>
      <c r="AM4" s="175">
        <f>IF(EDATE($Y$2,ROW($A16))&lt;=$AB$2,DATE(YEAR($Y$2),MONTH($Y$2)+ROW($A16),1),"")</f>
        <v>46478</v>
      </c>
      <c r="AN4" s="175">
        <f>IF(EDATE($Y$2,ROW($A17))&lt;=$AB$2,DATE(YEAR($Y$2),MONTH($Y$2)+ROW($A17),1),"")</f>
        <v>46508</v>
      </c>
      <c r="AO4" s="175">
        <f>IF(EDATE($Y$2,ROW($A18))&lt;=$AB$2,DATE(YEAR($Y$2),MONTH($Y$2)+ROW($A18),1),"")</f>
        <v>46539</v>
      </c>
      <c r="AP4" s="175">
        <f>IF(EDATE($Y$2,ROW($A19))&lt;=$AB$2,DATE(YEAR($Y$2),MONTH($Y$2)+ROW($A19),1),"")</f>
        <v>46569</v>
      </c>
      <c r="AQ4" s="175">
        <f>IF(EDATE($Y$2,ROW($A20))&lt;=$AB$2,DATE(YEAR($Y$2),MONTH($Y$2)+ROW($A20),1),"")</f>
        <v>46600</v>
      </c>
      <c r="AR4" s="175">
        <f>IF(EDATE($Y$2,ROW($A21))&lt;=$AB$2,DATE(YEAR($Y$2),MONTH($Y$2)+ROW($A21),1),"")</f>
        <v>46631</v>
      </c>
      <c r="AS4" s="175">
        <f>IF(EDATE($Y$2,ROW($A22))&lt;=$AB$2,DATE(YEAR($Y$2),MONTH($Y$2)+ROW($A22),1),"")</f>
        <v>46661</v>
      </c>
      <c r="AT4" s="175">
        <f>IF(EDATE($Y$2,ROW($A23))&lt;=$AB$2,DATE(YEAR($Y$2),MONTH($Y$2)+ROW($A23),1),"")</f>
        <v>46692</v>
      </c>
      <c r="AU4" s="175">
        <f>IF(EDATE($Y$2,ROW($A24))&lt;=$AB$2,DATE(YEAR($Y$2),MONTH($Y$2)+ROW($A24),1),"")</f>
        <v>46722</v>
      </c>
      <c r="AV4" s="175">
        <f>IF(EDATE($Y$2,ROW($A25))&lt;=$AB$2,DATE(YEAR($Y$2),MONTH($Y$2)+ROW($A25),1),"")</f>
        <v>46753</v>
      </c>
      <c r="AW4" s="175">
        <f>IF(EDATE($Y$2,ROW($A26))&lt;=$AB$2,DATE(YEAR($Y$2),MONTH($Y$2)+ROW($A26),1),"")</f>
        <v>46784</v>
      </c>
      <c r="AX4" s="175">
        <f>IF(EDATE($Y$2,ROW($A27))&lt;=$AB$2,DATE(YEAR($Y$2),MONTH($Y$2)+ROW($A27),1),"")</f>
        <v>46813</v>
      </c>
      <c r="AY4" s="175">
        <f>IF(EDATE($Y$2,ROW($A28))&lt;=$AB$2,DATE(YEAR($Y$2),MONTH($Y$2)+ROW($A28),1),"")</f>
        <v>46844</v>
      </c>
      <c r="AZ4" s="175">
        <f>IF(EDATE($Y$2,ROW($A29))&lt;=$AB$2,DATE(YEAR($Y$2),MONTH($Y$2)+ROW($A29),1),"")</f>
        <v>46874</v>
      </c>
      <c r="BA4" s="175">
        <f>IF(EDATE($Y$2,ROW($A30))&lt;=$AB$2,DATE(YEAR($Y$2),MONTH($Y$2)+ROW($A30),1),"")</f>
        <v>46905</v>
      </c>
      <c r="BB4" s="175">
        <f>IF(EDATE($Y$2,ROW($A31))&lt;=$AB$2,DATE(YEAR($Y$2),MONTH($Y$2)+ROW($A31),1),"")</f>
        <v>46935</v>
      </c>
      <c r="BC4" s="175">
        <f>IF(EDATE($Y$2,ROW($A32))&lt;=$AB$2,DATE(YEAR($Y$2),MONTH($Y$2)+ROW($A32),1),"")</f>
        <v>46966</v>
      </c>
      <c r="BD4" s="175">
        <f>IF(EDATE($Y$2,ROW($A33))&lt;=$AB$2,DATE(YEAR($Y$2),MONTH($Y$2)+ROW($A33),1),"")</f>
        <v>46997</v>
      </c>
      <c r="BE4" s="175">
        <f>IF(EDATE($Y$2,ROW($A34))&lt;=$AB$2,DATE(YEAR($Y$2),MONTH($Y$2)+ROW($A34),1),"")</f>
        <v>47027</v>
      </c>
      <c r="BF4" s="175">
        <f>IF(EDATE($Y$2,ROW($A35))&lt;=$AB$2,DATE(YEAR($Y$2),MONTH($Y$2)+ROW($A35),1),"")</f>
        <v>47058</v>
      </c>
      <c r="BG4" s="175">
        <f>IF(EDATE($Y$2,ROW($A36))&lt;=$AB$2,DATE(YEAR($Y$2),MONTH($Y$2)+ROW($A36),1),"")</f>
        <v>47088</v>
      </c>
      <c r="BH4" s="175">
        <f>IF(EDATE($Y$2,ROW($A37))&lt;=$AB$2,DATE(YEAR($Y$2),MONTH($Y$2)+ROW($A37),1),"")</f>
        <v>47119</v>
      </c>
      <c r="BI4" s="175">
        <f>IF(EDATE($Y$2,ROW($A38))&lt;=$AB$2,DATE(YEAR($Y$2),MONTH($Y$2)+ROW($A38),1),"")</f>
        <v>47150</v>
      </c>
      <c r="BJ4" s="175">
        <f>IF(EDATE($Y$2,ROW($A39))&lt;=$AB$2,DATE(YEAR($Y$2),MONTH($Y$2)+ROW($A39),1),"")</f>
        <v>47178</v>
      </c>
      <c r="BK4" s="175">
        <f>IF(EDATE($Y$2,ROW($A40))&lt;=$AB$2,DATE(YEAR($Y$2),MONTH($Y$2)+ROW($A40),1),"")</f>
        <v>47209</v>
      </c>
      <c r="BL4" s="175">
        <f>IF(EDATE($Y$2,ROW($A41))&lt;=$AB$2,DATE(YEAR($Y$2),MONTH($Y$2)+ROW($A41),1),"")</f>
        <v>47239</v>
      </c>
      <c r="BM4" s="175">
        <f>IF(EDATE($Y$2,ROW($A42))&lt;=$AB$2,DATE(YEAR($Y$2),MONTH($Y$2)+ROW($A42),1),"")</f>
        <v>47270</v>
      </c>
      <c r="BN4" s="175">
        <f>IF(EDATE($Y$2,ROW($A43))&lt;=$AB$2,DATE(YEAR($Y$2),MONTH($Y$2)+ROW($A43),1),"")</f>
        <v>47300</v>
      </c>
      <c r="BO4" s="175">
        <f>IF(EDATE($Y$2,ROW($A44))&lt;=$AB$2,DATE(YEAR($Y$2),MONTH($Y$2)+ROW($A44),1),"")</f>
        <v>47331</v>
      </c>
      <c r="BP4" s="175">
        <f>IF(EDATE($Y$2,ROW($A45))&lt;=$AB$2,DATE(YEAR($Y$2),MONTH($Y$2)+ROW($A45),1),"")</f>
        <v>47362</v>
      </c>
      <c r="BQ4" s="175">
        <f>IF(EDATE($Y$2,ROW($A46))&lt;=$AB$2,DATE(YEAR($Y$2),MONTH($Y$2)+ROW($A46),1),"")</f>
        <v>47392</v>
      </c>
      <c r="BR4" s="175">
        <f>IF(EDATE($Y$2,ROW($A47))&lt;=$AB$2,DATE(YEAR($Y$2),MONTH($Y$2)+ROW($A47),1),"")</f>
        <v>47423</v>
      </c>
      <c r="BS4" s="175">
        <f>IF(EDATE($Y$2,ROW($A48))&lt;=$AB$2,DATE(YEAR($Y$2),MONTH($Y$2)+ROW($A48),1),"")</f>
        <v>47453</v>
      </c>
      <c r="BT4" s="175">
        <f>IF(EDATE($Y$2,ROW($A49))&lt;=$AB$2,DATE(YEAR($Y$2),MONTH($Y$2)+ROW($A49),1),"")</f>
        <v>47484</v>
      </c>
      <c r="BU4" s="175">
        <f>IF(EDATE($Y$2,ROW($A50))&lt;=$AB$2,DATE(YEAR($Y$2),MONTH($Y$2)+ROW($A50),1),"")</f>
        <v>47515</v>
      </c>
      <c r="BV4" s="175">
        <f>IF(EDATE($Y$2,ROW($A51))&lt;=$AB$2,DATE(YEAR($Y$2),MONTH($Y$2)+ROW($A51),1),"")</f>
        <v>47543</v>
      </c>
      <c r="BW4" s="175">
        <f>IF(EDATE($Y$2,ROW($A52))&lt;=$AB$2,DATE(YEAR($Y$2),MONTH($Y$2)+ROW($A52),1),"")</f>
        <v>47574</v>
      </c>
      <c r="BX4" s="175">
        <f>IF(EDATE($Y$2,ROW($A53))&lt;=$AB$2,DATE(YEAR($Y$2),MONTH($Y$2)+ROW($A53),1),"")</f>
        <v>47604</v>
      </c>
      <c r="BY4" s="175">
        <f>IF(EDATE($Y$2,ROW($A54))&lt;=$AB$2,DATE(YEAR($Y$2),MONTH($Y$2)+ROW($A54),1),"")</f>
        <v>47635</v>
      </c>
      <c r="BZ4" s="175">
        <f>IF(EDATE($Y$2,ROW($A55))&lt;=$AB$2,DATE(YEAR($Y$2),MONTH($Y$2)+ROW($A55),1),"")</f>
        <v>47665</v>
      </c>
      <c r="CA4" s="175">
        <f>IF(EDATE($Y$2,ROW($A56))&lt;=$AB$2,DATE(YEAR($Y$2),MONTH($Y$2)+ROW($A56),1),"")</f>
        <v>47696</v>
      </c>
      <c r="CB4" s="175">
        <f>IF(EDATE($Y$2,ROW($A57))&lt;=$AB$2,DATE(YEAR($Y$2),MONTH($Y$2)+ROW($A57),1),"")</f>
        <v>47727</v>
      </c>
      <c r="CC4" s="175">
        <f>IF(EDATE($Y$2,ROW($A58))&lt;=$AB$2,DATE(YEAR($Y$2),MONTH($Y$2)+ROW($A58),1),"")</f>
        <v>47757</v>
      </c>
      <c r="CD4" s="175">
        <f>IF(EDATE($Y$2,ROW($A59))&lt;=$AB$2,DATE(YEAR($Y$2),MONTH($Y$2)+ROW($A59),1),"")</f>
        <v>47788</v>
      </c>
    </row>
    <row r="5" s="112" customFormat="1" ht="21" customHeight="1" spans="1:82">
      <c r="A5" s="125"/>
      <c r="B5" s="100"/>
      <c r="C5" s="101"/>
      <c r="D5" s="101"/>
      <c r="E5" s="126">
        <f t="shared" ref="E5:E13" si="0">C5*D5</f>
        <v>0</v>
      </c>
      <c r="F5" s="101"/>
      <c r="G5" s="126">
        <f t="shared" ref="G5:G13" si="1">E5-E5/(1+F5)*F5*1.12</f>
        <v>0</v>
      </c>
      <c r="H5" s="122"/>
      <c r="I5" s="135"/>
      <c r="J5" s="163">
        <v>1</v>
      </c>
      <c r="K5" s="164" t="s">
        <v>139</v>
      </c>
      <c r="L5" s="165" t="s">
        <v>204</v>
      </c>
      <c r="M5" s="166" t="str">
        <f>IFERROR(VLOOKUP(L5,'7 .参数'!$Q:$R,2,0),"")</f>
        <v>三类</v>
      </c>
      <c r="N5" s="166">
        <f t="array" ref="N5">+IFERROR(IF('A-对外报价审批表 '!$B$10="数据业务总部",VLOOKUP(K5&amp;M5,IF({1,0},'8.数据库-人力成本及补助（20250601）'!$C:$C&amp;'8.数据库-人力成本及补助（20250601）'!$B:$B,'8.数据库-人力成本及补助（20250601）'!$D:$D),2,0),VLOOKUP(K5&amp;'A-对外报价审批表 '!$D$11,IF({1,0},'8.数据库-人力成本及补助（20250601）'!$C:$C&amp;'8.数据库-人力成本及补助（20250601）'!$B:$B,'8.数据库-人力成本及补助（20250601）'!$D:$D),2,0)),0)</f>
        <v>25800</v>
      </c>
      <c r="O5" s="167">
        <f>SUMPRODUCT(($W$4:$CD$4&lt;=DATE(YEAR($Y$2),12,31))*($W5:$CD5/$W$3:$CD$3))</f>
        <v>0</v>
      </c>
      <c r="P5" s="167">
        <f>SUMPRODUCT(($W$4:$CD$4&lt;=DATE(YEAR($Y$2)+1,12,31))*($W5:$CD5/$W$3:$CD$3))-$O5</f>
        <v>0</v>
      </c>
      <c r="Q5" s="167">
        <f>SUMPRODUCT(($W$4:$CD$4&lt;=DATE(YEAR($Y$2)+2,12,31))*($W5:$CD5/$W$3:$CD$3))-$O5-$P5</f>
        <v>0</v>
      </c>
      <c r="R5" s="167">
        <f>SUMPRODUCT(($W$4:$CD$4&lt;=DATE(YEAR($Y$2)+3,12,31))*($W5:$CD5/$W$3:$CD$3))-$O5-$P5-$Q5</f>
        <v>0</v>
      </c>
      <c r="S5" s="167">
        <f>SUMPRODUCT(($W$4:$CD$4&lt;=DATE(YEAR($Y$2)+4,12,31))*($W5:$CD5/$W$3:$CD$3))-$O5-$P5-$Q5-$R5</f>
        <v>0</v>
      </c>
      <c r="T5" s="167">
        <f>SUMPRODUCT(($W$4:$CD$4&lt;=DATE(YEAR($Y$2)+5,12,31))*($W5:$CD5/$W$3:$CD$3))-$O5-$P5-$Q5-$R5-$S5</f>
        <v>0</v>
      </c>
      <c r="U5" s="167">
        <f>SUM(O5:T5)</f>
        <v>0</v>
      </c>
      <c r="V5" s="176">
        <f>SUM($W5:$CD5)</f>
        <v>0</v>
      </c>
      <c r="W5" s="177"/>
      <c r="X5" s="177"/>
      <c r="Y5" s="177"/>
      <c r="Z5" s="177"/>
      <c r="AA5" s="177"/>
      <c r="AB5" s="177"/>
      <c r="AC5" s="177"/>
      <c r="AD5" s="177"/>
      <c r="AE5" s="177"/>
      <c r="AF5" s="177"/>
      <c r="AG5" s="177"/>
      <c r="AH5" s="177"/>
      <c r="AI5" s="177"/>
      <c r="AJ5" s="177"/>
      <c r="AK5" s="177"/>
      <c r="AL5" s="177"/>
      <c r="AM5" s="177"/>
      <c r="AN5" s="177"/>
      <c r="AO5" s="177"/>
      <c r="AP5" s="177"/>
      <c r="AQ5" s="177"/>
      <c r="AR5" s="177"/>
      <c r="AS5" s="177"/>
      <c r="AT5" s="177"/>
      <c r="AU5" s="177"/>
      <c r="AV5" s="177"/>
      <c r="AW5" s="177"/>
      <c r="AX5" s="177"/>
      <c r="AY5" s="177"/>
      <c r="AZ5" s="177"/>
      <c r="BA5" s="177"/>
      <c r="BB5" s="177"/>
      <c r="BC5" s="177"/>
      <c r="BD5" s="177"/>
      <c r="BE5" s="177"/>
      <c r="BF5" s="177"/>
      <c r="BG5" s="177"/>
      <c r="BH5" s="177"/>
      <c r="BI5" s="177"/>
      <c r="BJ5" s="177"/>
      <c r="BK5" s="177"/>
      <c r="BL5" s="177"/>
      <c r="BM5" s="177"/>
      <c r="BN5" s="177"/>
      <c r="BO5" s="177"/>
      <c r="BP5" s="177"/>
      <c r="BQ5" s="177"/>
      <c r="BR5" s="177"/>
      <c r="BS5" s="177"/>
      <c r="BT5" s="177"/>
      <c r="BU5" s="177"/>
      <c r="BV5" s="177"/>
      <c r="BW5" s="177"/>
      <c r="BX5" s="177"/>
      <c r="BY5" s="177"/>
      <c r="BZ5" s="177"/>
      <c r="CA5" s="177"/>
      <c r="CB5" s="177"/>
      <c r="CC5" s="177"/>
      <c r="CD5" s="182"/>
    </row>
    <row r="6" s="112" customFormat="1" ht="21" customHeight="1" spans="1:82">
      <c r="A6" s="125"/>
      <c r="B6" s="100"/>
      <c r="C6" s="101"/>
      <c r="D6" s="101"/>
      <c r="E6" s="126">
        <f t="shared" si="0"/>
        <v>0</v>
      </c>
      <c r="F6" s="101"/>
      <c r="G6" s="126">
        <f t="shared" si="1"/>
        <v>0</v>
      </c>
      <c r="H6" s="122"/>
      <c r="I6" s="135"/>
      <c r="J6" s="163">
        <v>2</v>
      </c>
      <c r="K6" s="164" t="s">
        <v>205</v>
      </c>
      <c r="L6" s="165" t="s">
        <v>140</v>
      </c>
      <c r="M6" s="166" t="str">
        <f>IFERROR(VLOOKUP(L6,'7 .参数'!$Q:$R,2,0),"")</f>
        <v>五类</v>
      </c>
      <c r="N6" s="166">
        <f t="array" ref="N6">+IFERROR(IF('A-对外报价审批表 '!$B$10="数据业务总部",VLOOKUP(K6&amp;M6,IF({1,0},'8.数据库-人力成本及补助（20250601）'!$C:$C&amp;'8.数据库-人力成本及补助（20250601）'!$B:$B,'8.数据库-人力成本及补助（20250601）'!$D:$D),2,0),VLOOKUP(K6&amp;'A-对外报价审批表 '!$D$11,IF({1,0},'8.数据库-人力成本及补助（20250601）'!$C:$C&amp;'8.数据库-人力成本及补助（20250601）'!$B:$B,'8.数据库-人力成本及补助（20250601）'!$D:$D),2,0)),0)</f>
        <v>15600</v>
      </c>
      <c r="O6" s="167">
        <f>SUMPRODUCT(($W$4:$CD$4&lt;=DATE(YEAR($Y$2),12,31))*($W6:$CD6/$W$3:$CD$3))</f>
        <v>0</v>
      </c>
      <c r="P6" s="167">
        <f t="shared" ref="P6:P14" si="2">SUMPRODUCT(($W$4:$CD$4&lt;=DATE(YEAR($Y$2)+1,12,31))*($W6:$CD6/$W$3:$CD$3))-$O6</f>
        <v>0</v>
      </c>
      <c r="Q6" s="167">
        <f t="shared" ref="Q6:Q14" si="3">SUMPRODUCT(($W$4:$CD$4&lt;=DATE(YEAR($Y$2)+2,12,31))*($W6:$CD6/$W$3:$CD$3))-$O6-$P6</f>
        <v>0</v>
      </c>
      <c r="R6" s="167">
        <f t="shared" ref="R6:R14" si="4">SUMPRODUCT(($W$4:$CD$4&lt;=DATE(YEAR($Y$2)+3,12,31))*($W6:$CD6/$W$3:$CD$3))-$O6-$P6-$Q6</f>
        <v>0</v>
      </c>
      <c r="S6" s="167">
        <f t="shared" ref="S6:S14" si="5">SUMPRODUCT(($W$4:$CD$4&lt;=DATE(YEAR($Y$2)+4,12,31))*($W6:$CD6/$W$3:$CD$3))-$O6-$P6-$Q6-$R6</f>
        <v>0</v>
      </c>
      <c r="T6" s="167">
        <f t="shared" ref="T6:T14" si="6">SUMPRODUCT(($W$4:$CD$4&lt;=DATE(YEAR($Y$2)+5,12,31))*($W6:$CD6/$W$3:$CD$3))-$O6-$P6-$Q6-$R6-$S6</f>
        <v>0</v>
      </c>
      <c r="U6" s="167">
        <f t="shared" ref="U6:U14" si="7">SUM(O6:T6)</f>
        <v>0</v>
      </c>
      <c r="V6" s="176">
        <f t="shared" ref="V6:V14" si="8">SUM($W6:$CD6)</f>
        <v>0</v>
      </c>
      <c r="W6" s="177"/>
      <c r="X6" s="177"/>
      <c r="Y6" s="177"/>
      <c r="Z6" s="177"/>
      <c r="AA6" s="177"/>
      <c r="AB6" s="177"/>
      <c r="AC6" s="177"/>
      <c r="AD6" s="177"/>
      <c r="AE6" s="177"/>
      <c r="AF6" s="177"/>
      <c r="AG6" s="177"/>
      <c r="AH6" s="177"/>
      <c r="AI6" s="177"/>
      <c r="AJ6" s="177"/>
      <c r="AK6" s="177"/>
      <c r="AL6" s="177"/>
      <c r="AM6" s="177"/>
      <c r="AN6" s="177"/>
      <c r="AO6" s="177"/>
      <c r="AP6" s="177"/>
      <c r="AQ6" s="177"/>
      <c r="AR6" s="177"/>
      <c r="AS6" s="177"/>
      <c r="AT6" s="177"/>
      <c r="AU6" s="177"/>
      <c r="AV6" s="177"/>
      <c r="AW6" s="177"/>
      <c r="AX6" s="177"/>
      <c r="AY6" s="177"/>
      <c r="AZ6" s="177"/>
      <c r="BA6" s="177"/>
      <c r="BB6" s="177"/>
      <c r="BC6" s="177"/>
      <c r="BD6" s="177"/>
      <c r="BE6" s="177"/>
      <c r="BF6" s="177"/>
      <c r="BG6" s="177"/>
      <c r="BH6" s="177"/>
      <c r="BI6" s="177"/>
      <c r="BJ6" s="177"/>
      <c r="BK6" s="177"/>
      <c r="BL6" s="177"/>
      <c r="BM6" s="177"/>
      <c r="BN6" s="177"/>
      <c r="BO6" s="177"/>
      <c r="BP6" s="177"/>
      <c r="BQ6" s="177"/>
      <c r="BR6" s="177"/>
      <c r="BS6" s="177"/>
      <c r="BT6" s="177"/>
      <c r="BU6" s="177"/>
      <c r="BV6" s="177"/>
      <c r="BW6" s="177"/>
      <c r="BX6" s="177"/>
      <c r="BY6" s="177"/>
      <c r="BZ6" s="177"/>
      <c r="CA6" s="177"/>
      <c r="CB6" s="177"/>
      <c r="CC6" s="177"/>
      <c r="CD6" s="182"/>
    </row>
    <row r="7" s="112" customFormat="1" ht="21" customHeight="1" spans="1:82">
      <c r="A7" s="125"/>
      <c r="B7" s="100"/>
      <c r="C7" s="101"/>
      <c r="D7" s="101"/>
      <c r="E7" s="126">
        <f t="shared" si="0"/>
        <v>0</v>
      </c>
      <c r="F7" s="101"/>
      <c r="G7" s="126">
        <f t="shared" si="1"/>
        <v>0</v>
      </c>
      <c r="H7" s="122"/>
      <c r="I7" s="135"/>
      <c r="J7" s="163">
        <v>3</v>
      </c>
      <c r="K7" s="164" t="s">
        <v>206</v>
      </c>
      <c r="L7" s="165"/>
      <c r="M7" s="166" t="str">
        <f>IFERROR(VLOOKUP(L7,'7 .参数'!$Q:$R,2,0),"")</f>
        <v/>
      </c>
      <c r="N7" s="166">
        <f t="array" ref="N7">+IFERROR(IF('A-对外报价审批表 '!$B$10="数据业务总部",VLOOKUP(K7&amp;M7,IF({1,0},'8.数据库-人力成本及补助（20250601）'!$C:$C&amp;'8.数据库-人力成本及补助（20250601）'!$B:$B,'8.数据库-人力成本及补助（20250601）'!$D:$D),2,0),VLOOKUP(K7&amp;'A-对外报价审批表 '!$D$11,IF({1,0},'8.数据库-人力成本及补助（20250601）'!$C:$C&amp;'8.数据库-人力成本及补助（20250601）'!$B:$B,'8.数据库-人力成本及补助（20250601）'!$D:$D),2,0)),0)</f>
        <v>13500</v>
      </c>
      <c r="O7" s="167">
        <f>SUMPRODUCT(($W$4:$CD$4&lt;=DATE(YEAR($Y$2),12,31))*($W7:$CD7/$W$3:$CD$3))</f>
        <v>0</v>
      </c>
      <c r="P7" s="167">
        <f t="shared" si="2"/>
        <v>0</v>
      </c>
      <c r="Q7" s="167">
        <f t="shared" si="3"/>
        <v>0</v>
      </c>
      <c r="R7" s="167">
        <f t="shared" si="4"/>
        <v>0</v>
      </c>
      <c r="S7" s="167">
        <f t="shared" si="5"/>
        <v>0</v>
      </c>
      <c r="T7" s="167">
        <f t="shared" si="6"/>
        <v>0</v>
      </c>
      <c r="U7" s="167">
        <f t="shared" si="7"/>
        <v>0</v>
      </c>
      <c r="V7" s="176">
        <f t="shared" si="8"/>
        <v>0</v>
      </c>
      <c r="W7" s="177"/>
      <c r="X7" s="177"/>
      <c r="Y7" s="177"/>
      <c r="Z7" s="177"/>
      <c r="AA7" s="177"/>
      <c r="AB7" s="177"/>
      <c r="AC7" s="177"/>
      <c r="AD7" s="177"/>
      <c r="AE7" s="177"/>
      <c r="AF7" s="177"/>
      <c r="AG7" s="177"/>
      <c r="AH7" s="177"/>
      <c r="AI7" s="177"/>
      <c r="AJ7" s="177"/>
      <c r="AK7" s="177"/>
      <c r="AL7" s="177"/>
      <c r="AM7" s="177"/>
      <c r="AN7" s="177"/>
      <c r="AO7" s="177"/>
      <c r="AP7" s="177"/>
      <c r="AQ7" s="177"/>
      <c r="AR7" s="177"/>
      <c r="AS7" s="177"/>
      <c r="AT7" s="177"/>
      <c r="AU7" s="177"/>
      <c r="AV7" s="177"/>
      <c r="AW7" s="177"/>
      <c r="AX7" s="177"/>
      <c r="AY7" s="177"/>
      <c r="AZ7" s="177"/>
      <c r="BA7" s="177"/>
      <c r="BB7" s="177"/>
      <c r="BC7" s="177"/>
      <c r="BD7" s="177"/>
      <c r="BE7" s="177"/>
      <c r="BF7" s="177"/>
      <c r="BG7" s="177"/>
      <c r="BH7" s="177"/>
      <c r="BI7" s="177"/>
      <c r="BJ7" s="177"/>
      <c r="BK7" s="177"/>
      <c r="BL7" s="177"/>
      <c r="BM7" s="177"/>
      <c r="BN7" s="177"/>
      <c r="BO7" s="177"/>
      <c r="BP7" s="177"/>
      <c r="BQ7" s="177"/>
      <c r="BR7" s="177"/>
      <c r="BS7" s="177"/>
      <c r="BT7" s="177"/>
      <c r="BU7" s="177"/>
      <c r="BV7" s="177"/>
      <c r="BW7" s="177"/>
      <c r="BX7" s="177"/>
      <c r="BY7" s="177"/>
      <c r="BZ7" s="177"/>
      <c r="CA7" s="177"/>
      <c r="CB7" s="177"/>
      <c r="CC7" s="177"/>
      <c r="CD7" s="182"/>
    </row>
    <row r="8" s="112" customFormat="1" ht="21" customHeight="1" spans="1:82">
      <c r="A8" s="125"/>
      <c r="B8" s="100"/>
      <c r="C8" s="101"/>
      <c r="D8" s="101"/>
      <c r="E8" s="126">
        <f t="shared" si="0"/>
        <v>0</v>
      </c>
      <c r="F8" s="101"/>
      <c r="G8" s="126">
        <f t="shared" si="1"/>
        <v>0</v>
      </c>
      <c r="H8" s="122"/>
      <c r="I8" s="135"/>
      <c r="J8" s="163">
        <v>4</v>
      </c>
      <c r="K8" s="164"/>
      <c r="L8" s="165"/>
      <c r="M8" s="166" t="str">
        <f>IFERROR(VLOOKUP(L8,'7 .参数'!$Q:$R,2,0),"")</f>
        <v/>
      </c>
      <c r="N8" s="166">
        <f t="array" ref="N8">+IFERROR(IF('A-对外报价审批表 '!$B$10="数据业务总部",VLOOKUP(K8&amp;M8,IF({1,0},'8.数据库-人力成本及补助（20250601）'!$C:$C&amp;'8.数据库-人力成本及补助（20250601）'!$B:$B,'8.数据库-人力成本及补助（20250601）'!$D:$D),2,0),VLOOKUP(K8&amp;'A-对外报价审批表 '!$D$11,IF({1,0},'8.数据库-人力成本及补助（20250601）'!$C:$C&amp;'8.数据库-人力成本及补助（20250601）'!$B:$B,'8.数据库-人力成本及补助（20250601）'!$D:$D),2,0)),0)</f>
        <v>0</v>
      </c>
      <c r="O8" s="167">
        <f t="shared" ref="O8:O14" si="9">SUMPRODUCT(($W$4:$CD$4&lt;=DATE(YEAR($Y$2),12,31))*($W8:$CD8/$W$3:$CD$3))</f>
        <v>0</v>
      </c>
      <c r="P8" s="167">
        <f t="shared" si="2"/>
        <v>0</v>
      </c>
      <c r="Q8" s="167">
        <f t="shared" si="3"/>
        <v>0</v>
      </c>
      <c r="R8" s="167">
        <f t="shared" si="4"/>
        <v>0</v>
      </c>
      <c r="S8" s="167">
        <f t="shared" si="5"/>
        <v>0</v>
      </c>
      <c r="T8" s="167">
        <f t="shared" si="6"/>
        <v>0</v>
      </c>
      <c r="U8" s="167">
        <f t="shared" si="7"/>
        <v>0</v>
      </c>
      <c r="V8" s="176">
        <f t="shared" si="8"/>
        <v>0</v>
      </c>
      <c r="W8" s="177"/>
      <c r="X8" s="177"/>
      <c r="Y8" s="177"/>
      <c r="Z8" s="177"/>
      <c r="AA8" s="177"/>
      <c r="AB8" s="177"/>
      <c r="AC8" s="177"/>
      <c r="AD8" s="177"/>
      <c r="AE8" s="177"/>
      <c r="AF8" s="177"/>
      <c r="AG8" s="177"/>
      <c r="AH8" s="177"/>
      <c r="AI8" s="177"/>
      <c r="AJ8" s="177"/>
      <c r="AK8" s="177"/>
      <c r="AL8" s="177"/>
      <c r="AM8" s="177"/>
      <c r="AN8" s="177"/>
      <c r="AO8" s="177"/>
      <c r="AP8" s="177"/>
      <c r="AQ8" s="177"/>
      <c r="AR8" s="177"/>
      <c r="AS8" s="177"/>
      <c r="AT8" s="177"/>
      <c r="AU8" s="177"/>
      <c r="AV8" s="177"/>
      <c r="AW8" s="177"/>
      <c r="AX8" s="177"/>
      <c r="AY8" s="177"/>
      <c r="AZ8" s="177"/>
      <c r="BA8" s="177"/>
      <c r="BB8" s="177"/>
      <c r="BC8" s="177"/>
      <c r="BD8" s="177"/>
      <c r="BE8" s="177"/>
      <c r="BF8" s="177"/>
      <c r="BG8" s="177"/>
      <c r="BH8" s="177"/>
      <c r="BI8" s="177"/>
      <c r="BJ8" s="177"/>
      <c r="BK8" s="177"/>
      <c r="BL8" s="177"/>
      <c r="BM8" s="177"/>
      <c r="BN8" s="177"/>
      <c r="BO8" s="177"/>
      <c r="BP8" s="177"/>
      <c r="BQ8" s="177"/>
      <c r="BR8" s="177"/>
      <c r="BS8" s="177"/>
      <c r="BT8" s="177"/>
      <c r="BU8" s="177"/>
      <c r="BV8" s="177"/>
      <c r="BW8" s="177"/>
      <c r="BX8" s="177"/>
      <c r="BY8" s="177"/>
      <c r="BZ8" s="177"/>
      <c r="CA8" s="177"/>
      <c r="CB8" s="177"/>
      <c r="CC8" s="177"/>
      <c r="CD8" s="182"/>
    </row>
    <row r="9" s="112" customFormat="1" ht="21" customHeight="1" spans="1:82">
      <c r="A9" s="125"/>
      <c r="B9" s="100"/>
      <c r="C9" s="101"/>
      <c r="D9" s="101"/>
      <c r="E9" s="126">
        <f t="shared" si="0"/>
        <v>0</v>
      </c>
      <c r="F9" s="101"/>
      <c r="G9" s="126">
        <f t="shared" si="1"/>
        <v>0</v>
      </c>
      <c r="H9" s="122"/>
      <c r="I9" s="135"/>
      <c r="J9" s="163">
        <v>5</v>
      </c>
      <c r="K9" s="164"/>
      <c r="L9" s="165"/>
      <c r="M9" s="166" t="str">
        <f>IFERROR(VLOOKUP(L9,'7 .参数'!$Q:$R,2,0),"")</f>
        <v/>
      </c>
      <c r="N9" s="166">
        <f t="array" ref="N9">+IFERROR(IF('A-对外报价审批表 '!$B$10="数据业务总部",VLOOKUP(K9&amp;M9,IF({1,0},'8.数据库-人力成本及补助（20250601）'!$C:$C&amp;'8.数据库-人力成本及补助（20250601）'!$B:$B,'8.数据库-人力成本及补助（20250601）'!$D:$D),2,0),VLOOKUP(K9&amp;'A-对外报价审批表 '!$D$11,IF({1,0},'8.数据库-人力成本及补助（20250601）'!$C:$C&amp;'8.数据库-人力成本及补助（20250601）'!$B:$B,'8.数据库-人力成本及补助（20250601）'!$D:$D),2,0)),0)</f>
        <v>0</v>
      </c>
      <c r="O9" s="167">
        <f t="shared" si="9"/>
        <v>0</v>
      </c>
      <c r="P9" s="167">
        <f t="shared" si="2"/>
        <v>0</v>
      </c>
      <c r="Q9" s="167">
        <f t="shared" si="3"/>
        <v>0</v>
      </c>
      <c r="R9" s="167">
        <f t="shared" si="4"/>
        <v>0</v>
      </c>
      <c r="S9" s="167">
        <f t="shared" si="5"/>
        <v>0</v>
      </c>
      <c r="T9" s="167">
        <f t="shared" si="6"/>
        <v>0</v>
      </c>
      <c r="U9" s="167">
        <f t="shared" si="7"/>
        <v>0</v>
      </c>
      <c r="V9" s="176">
        <f t="shared" si="8"/>
        <v>0</v>
      </c>
      <c r="W9" s="177"/>
      <c r="X9" s="177"/>
      <c r="Y9" s="177"/>
      <c r="Z9" s="177"/>
      <c r="AA9" s="177"/>
      <c r="AB9" s="177"/>
      <c r="AC9" s="177"/>
      <c r="AD9" s="177"/>
      <c r="AE9" s="177"/>
      <c r="AF9" s="177"/>
      <c r="AG9" s="177"/>
      <c r="AH9" s="177"/>
      <c r="AI9" s="177"/>
      <c r="AJ9" s="177"/>
      <c r="AK9" s="177"/>
      <c r="AL9" s="177"/>
      <c r="AM9" s="177"/>
      <c r="AN9" s="177"/>
      <c r="AO9" s="177"/>
      <c r="AP9" s="177"/>
      <c r="AQ9" s="177"/>
      <c r="AR9" s="177"/>
      <c r="AS9" s="177"/>
      <c r="AT9" s="177"/>
      <c r="AU9" s="177"/>
      <c r="AV9" s="177"/>
      <c r="AW9" s="177"/>
      <c r="AX9" s="177"/>
      <c r="AY9" s="177"/>
      <c r="AZ9" s="177"/>
      <c r="BA9" s="177"/>
      <c r="BB9" s="177"/>
      <c r="BC9" s="177"/>
      <c r="BD9" s="177"/>
      <c r="BE9" s="177"/>
      <c r="BF9" s="177"/>
      <c r="BG9" s="177"/>
      <c r="BH9" s="177"/>
      <c r="BI9" s="177"/>
      <c r="BJ9" s="177"/>
      <c r="BK9" s="177"/>
      <c r="BL9" s="177"/>
      <c r="BM9" s="177"/>
      <c r="BN9" s="177"/>
      <c r="BO9" s="177"/>
      <c r="BP9" s="177"/>
      <c r="BQ9" s="177"/>
      <c r="BR9" s="177"/>
      <c r="BS9" s="177"/>
      <c r="BT9" s="177"/>
      <c r="BU9" s="177"/>
      <c r="BV9" s="177"/>
      <c r="BW9" s="177"/>
      <c r="BX9" s="177"/>
      <c r="BY9" s="177"/>
      <c r="BZ9" s="177"/>
      <c r="CA9" s="177"/>
      <c r="CB9" s="177"/>
      <c r="CC9" s="177"/>
      <c r="CD9" s="182"/>
    </row>
    <row r="10" s="112" customFormat="1" ht="21" customHeight="1" spans="1:82">
      <c r="A10" s="125"/>
      <c r="B10" s="100"/>
      <c r="C10" s="101"/>
      <c r="D10" s="101"/>
      <c r="E10" s="126">
        <f t="shared" si="0"/>
        <v>0</v>
      </c>
      <c r="F10" s="101"/>
      <c r="G10" s="126">
        <f t="shared" si="1"/>
        <v>0</v>
      </c>
      <c r="H10" s="122"/>
      <c r="I10" s="135"/>
      <c r="J10" s="163">
        <v>6</v>
      </c>
      <c r="K10" s="164"/>
      <c r="L10" s="165"/>
      <c r="M10" s="166" t="str">
        <f>IFERROR(VLOOKUP(L10,'7 .参数'!$Q:$R,2,0),"")</f>
        <v/>
      </c>
      <c r="N10" s="166">
        <f t="array" ref="N10">+IFERROR(IF('A-对外报价审批表 '!$B$10="数据业务总部",VLOOKUP(K10&amp;M10,IF({1,0},'8.数据库-人力成本及补助（20250601）'!$C:$C&amp;'8.数据库-人力成本及补助（20250601）'!$B:$B,'8.数据库-人力成本及补助（20250601）'!$D:$D),2,0),VLOOKUP(K10&amp;'A-对外报价审批表 '!$D$11,IF({1,0},'8.数据库-人力成本及补助（20250601）'!$C:$C&amp;'8.数据库-人力成本及补助（20250601）'!$B:$B,'8.数据库-人力成本及补助（20250601）'!$D:$D),2,0)),0)</f>
        <v>0</v>
      </c>
      <c r="O10" s="167">
        <f t="shared" si="9"/>
        <v>0</v>
      </c>
      <c r="P10" s="167">
        <f t="shared" si="2"/>
        <v>0</v>
      </c>
      <c r="Q10" s="167">
        <f t="shared" si="3"/>
        <v>0</v>
      </c>
      <c r="R10" s="167">
        <f t="shared" si="4"/>
        <v>0</v>
      </c>
      <c r="S10" s="167">
        <f t="shared" si="5"/>
        <v>0</v>
      </c>
      <c r="T10" s="167">
        <f t="shared" si="6"/>
        <v>0</v>
      </c>
      <c r="U10" s="167">
        <f t="shared" si="7"/>
        <v>0</v>
      </c>
      <c r="V10" s="176">
        <f t="shared" si="8"/>
        <v>0</v>
      </c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7"/>
      <c r="BM10" s="177"/>
      <c r="BN10" s="177"/>
      <c r="BO10" s="177"/>
      <c r="BP10" s="177"/>
      <c r="BQ10" s="177"/>
      <c r="BR10" s="177"/>
      <c r="BS10" s="177"/>
      <c r="BT10" s="177"/>
      <c r="BU10" s="177"/>
      <c r="BV10" s="177"/>
      <c r="BW10" s="177"/>
      <c r="BX10" s="177"/>
      <c r="BY10" s="177"/>
      <c r="BZ10" s="177"/>
      <c r="CA10" s="177"/>
      <c r="CB10" s="177"/>
      <c r="CC10" s="177"/>
      <c r="CD10" s="182"/>
    </row>
    <row r="11" s="112" customFormat="1" ht="21" customHeight="1" spans="1:82">
      <c r="A11" s="125"/>
      <c r="B11" s="100"/>
      <c r="C11" s="101"/>
      <c r="D11" s="101"/>
      <c r="E11" s="126">
        <f t="shared" si="0"/>
        <v>0</v>
      </c>
      <c r="F11" s="101"/>
      <c r="G11" s="126">
        <f t="shared" si="1"/>
        <v>0</v>
      </c>
      <c r="H11" s="122"/>
      <c r="I11" s="135"/>
      <c r="J11" s="163">
        <v>7</v>
      </c>
      <c r="K11" s="164"/>
      <c r="L11" s="165"/>
      <c r="M11" s="166" t="str">
        <f>IFERROR(VLOOKUP(L11,'7 .参数'!$Q:$R,2,0),"")</f>
        <v/>
      </c>
      <c r="N11" s="166">
        <f t="array" ref="N11">+IFERROR(IF('A-对外报价审批表 '!$B$10="数据业务总部",VLOOKUP(K11&amp;M11,IF({1,0},'8.数据库-人力成本及补助（20250601）'!$C:$C&amp;'8.数据库-人力成本及补助（20250601）'!$B:$B,'8.数据库-人力成本及补助（20250601）'!$D:$D),2,0),VLOOKUP(K11&amp;'A-对外报价审批表 '!$D$11,IF({1,0},'8.数据库-人力成本及补助（20250601）'!$C:$C&amp;'8.数据库-人力成本及补助（20250601）'!$B:$B,'8.数据库-人力成本及补助（20250601）'!$D:$D),2,0)),0)</f>
        <v>0</v>
      </c>
      <c r="O11" s="167">
        <f t="shared" si="9"/>
        <v>0</v>
      </c>
      <c r="P11" s="167">
        <f t="shared" si="2"/>
        <v>0</v>
      </c>
      <c r="Q11" s="167">
        <f t="shared" si="3"/>
        <v>0</v>
      </c>
      <c r="R11" s="167">
        <f t="shared" si="4"/>
        <v>0</v>
      </c>
      <c r="S11" s="167">
        <f t="shared" si="5"/>
        <v>0</v>
      </c>
      <c r="T11" s="167">
        <f t="shared" si="6"/>
        <v>0</v>
      </c>
      <c r="U11" s="167">
        <f t="shared" si="7"/>
        <v>0</v>
      </c>
      <c r="V11" s="176">
        <f t="shared" si="8"/>
        <v>0</v>
      </c>
      <c r="W11" s="177"/>
      <c r="X11" s="177"/>
      <c r="Y11" s="177"/>
      <c r="Z11" s="177"/>
      <c r="AA11" s="177"/>
      <c r="AB11" s="177"/>
      <c r="AC11" s="177"/>
      <c r="AD11" s="177"/>
      <c r="AE11" s="177"/>
      <c r="AF11" s="177"/>
      <c r="AG11" s="177"/>
      <c r="AH11" s="177"/>
      <c r="AI11" s="177"/>
      <c r="AJ11" s="177"/>
      <c r="AK11" s="177"/>
      <c r="AL11" s="177"/>
      <c r="AM11" s="177"/>
      <c r="AN11" s="177"/>
      <c r="AO11" s="177"/>
      <c r="AP11" s="177"/>
      <c r="AQ11" s="177"/>
      <c r="AR11" s="177"/>
      <c r="AS11" s="177"/>
      <c r="AT11" s="177"/>
      <c r="AU11" s="177"/>
      <c r="AV11" s="177"/>
      <c r="AW11" s="177"/>
      <c r="AX11" s="177"/>
      <c r="AY11" s="177"/>
      <c r="AZ11" s="177"/>
      <c r="BA11" s="177"/>
      <c r="BB11" s="177"/>
      <c r="BC11" s="177"/>
      <c r="BD11" s="177"/>
      <c r="BE11" s="177"/>
      <c r="BF11" s="177"/>
      <c r="BG11" s="177"/>
      <c r="BH11" s="177"/>
      <c r="BI11" s="177"/>
      <c r="BJ11" s="177"/>
      <c r="BK11" s="177"/>
      <c r="BL11" s="177"/>
      <c r="BM11" s="177"/>
      <c r="BN11" s="177"/>
      <c r="BO11" s="177"/>
      <c r="BP11" s="177"/>
      <c r="BQ11" s="177"/>
      <c r="BR11" s="177"/>
      <c r="BS11" s="177"/>
      <c r="BT11" s="177"/>
      <c r="BU11" s="177"/>
      <c r="BV11" s="177"/>
      <c r="BW11" s="177"/>
      <c r="BX11" s="177"/>
      <c r="BY11" s="177"/>
      <c r="BZ11" s="177"/>
      <c r="CA11" s="177"/>
      <c r="CB11" s="177"/>
      <c r="CC11" s="177"/>
      <c r="CD11" s="182"/>
    </row>
    <row r="12" s="112" customFormat="1" ht="21" customHeight="1" spans="1:82">
      <c r="A12" s="125"/>
      <c r="B12" s="100"/>
      <c r="C12" s="101"/>
      <c r="D12" s="101"/>
      <c r="E12" s="126">
        <f t="shared" si="0"/>
        <v>0</v>
      </c>
      <c r="F12" s="101"/>
      <c r="G12" s="126">
        <f t="shared" si="1"/>
        <v>0</v>
      </c>
      <c r="H12" s="122"/>
      <c r="I12" s="135"/>
      <c r="J12" s="163">
        <v>8</v>
      </c>
      <c r="K12" s="164"/>
      <c r="L12" s="165"/>
      <c r="M12" s="166" t="str">
        <f>IFERROR(VLOOKUP(L12,'7 .参数'!$Q:$R,2,0),"")</f>
        <v/>
      </c>
      <c r="N12" s="166">
        <f t="array" ref="N12">+IFERROR(IF('A-对外报价审批表 '!$B$10="数据业务总部",VLOOKUP(K12&amp;M12,IF({1,0},'8.数据库-人力成本及补助（20250601）'!$C:$C&amp;'8.数据库-人力成本及补助（20250601）'!$B:$B,'8.数据库-人力成本及补助（20250601）'!$D:$D),2,0),VLOOKUP(K12&amp;'A-对外报价审批表 '!$D$11,IF({1,0},'8.数据库-人力成本及补助（20250601）'!$C:$C&amp;'8.数据库-人力成本及补助（20250601）'!$B:$B,'8.数据库-人力成本及补助（20250601）'!$D:$D),2,0)),0)</f>
        <v>0</v>
      </c>
      <c r="O12" s="167">
        <f t="shared" si="9"/>
        <v>0</v>
      </c>
      <c r="P12" s="167">
        <f t="shared" si="2"/>
        <v>0</v>
      </c>
      <c r="Q12" s="167">
        <f t="shared" si="3"/>
        <v>0</v>
      </c>
      <c r="R12" s="167">
        <f t="shared" si="4"/>
        <v>0</v>
      </c>
      <c r="S12" s="167">
        <f t="shared" si="5"/>
        <v>0</v>
      </c>
      <c r="T12" s="167">
        <f t="shared" si="6"/>
        <v>0</v>
      </c>
      <c r="U12" s="167">
        <f t="shared" si="7"/>
        <v>0</v>
      </c>
      <c r="V12" s="176">
        <f t="shared" si="8"/>
        <v>0</v>
      </c>
      <c r="W12" s="177"/>
      <c r="X12" s="177"/>
      <c r="Y12" s="177"/>
      <c r="Z12" s="177"/>
      <c r="AA12" s="177"/>
      <c r="AB12" s="177"/>
      <c r="AC12" s="177"/>
      <c r="AD12" s="177"/>
      <c r="AE12" s="177"/>
      <c r="AF12" s="177"/>
      <c r="AG12" s="177"/>
      <c r="AH12" s="177"/>
      <c r="AI12" s="177"/>
      <c r="AJ12" s="177"/>
      <c r="AK12" s="177"/>
      <c r="AL12" s="177"/>
      <c r="AM12" s="177"/>
      <c r="AN12" s="177"/>
      <c r="AO12" s="177"/>
      <c r="AP12" s="177"/>
      <c r="AQ12" s="177"/>
      <c r="AR12" s="177"/>
      <c r="AS12" s="177"/>
      <c r="AT12" s="177"/>
      <c r="AU12" s="177"/>
      <c r="AV12" s="177"/>
      <c r="AW12" s="177"/>
      <c r="AX12" s="177"/>
      <c r="AY12" s="177"/>
      <c r="AZ12" s="177"/>
      <c r="BA12" s="177"/>
      <c r="BB12" s="177"/>
      <c r="BC12" s="177"/>
      <c r="BD12" s="177"/>
      <c r="BE12" s="177"/>
      <c r="BF12" s="177"/>
      <c r="BG12" s="177"/>
      <c r="BH12" s="177"/>
      <c r="BI12" s="177"/>
      <c r="BJ12" s="177"/>
      <c r="BK12" s="177"/>
      <c r="BL12" s="177"/>
      <c r="BM12" s="177"/>
      <c r="BN12" s="177"/>
      <c r="BO12" s="177"/>
      <c r="BP12" s="177"/>
      <c r="BQ12" s="177"/>
      <c r="BR12" s="177"/>
      <c r="BS12" s="177"/>
      <c r="BT12" s="177"/>
      <c r="BU12" s="177"/>
      <c r="BV12" s="177"/>
      <c r="BW12" s="177"/>
      <c r="BX12" s="177"/>
      <c r="BY12" s="177"/>
      <c r="BZ12" s="177"/>
      <c r="CA12" s="177"/>
      <c r="CB12" s="177"/>
      <c r="CC12" s="177"/>
      <c r="CD12" s="182"/>
    </row>
    <row r="13" s="112" customFormat="1" ht="21" customHeight="1" spans="1:82">
      <c r="A13" s="125"/>
      <c r="B13" s="100"/>
      <c r="C13" s="101"/>
      <c r="D13" s="101"/>
      <c r="E13" s="126">
        <f t="shared" si="0"/>
        <v>0</v>
      </c>
      <c r="F13" s="101"/>
      <c r="G13" s="126">
        <f t="shared" si="1"/>
        <v>0</v>
      </c>
      <c r="H13" s="122"/>
      <c r="I13" s="135"/>
      <c r="J13" s="163">
        <v>9</v>
      </c>
      <c r="K13" s="164"/>
      <c r="L13" s="165"/>
      <c r="M13" s="166" t="str">
        <f>IFERROR(VLOOKUP(L13,'7 .参数'!$Q:$R,2,0),"")</f>
        <v/>
      </c>
      <c r="N13" s="166">
        <f t="array" ref="N13">+IFERROR(IF('A-对外报价审批表 '!$B$10="数据业务总部",VLOOKUP(K13&amp;M13,IF({1,0},'8.数据库-人力成本及补助（20250601）'!$C:$C&amp;'8.数据库-人力成本及补助（20250601）'!$B:$B,'8.数据库-人力成本及补助（20250601）'!$D:$D),2,0),VLOOKUP(K13&amp;'A-对外报价审批表 '!$D$11,IF({1,0},'8.数据库-人力成本及补助（20250601）'!$C:$C&amp;'8.数据库-人力成本及补助（20250601）'!$B:$B,'8.数据库-人力成本及补助（20250601）'!$D:$D),2,0)),0)</f>
        <v>0</v>
      </c>
      <c r="O13" s="167">
        <f t="shared" si="9"/>
        <v>0</v>
      </c>
      <c r="P13" s="167">
        <f t="shared" si="2"/>
        <v>0</v>
      </c>
      <c r="Q13" s="167">
        <f t="shared" si="3"/>
        <v>0</v>
      </c>
      <c r="R13" s="167">
        <f t="shared" si="4"/>
        <v>0</v>
      </c>
      <c r="S13" s="167">
        <f t="shared" si="5"/>
        <v>0</v>
      </c>
      <c r="T13" s="167">
        <f t="shared" si="6"/>
        <v>0</v>
      </c>
      <c r="U13" s="167">
        <f t="shared" si="7"/>
        <v>0</v>
      </c>
      <c r="V13" s="176">
        <f t="shared" si="8"/>
        <v>0</v>
      </c>
      <c r="W13" s="177"/>
      <c r="X13" s="177"/>
      <c r="Y13" s="177"/>
      <c r="Z13" s="177"/>
      <c r="AA13" s="177"/>
      <c r="AB13" s="177"/>
      <c r="AC13" s="177"/>
      <c r="AD13" s="177"/>
      <c r="AE13" s="177"/>
      <c r="AF13" s="177"/>
      <c r="AG13" s="177"/>
      <c r="AH13" s="177"/>
      <c r="AI13" s="177"/>
      <c r="AJ13" s="177"/>
      <c r="AK13" s="177"/>
      <c r="AL13" s="177"/>
      <c r="AM13" s="177"/>
      <c r="AN13" s="177"/>
      <c r="AO13" s="177"/>
      <c r="AP13" s="177"/>
      <c r="AQ13" s="177"/>
      <c r="AR13" s="177"/>
      <c r="AS13" s="177"/>
      <c r="AT13" s="177"/>
      <c r="AU13" s="177"/>
      <c r="AV13" s="177"/>
      <c r="AW13" s="177"/>
      <c r="AX13" s="177"/>
      <c r="AY13" s="177"/>
      <c r="AZ13" s="177"/>
      <c r="BA13" s="177"/>
      <c r="BB13" s="177"/>
      <c r="BC13" s="177"/>
      <c r="BD13" s="177"/>
      <c r="BE13" s="177"/>
      <c r="BF13" s="177"/>
      <c r="BG13" s="177"/>
      <c r="BH13" s="177"/>
      <c r="BI13" s="177"/>
      <c r="BJ13" s="177"/>
      <c r="BK13" s="177"/>
      <c r="BL13" s="177"/>
      <c r="BM13" s="177"/>
      <c r="BN13" s="177"/>
      <c r="BO13" s="177"/>
      <c r="BP13" s="177"/>
      <c r="BQ13" s="177"/>
      <c r="BR13" s="177"/>
      <c r="BS13" s="177"/>
      <c r="BT13" s="177"/>
      <c r="BU13" s="177"/>
      <c r="BV13" s="177"/>
      <c r="BW13" s="177"/>
      <c r="BX13" s="177"/>
      <c r="BY13" s="177"/>
      <c r="BZ13" s="177"/>
      <c r="CA13" s="177"/>
      <c r="CB13" s="177"/>
      <c r="CC13" s="177"/>
      <c r="CD13" s="182"/>
    </row>
    <row r="14" s="112" customFormat="1" ht="21" customHeight="1" spans="1:82">
      <c r="A14" s="128" t="s">
        <v>207</v>
      </c>
      <c r="B14" s="129"/>
      <c r="C14" s="130"/>
      <c r="D14" s="126">
        <f>SUM(D4:D13)</f>
        <v>0</v>
      </c>
      <c r="E14" s="126">
        <f>SUM(E4:E13)</f>
        <v>0</v>
      </c>
      <c r="F14" s="130"/>
      <c r="G14" s="126">
        <f>SUM(G4:G13)</f>
        <v>0</v>
      </c>
      <c r="H14" s="122"/>
      <c r="I14" s="135"/>
      <c r="J14" s="163">
        <v>10</v>
      </c>
      <c r="K14" s="164"/>
      <c r="L14" s="165"/>
      <c r="M14" s="166" t="str">
        <f>IFERROR(VLOOKUP(L14,'7 .参数'!$Q:$R,2,0),"")</f>
        <v/>
      </c>
      <c r="N14" s="166">
        <f t="array" ref="N14">+IFERROR(IF('A-对外报价审批表 '!$B$10="数据业务总部",VLOOKUP(K14&amp;M14,IF({1,0},'8.数据库-人力成本及补助（20250601）'!$C:$C&amp;'8.数据库-人力成本及补助（20250601）'!$B:$B,'8.数据库-人力成本及补助（20250601）'!$D:$D),2,0),VLOOKUP(K14&amp;'A-对外报价审批表 '!$D$11,IF({1,0},'8.数据库-人力成本及补助（20250601）'!$C:$C&amp;'8.数据库-人力成本及补助（20250601）'!$B:$B,'8.数据库-人力成本及补助（20250601）'!$D:$D),2,0)),0)</f>
        <v>0</v>
      </c>
      <c r="O14" s="167">
        <f t="shared" si="9"/>
        <v>0</v>
      </c>
      <c r="P14" s="167">
        <f t="shared" si="2"/>
        <v>0</v>
      </c>
      <c r="Q14" s="167">
        <f t="shared" si="3"/>
        <v>0</v>
      </c>
      <c r="R14" s="167">
        <f t="shared" si="4"/>
        <v>0</v>
      </c>
      <c r="S14" s="167">
        <f t="shared" si="5"/>
        <v>0</v>
      </c>
      <c r="T14" s="167">
        <f t="shared" si="6"/>
        <v>0</v>
      </c>
      <c r="U14" s="167">
        <f t="shared" si="7"/>
        <v>0</v>
      </c>
      <c r="V14" s="176">
        <f t="shared" si="8"/>
        <v>0</v>
      </c>
      <c r="W14" s="178"/>
      <c r="X14" s="178"/>
      <c r="Y14" s="178"/>
      <c r="Z14" s="178"/>
      <c r="AA14" s="178"/>
      <c r="AB14" s="178"/>
      <c r="AC14" s="178"/>
      <c r="AD14" s="178"/>
      <c r="AE14" s="178"/>
      <c r="AF14" s="178"/>
      <c r="AG14" s="178"/>
      <c r="AH14" s="178"/>
      <c r="AI14" s="178"/>
      <c r="AJ14" s="178"/>
      <c r="AK14" s="178"/>
      <c r="AL14" s="178"/>
      <c r="AM14" s="178"/>
      <c r="AN14" s="178"/>
      <c r="AO14" s="178"/>
      <c r="AP14" s="178"/>
      <c r="AQ14" s="178"/>
      <c r="AR14" s="178"/>
      <c r="AS14" s="178"/>
      <c r="AT14" s="178"/>
      <c r="AU14" s="178"/>
      <c r="AV14" s="178"/>
      <c r="AW14" s="178"/>
      <c r="AX14" s="178"/>
      <c r="AY14" s="178"/>
      <c r="AZ14" s="178"/>
      <c r="BA14" s="178"/>
      <c r="BB14" s="178"/>
      <c r="BC14" s="178"/>
      <c r="BD14" s="178"/>
      <c r="BE14" s="178"/>
      <c r="BF14" s="178"/>
      <c r="BG14" s="178"/>
      <c r="BH14" s="178"/>
      <c r="BI14" s="178"/>
      <c r="BJ14" s="178"/>
      <c r="BK14" s="178"/>
      <c r="BL14" s="178"/>
      <c r="BM14" s="178"/>
      <c r="BN14" s="178"/>
      <c r="BO14" s="178"/>
      <c r="BP14" s="178"/>
      <c r="BQ14" s="178"/>
      <c r="BR14" s="178"/>
      <c r="BS14" s="178"/>
      <c r="BT14" s="178"/>
      <c r="BU14" s="178"/>
      <c r="BV14" s="178"/>
      <c r="BW14" s="178"/>
      <c r="BX14" s="178"/>
      <c r="BY14" s="178"/>
      <c r="BZ14" s="178"/>
      <c r="CA14" s="178"/>
      <c r="CB14" s="178"/>
      <c r="CC14" s="178"/>
      <c r="CD14" s="183"/>
    </row>
    <row r="15" s="112" customFormat="1" ht="28" customHeight="1" spans="1:82">
      <c r="A15" s="131"/>
      <c r="B15" s="132"/>
      <c r="C15" s="132"/>
      <c r="D15" s="132"/>
      <c r="E15" s="132"/>
      <c r="F15" s="132"/>
      <c r="G15" s="132"/>
      <c r="H15" s="133"/>
      <c r="I15" s="135"/>
      <c r="J15" s="168"/>
      <c r="K15" s="169"/>
      <c r="L15" s="169"/>
      <c r="M15" s="169"/>
      <c r="N15" s="169"/>
      <c r="O15" s="169"/>
      <c r="P15" s="169"/>
      <c r="Q15" s="169"/>
      <c r="R15" s="169"/>
      <c r="S15" s="169"/>
      <c r="T15" s="169"/>
      <c r="U15" s="169"/>
      <c r="V15" s="169"/>
      <c r="W15" s="169"/>
      <c r="X15" s="169"/>
      <c r="Y15" s="169"/>
      <c r="Z15" s="169"/>
      <c r="AA15" s="169"/>
      <c r="AB15" s="169"/>
      <c r="AC15" s="169"/>
      <c r="AD15" s="169"/>
      <c r="AE15" s="169"/>
      <c r="AF15" s="169"/>
      <c r="AG15" s="169"/>
      <c r="AH15" s="169"/>
      <c r="AI15" s="169"/>
      <c r="AJ15" s="169"/>
      <c r="AK15" s="169"/>
      <c r="AL15" s="169"/>
      <c r="AM15" s="169"/>
      <c r="AN15" s="169"/>
      <c r="AO15" s="169"/>
      <c r="AP15" s="169"/>
      <c r="AQ15" s="169"/>
      <c r="AR15" s="169"/>
      <c r="AS15" s="169"/>
      <c r="AT15" s="169"/>
      <c r="AU15" s="169"/>
      <c r="AV15" s="169"/>
      <c r="AW15" s="169"/>
      <c r="AX15" s="169"/>
      <c r="AY15" s="169"/>
      <c r="AZ15" s="169"/>
      <c r="BA15" s="169"/>
      <c r="BB15" s="169"/>
      <c r="BC15" s="169"/>
      <c r="BD15" s="169"/>
      <c r="BE15" s="169"/>
      <c r="BF15" s="169"/>
      <c r="BG15" s="169"/>
      <c r="BH15" s="169"/>
      <c r="BI15" s="169"/>
      <c r="BJ15" s="169"/>
      <c r="BK15" s="169"/>
      <c r="BL15" s="169"/>
      <c r="BM15" s="169"/>
      <c r="BN15" s="169"/>
      <c r="BO15" s="169"/>
      <c r="BP15" s="169"/>
      <c r="BQ15" s="169"/>
      <c r="BR15" s="169"/>
      <c r="BS15" s="169"/>
      <c r="BT15" s="169"/>
      <c r="BU15" s="169"/>
      <c r="BV15" s="169"/>
      <c r="BW15" s="169"/>
      <c r="BX15" s="169"/>
      <c r="BY15" s="169"/>
      <c r="BZ15" s="169"/>
      <c r="CA15" s="169"/>
      <c r="CB15" s="169"/>
      <c r="CC15" s="169"/>
      <c r="CD15" s="184"/>
    </row>
    <row r="16" s="112" customFormat="1" ht="28" customHeight="1" spans="1:82">
      <c r="A16" s="134"/>
      <c r="B16" s="134"/>
      <c r="C16" s="134"/>
      <c r="D16" s="134"/>
      <c r="E16" s="134"/>
      <c r="F16" s="134"/>
      <c r="G16" s="134"/>
      <c r="H16" s="135"/>
      <c r="I16" s="135"/>
      <c r="J16" s="134"/>
      <c r="K16" s="134"/>
      <c r="L16" s="134"/>
      <c r="M16" s="134"/>
      <c r="N16" s="134"/>
      <c r="O16" s="134"/>
      <c r="P16" s="134"/>
      <c r="Q16" s="135"/>
      <c r="R16" s="135"/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/>
      <c r="AM16" s="135"/>
      <c r="AN16" s="135"/>
      <c r="AO16" s="135"/>
      <c r="AP16" s="135"/>
      <c r="AQ16" s="135"/>
      <c r="AR16" s="135"/>
      <c r="AS16" s="135"/>
      <c r="AT16" s="135"/>
      <c r="AU16" s="135"/>
      <c r="AV16" s="135"/>
      <c r="AW16" s="135"/>
      <c r="AX16" s="135"/>
      <c r="AY16" s="135"/>
      <c r="AZ16" s="135"/>
      <c r="BA16" s="135"/>
      <c r="BB16" s="135"/>
      <c r="BC16" s="135"/>
      <c r="BD16" s="135"/>
      <c r="BE16" s="135"/>
      <c r="BF16" s="135"/>
      <c r="BG16" s="135"/>
      <c r="BH16" s="135"/>
      <c r="BI16" s="135"/>
      <c r="BJ16" s="135"/>
      <c r="BK16" s="135"/>
      <c r="BL16" s="135"/>
      <c r="BM16" s="135"/>
      <c r="BN16" s="135"/>
      <c r="BO16" s="135"/>
      <c r="BP16" s="135"/>
      <c r="BQ16" s="135"/>
      <c r="BR16" s="135"/>
      <c r="BS16" s="135"/>
      <c r="BT16" s="135"/>
      <c r="BU16" s="135"/>
      <c r="BV16" s="135"/>
      <c r="BW16" s="135"/>
      <c r="BX16" s="135"/>
      <c r="BY16" s="135"/>
      <c r="BZ16" s="135"/>
      <c r="CA16" s="135"/>
      <c r="CB16" s="135"/>
      <c r="CC16" s="135"/>
      <c r="CD16" s="135"/>
    </row>
    <row r="17" s="112" customFormat="1" ht="28" customHeight="1" spans="1:82">
      <c r="A17" s="114" t="s">
        <v>208</v>
      </c>
      <c r="B17" s="115"/>
      <c r="C17" s="115"/>
      <c r="D17" s="115"/>
      <c r="E17" s="115"/>
      <c r="F17" s="115"/>
      <c r="G17" s="115"/>
      <c r="H17" s="116"/>
      <c r="I17" s="135"/>
      <c r="J17" s="135"/>
      <c r="K17" s="135"/>
      <c r="L17" s="135"/>
      <c r="M17" s="135"/>
      <c r="N17" s="135"/>
      <c r="O17" s="135"/>
      <c r="P17" s="135"/>
      <c r="Q17" s="135"/>
      <c r="R17" s="135"/>
      <c r="S17" s="135"/>
      <c r="T17" s="135"/>
      <c r="U17" s="135"/>
      <c r="V17" s="135"/>
      <c r="W17" s="135"/>
      <c r="X17" s="135"/>
      <c r="Y17" s="135"/>
      <c r="Z17" s="135"/>
      <c r="AA17" s="135"/>
      <c r="AB17" s="135"/>
      <c r="AC17" s="135"/>
      <c r="AD17" s="135"/>
      <c r="AE17" s="135"/>
      <c r="AF17" s="135"/>
      <c r="AG17" s="135"/>
      <c r="AH17" s="135"/>
      <c r="AI17" s="135"/>
      <c r="AJ17" s="135"/>
      <c r="AK17" s="135"/>
      <c r="AL17" s="135"/>
      <c r="AM17" s="135"/>
      <c r="AN17" s="135"/>
      <c r="AO17" s="135"/>
      <c r="AP17" s="135"/>
      <c r="AQ17" s="135"/>
      <c r="AR17" s="135"/>
      <c r="AS17" s="135"/>
      <c r="AT17" s="135"/>
      <c r="AU17" s="135"/>
      <c r="AV17" s="135"/>
      <c r="AW17" s="135"/>
      <c r="AX17" s="135"/>
      <c r="AY17" s="135"/>
      <c r="AZ17" s="135"/>
      <c r="BA17" s="135"/>
      <c r="BB17" s="135"/>
      <c r="BC17" s="135"/>
      <c r="BD17" s="135"/>
      <c r="BE17" s="135"/>
      <c r="BF17" s="135"/>
      <c r="BG17" s="135"/>
      <c r="BH17" s="135"/>
      <c r="BI17" s="135"/>
      <c r="BJ17" s="135"/>
      <c r="BK17" s="135"/>
      <c r="BL17" s="135"/>
      <c r="BM17" s="135"/>
      <c r="BN17" s="135"/>
      <c r="BO17" s="135"/>
      <c r="BP17" s="135"/>
      <c r="BQ17" s="135"/>
      <c r="BR17" s="135"/>
      <c r="BS17" s="135"/>
      <c r="BT17" s="135"/>
      <c r="BU17" s="135"/>
      <c r="BV17" s="135"/>
      <c r="BW17" s="135"/>
      <c r="BX17" s="135"/>
      <c r="BY17" s="135"/>
      <c r="BZ17" s="135"/>
      <c r="CA17" s="135"/>
      <c r="CB17" s="135"/>
      <c r="CC17" s="135"/>
      <c r="CD17" s="135"/>
    </row>
    <row r="18" s="112" customFormat="1" ht="39" customHeight="1" spans="1:82">
      <c r="A18" s="117" t="s">
        <v>209</v>
      </c>
      <c r="B18" s="118">
        <f>E30</f>
        <v>0</v>
      </c>
      <c r="C18" s="119" t="s">
        <v>210</v>
      </c>
      <c r="D18" s="118">
        <f>G30</f>
        <v>0</v>
      </c>
      <c r="E18" s="120" t="s">
        <v>211</v>
      </c>
      <c r="F18" s="121" t="s">
        <v>212</v>
      </c>
      <c r="G18" s="121"/>
      <c r="H18" s="122"/>
      <c r="I18" s="135"/>
      <c r="J18" s="135"/>
      <c r="K18" s="135"/>
      <c r="L18" s="135"/>
      <c r="M18" s="135"/>
      <c r="N18" s="135"/>
      <c r="O18" s="135"/>
      <c r="P18" s="135"/>
      <c r="Q18" s="135"/>
      <c r="R18" s="135"/>
      <c r="S18" s="135"/>
      <c r="T18" s="135"/>
      <c r="U18" s="135"/>
      <c r="V18" s="135"/>
      <c r="W18" s="135"/>
      <c r="X18" s="135"/>
      <c r="Y18" s="135"/>
      <c r="Z18" s="135"/>
      <c r="AA18" s="135"/>
      <c r="AB18" s="135"/>
      <c r="AC18" s="135"/>
      <c r="AD18" s="135"/>
      <c r="AE18" s="135"/>
      <c r="AF18" s="135"/>
      <c r="AG18" s="135"/>
      <c r="AH18" s="135"/>
      <c r="AI18" s="135"/>
      <c r="AJ18" s="135"/>
      <c r="AK18" s="135"/>
      <c r="AL18" s="135"/>
      <c r="AM18" s="135"/>
      <c r="AN18" s="135"/>
      <c r="AO18" s="135"/>
      <c r="AP18" s="135"/>
      <c r="AQ18" s="135"/>
      <c r="AR18" s="135"/>
      <c r="AS18" s="135"/>
      <c r="AT18" s="135"/>
      <c r="AU18" s="135"/>
      <c r="AV18" s="135"/>
      <c r="AW18" s="135"/>
      <c r="AX18" s="135"/>
      <c r="AY18" s="135"/>
      <c r="AZ18" s="135"/>
      <c r="BA18" s="135"/>
      <c r="BB18" s="135"/>
      <c r="BC18" s="135"/>
      <c r="BD18" s="135"/>
      <c r="BE18" s="135"/>
      <c r="BF18" s="135"/>
      <c r="BG18" s="135"/>
      <c r="BH18" s="135"/>
      <c r="BI18" s="135"/>
      <c r="BJ18" s="135"/>
      <c r="BK18" s="135"/>
      <c r="BL18" s="135"/>
      <c r="BM18" s="135"/>
      <c r="BN18" s="135"/>
      <c r="BO18" s="135"/>
      <c r="BP18" s="135"/>
      <c r="BQ18" s="135"/>
      <c r="BR18" s="135"/>
      <c r="BS18" s="135"/>
      <c r="BT18" s="135"/>
      <c r="BU18" s="135"/>
      <c r="BV18" s="135"/>
      <c r="BW18" s="135"/>
      <c r="BX18" s="135"/>
      <c r="BY18" s="135"/>
      <c r="BZ18" s="135"/>
      <c r="CA18" s="135"/>
      <c r="CB18" s="135"/>
      <c r="CC18" s="135"/>
      <c r="CD18" s="135"/>
    </row>
    <row r="19" s="112" customFormat="1" ht="45" customHeight="1" spans="1:82">
      <c r="A19" s="123" t="s">
        <v>198</v>
      </c>
      <c r="B19" s="124" t="s">
        <v>199</v>
      </c>
      <c r="C19" s="124" t="s">
        <v>200</v>
      </c>
      <c r="D19" s="124" t="s">
        <v>201</v>
      </c>
      <c r="E19" s="124" t="s">
        <v>148</v>
      </c>
      <c r="F19" s="124" t="s">
        <v>202</v>
      </c>
      <c r="G19" s="124" t="s">
        <v>203</v>
      </c>
      <c r="H19" s="122"/>
      <c r="I19" s="135"/>
      <c r="J19" s="135"/>
      <c r="K19" s="135"/>
      <c r="L19" s="135"/>
      <c r="M19" s="135"/>
      <c r="N19" s="135"/>
      <c r="O19" s="135"/>
      <c r="P19" s="135"/>
      <c r="Q19" s="135"/>
      <c r="R19" s="135"/>
      <c r="S19" s="135"/>
      <c r="T19" s="135"/>
      <c r="U19" s="135"/>
      <c r="V19" s="135"/>
      <c r="W19" s="135"/>
      <c r="X19" s="135"/>
      <c r="Y19" s="135"/>
      <c r="Z19" s="135"/>
      <c r="AA19" s="135"/>
      <c r="AB19" s="135"/>
      <c r="AC19" s="135"/>
      <c r="AD19" s="135"/>
      <c r="AE19" s="135"/>
      <c r="AF19" s="135"/>
      <c r="AG19" s="135"/>
      <c r="AH19" s="135"/>
      <c r="AI19" s="135"/>
      <c r="AJ19" s="135"/>
      <c r="AK19" s="135"/>
      <c r="AL19" s="135"/>
      <c r="AM19" s="135"/>
      <c r="AN19" s="135"/>
      <c r="AO19" s="135"/>
      <c r="AP19" s="135"/>
      <c r="AQ19" s="135"/>
      <c r="AR19" s="135"/>
      <c r="AS19" s="135"/>
      <c r="AT19" s="135"/>
      <c r="AU19" s="135"/>
      <c r="AV19" s="135"/>
      <c r="AW19" s="135"/>
      <c r="AX19" s="135"/>
      <c r="AY19" s="135"/>
      <c r="AZ19" s="135"/>
      <c r="BA19" s="135"/>
      <c r="BB19" s="135"/>
      <c r="BC19" s="135"/>
      <c r="BD19" s="135"/>
      <c r="BE19" s="135"/>
      <c r="BF19" s="135"/>
      <c r="BG19" s="135"/>
      <c r="BH19" s="135"/>
      <c r="BI19" s="135"/>
      <c r="BJ19" s="135"/>
      <c r="BK19" s="135"/>
      <c r="BL19" s="135"/>
      <c r="BM19" s="135"/>
      <c r="BN19" s="135"/>
      <c r="BO19" s="135"/>
      <c r="BP19" s="135"/>
      <c r="BQ19" s="135"/>
      <c r="BR19" s="135"/>
      <c r="BS19" s="135"/>
      <c r="BT19" s="135"/>
      <c r="BU19" s="135"/>
      <c r="BV19" s="135"/>
      <c r="BW19" s="135"/>
      <c r="BX19" s="135"/>
      <c r="BY19" s="135"/>
      <c r="BZ19" s="135"/>
      <c r="CA19" s="135"/>
      <c r="CB19" s="135"/>
      <c r="CC19" s="135"/>
      <c r="CD19" s="135"/>
    </row>
    <row r="20" s="112" customFormat="1" ht="14.5" spans="1:82">
      <c r="A20" s="125"/>
      <c r="B20" s="100"/>
      <c r="C20" s="101"/>
      <c r="D20" s="101"/>
      <c r="E20" s="126">
        <f t="shared" ref="E20:E29" si="10">C20*D20</f>
        <v>0</v>
      </c>
      <c r="F20" s="127">
        <v>0</v>
      </c>
      <c r="G20" s="126">
        <f t="shared" ref="G20:G29" si="11">E20-E20/(1+F20)*F20*1.12</f>
        <v>0</v>
      </c>
      <c r="H20" s="122"/>
      <c r="I20" s="135"/>
      <c r="J20" s="135"/>
      <c r="K20" s="135"/>
      <c r="L20" s="135"/>
      <c r="M20" s="135"/>
      <c r="N20" s="135"/>
      <c r="O20" s="135"/>
      <c r="P20" s="135"/>
      <c r="Q20" s="135"/>
      <c r="R20" s="135"/>
      <c r="S20" s="135"/>
      <c r="T20" s="135"/>
      <c r="U20" s="135"/>
      <c r="V20" s="135"/>
      <c r="W20" s="135"/>
      <c r="X20" s="135"/>
      <c r="Y20" s="135"/>
      <c r="Z20" s="135"/>
      <c r="AA20" s="135"/>
      <c r="AB20" s="135"/>
      <c r="AC20" s="135"/>
      <c r="AD20" s="135"/>
      <c r="AE20" s="135"/>
      <c r="AF20" s="135"/>
      <c r="AG20" s="135"/>
      <c r="AH20" s="135"/>
      <c r="AI20" s="135"/>
      <c r="AJ20" s="135"/>
      <c r="AK20" s="135"/>
      <c r="AL20" s="135"/>
      <c r="AM20" s="135"/>
      <c r="AN20" s="135"/>
      <c r="AO20" s="135"/>
      <c r="AP20" s="135"/>
      <c r="AQ20" s="135"/>
      <c r="AR20" s="135"/>
      <c r="AS20" s="135"/>
      <c r="AT20" s="135"/>
      <c r="AU20" s="135"/>
      <c r="AV20" s="135"/>
      <c r="AW20" s="135"/>
      <c r="AX20" s="135"/>
      <c r="AY20" s="135"/>
      <c r="AZ20" s="135"/>
      <c r="BA20" s="135"/>
      <c r="BB20" s="135"/>
      <c r="BC20" s="135"/>
      <c r="BD20" s="135"/>
      <c r="BE20" s="135"/>
      <c r="BF20" s="135"/>
      <c r="BG20" s="135"/>
      <c r="BH20" s="135"/>
      <c r="BI20" s="135"/>
      <c r="BJ20" s="135"/>
      <c r="BK20" s="135"/>
      <c r="BL20" s="135"/>
      <c r="BM20" s="135"/>
      <c r="BN20" s="135"/>
      <c r="BO20" s="135"/>
      <c r="BP20" s="135"/>
      <c r="BQ20" s="135"/>
      <c r="BR20" s="135"/>
      <c r="BS20" s="135"/>
      <c r="BT20" s="135"/>
      <c r="BU20" s="135"/>
      <c r="BV20" s="135"/>
      <c r="BW20" s="135"/>
      <c r="BX20" s="135"/>
      <c r="BY20" s="135"/>
      <c r="BZ20" s="135"/>
      <c r="CA20" s="135"/>
      <c r="CB20" s="135"/>
      <c r="CC20" s="135"/>
      <c r="CD20" s="135"/>
    </row>
    <row r="21" s="112" customFormat="1" ht="14.5" spans="1:82">
      <c r="A21" s="125"/>
      <c r="B21" s="100"/>
      <c r="C21" s="101"/>
      <c r="D21" s="101"/>
      <c r="E21" s="126">
        <f t="shared" si="10"/>
        <v>0</v>
      </c>
      <c r="F21" s="101"/>
      <c r="G21" s="126">
        <f t="shared" si="11"/>
        <v>0</v>
      </c>
      <c r="H21" s="122"/>
      <c r="I21" s="135"/>
      <c r="J21" s="135"/>
      <c r="K21" s="135"/>
      <c r="L21" s="135"/>
      <c r="M21" s="135"/>
      <c r="N21" s="135"/>
      <c r="O21" s="135"/>
      <c r="P21" s="135"/>
      <c r="Q21" s="135"/>
      <c r="R21" s="135"/>
      <c r="S21" s="135"/>
      <c r="T21" s="135"/>
      <c r="U21" s="135"/>
      <c r="V21" s="135"/>
      <c r="W21" s="135"/>
      <c r="X21" s="135"/>
      <c r="Y21" s="135"/>
      <c r="Z21" s="135"/>
      <c r="AA21" s="135"/>
      <c r="AB21" s="135"/>
      <c r="AC21" s="135"/>
      <c r="AD21" s="135"/>
      <c r="AE21" s="135"/>
      <c r="AF21" s="135"/>
      <c r="AG21" s="135"/>
      <c r="AH21" s="135"/>
      <c r="AI21" s="135"/>
      <c r="AJ21" s="135"/>
      <c r="AK21" s="135"/>
      <c r="AL21" s="135"/>
      <c r="AM21" s="135"/>
      <c r="AN21" s="135"/>
      <c r="AO21" s="135"/>
      <c r="AP21" s="135"/>
      <c r="AQ21" s="135"/>
      <c r="AR21" s="135"/>
      <c r="AS21" s="135"/>
      <c r="AT21" s="135"/>
      <c r="AU21" s="135"/>
      <c r="AV21" s="135"/>
      <c r="AW21" s="135"/>
      <c r="AX21" s="135"/>
      <c r="AY21" s="135"/>
      <c r="AZ21" s="135"/>
      <c r="BA21" s="135"/>
      <c r="BB21" s="135"/>
      <c r="BC21" s="135"/>
      <c r="BD21" s="135"/>
      <c r="BE21" s="135"/>
      <c r="BF21" s="135"/>
      <c r="BG21" s="135"/>
      <c r="BH21" s="135"/>
      <c r="BI21" s="135"/>
      <c r="BJ21" s="135"/>
      <c r="BK21" s="135"/>
      <c r="BL21" s="135"/>
      <c r="BM21" s="135"/>
      <c r="BN21" s="135"/>
      <c r="BO21" s="135"/>
      <c r="BP21" s="135"/>
      <c r="BQ21" s="135"/>
      <c r="BR21" s="135"/>
      <c r="BS21" s="135"/>
      <c r="BT21" s="135"/>
      <c r="BU21" s="135"/>
      <c r="BV21" s="135"/>
      <c r="BW21" s="135"/>
      <c r="BX21" s="135"/>
      <c r="BY21" s="135"/>
      <c r="BZ21" s="135"/>
      <c r="CA21" s="135"/>
      <c r="CB21" s="135"/>
      <c r="CC21" s="135"/>
      <c r="CD21" s="135"/>
    </row>
    <row r="22" s="112" customFormat="1" ht="14.5" spans="1:82">
      <c r="A22" s="125"/>
      <c r="B22" s="100"/>
      <c r="C22" s="101"/>
      <c r="D22" s="101"/>
      <c r="E22" s="126">
        <f t="shared" si="10"/>
        <v>0</v>
      </c>
      <c r="F22" s="101"/>
      <c r="G22" s="126">
        <f t="shared" si="11"/>
        <v>0</v>
      </c>
      <c r="H22" s="122"/>
      <c r="I22" s="135"/>
      <c r="J22" s="135"/>
      <c r="K22" s="135"/>
      <c r="L22" s="135"/>
      <c r="M22" s="135"/>
      <c r="N22" s="135"/>
      <c r="O22" s="135"/>
      <c r="P22" s="135"/>
      <c r="Q22" s="135"/>
      <c r="R22" s="135"/>
      <c r="S22" s="135"/>
      <c r="T22" s="135"/>
      <c r="U22" s="135"/>
      <c r="V22" s="135"/>
      <c r="W22" s="135"/>
      <c r="X22" s="135"/>
      <c r="Y22" s="135"/>
      <c r="Z22" s="135"/>
      <c r="AA22" s="135"/>
      <c r="AB22" s="135"/>
      <c r="AC22" s="135"/>
      <c r="AD22" s="135"/>
      <c r="AE22" s="135"/>
      <c r="AF22" s="135"/>
      <c r="AG22" s="135"/>
      <c r="AH22" s="135"/>
      <c r="AI22" s="135"/>
      <c r="AJ22" s="135"/>
      <c r="AK22" s="135"/>
      <c r="AL22" s="135"/>
      <c r="AM22" s="135"/>
      <c r="AN22" s="135"/>
      <c r="AO22" s="135"/>
      <c r="AP22" s="135"/>
      <c r="AQ22" s="135"/>
      <c r="AR22" s="135"/>
      <c r="AS22" s="135"/>
      <c r="AT22" s="135"/>
      <c r="AU22" s="135"/>
      <c r="AV22" s="135"/>
      <c r="AW22" s="135"/>
      <c r="AX22" s="135"/>
      <c r="AY22" s="135"/>
      <c r="AZ22" s="135"/>
      <c r="BA22" s="135"/>
      <c r="BB22" s="135"/>
      <c r="BC22" s="135"/>
      <c r="BD22" s="135"/>
      <c r="BE22" s="135"/>
      <c r="BF22" s="135"/>
      <c r="BG22" s="135"/>
      <c r="BH22" s="135"/>
      <c r="BI22" s="135"/>
      <c r="BJ22" s="135"/>
      <c r="BK22" s="135"/>
      <c r="BL22" s="135"/>
      <c r="BM22" s="135"/>
      <c r="BN22" s="135"/>
      <c r="BO22" s="135"/>
      <c r="BP22" s="135"/>
      <c r="BQ22" s="135"/>
      <c r="BR22" s="135"/>
      <c r="BS22" s="135"/>
      <c r="BT22" s="135"/>
      <c r="BU22" s="135"/>
      <c r="BV22" s="135"/>
      <c r="BW22" s="135"/>
      <c r="BX22" s="135"/>
      <c r="BY22" s="135"/>
      <c r="BZ22" s="135"/>
      <c r="CA22" s="135"/>
      <c r="CB22" s="135"/>
      <c r="CC22" s="135"/>
      <c r="CD22" s="135"/>
    </row>
    <row r="23" s="112" customFormat="1" ht="14.5" spans="1:82">
      <c r="A23" s="125"/>
      <c r="B23" s="100"/>
      <c r="C23" s="101"/>
      <c r="D23" s="101"/>
      <c r="E23" s="126">
        <f t="shared" si="10"/>
        <v>0</v>
      </c>
      <c r="F23" s="101"/>
      <c r="G23" s="126">
        <f t="shared" si="11"/>
        <v>0</v>
      </c>
      <c r="H23" s="122"/>
      <c r="I23" s="135"/>
      <c r="J23" s="135"/>
      <c r="K23" s="135"/>
      <c r="L23" s="135"/>
      <c r="M23" s="135"/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  <c r="Z23" s="135"/>
      <c r="AA23" s="135"/>
      <c r="AB23" s="135"/>
      <c r="AC23" s="135"/>
      <c r="AD23" s="135"/>
      <c r="AE23" s="135"/>
      <c r="AF23" s="135"/>
      <c r="AG23" s="135"/>
      <c r="AH23" s="135"/>
      <c r="AI23" s="135"/>
      <c r="AJ23" s="135"/>
      <c r="AK23" s="135"/>
      <c r="AL23" s="135"/>
      <c r="AM23" s="135"/>
      <c r="AN23" s="135"/>
      <c r="AO23" s="135"/>
      <c r="AP23" s="135"/>
      <c r="AQ23" s="135"/>
      <c r="AR23" s="135"/>
      <c r="AS23" s="135"/>
      <c r="AT23" s="135"/>
      <c r="AU23" s="135"/>
      <c r="AV23" s="135"/>
      <c r="AW23" s="135"/>
      <c r="AX23" s="135"/>
      <c r="AY23" s="135"/>
      <c r="AZ23" s="135"/>
      <c r="BA23" s="135"/>
      <c r="BB23" s="135"/>
      <c r="BC23" s="135"/>
      <c r="BD23" s="135"/>
      <c r="BE23" s="135"/>
      <c r="BF23" s="135"/>
      <c r="BG23" s="135"/>
      <c r="BH23" s="135"/>
      <c r="BI23" s="135"/>
      <c r="BJ23" s="135"/>
      <c r="BK23" s="135"/>
      <c r="BL23" s="135"/>
      <c r="BM23" s="135"/>
      <c r="BN23" s="135"/>
      <c r="BO23" s="135"/>
      <c r="BP23" s="135"/>
      <c r="BQ23" s="135"/>
      <c r="BR23" s="135"/>
      <c r="BS23" s="135"/>
      <c r="BT23" s="135"/>
      <c r="BU23" s="135"/>
      <c r="BV23" s="135"/>
      <c r="BW23" s="135"/>
      <c r="BX23" s="135"/>
      <c r="BY23" s="135"/>
      <c r="BZ23" s="135"/>
      <c r="CA23" s="135"/>
      <c r="CB23" s="135"/>
      <c r="CC23" s="135"/>
      <c r="CD23" s="135"/>
    </row>
    <row r="24" s="112" customFormat="1" ht="14.5" spans="1:82">
      <c r="A24" s="125"/>
      <c r="B24" s="100"/>
      <c r="C24" s="101"/>
      <c r="D24" s="101"/>
      <c r="E24" s="126">
        <f t="shared" si="10"/>
        <v>0</v>
      </c>
      <c r="F24" s="101"/>
      <c r="G24" s="126">
        <f t="shared" si="11"/>
        <v>0</v>
      </c>
      <c r="H24" s="122"/>
      <c r="I24" s="135"/>
      <c r="J24" s="135"/>
      <c r="K24" s="135"/>
      <c r="L24" s="135"/>
      <c r="M24" s="135"/>
      <c r="N24" s="135"/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5"/>
      <c r="AA24" s="135"/>
      <c r="AB24" s="135"/>
      <c r="AC24" s="135"/>
      <c r="AD24" s="135"/>
      <c r="AE24" s="135"/>
      <c r="AF24" s="135"/>
      <c r="AG24" s="135"/>
      <c r="AH24" s="135"/>
      <c r="AI24" s="135"/>
      <c r="AJ24" s="135"/>
      <c r="AK24" s="135"/>
      <c r="AL24" s="135"/>
      <c r="AM24" s="135"/>
      <c r="AN24" s="135"/>
      <c r="AO24" s="135"/>
      <c r="AP24" s="135"/>
      <c r="AQ24" s="135"/>
      <c r="AR24" s="135"/>
      <c r="AS24" s="135"/>
      <c r="AT24" s="135"/>
      <c r="AU24" s="135"/>
      <c r="AV24" s="135"/>
      <c r="AW24" s="135"/>
      <c r="AX24" s="135"/>
      <c r="AY24" s="135"/>
      <c r="AZ24" s="135"/>
      <c r="BA24" s="135"/>
      <c r="BB24" s="135"/>
      <c r="BC24" s="135"/>
      <c r="BD24" s="135"/>
      <c r="BE24" s="135"/>
      <c r="BF24" s="135"/>
      <c r="BG24" s="135"/>
      <c r="BH24" s="135"/>
      <c r="BI24" s="135"/>
      <c r="BJ24" s="135"/>
      <c r="BK24" s="135"/>
      <c r="BL24" s="135"/>
      <c r="BM24" s="135"/>
      <c r="BN24" s="135"/>
      <c r="BO24" s="135"/>
      <c r="BP24" s="135"/>
      <c r="BQ24" s="135"/>
      <c r="BR24" s="135"/>
      <c r="BS24" s="135"/>
      <c r="BT24" s="135"/>
      <c r="BU24" s="135"/>
      <c r="BV24" s="135"/>
      <c r="BW24" s="135"/>
      <c r="BX24" s="135"/>
      <c r="BY24" s="135"/>
      <c r="BZ24" s="135"/>
      <c r="CA24" s="135"/>
      <c r="CB24" s="135"/>
      <c r="CC24" s="135"/>
      <c r="CD24" s="135"/>
    </row>
    <row r="25" s="112" customFormat="1" ht="14.5" spans="1:82">
      <c r="A25" s="125"/>
      <c r="B25" s="100"/>
      <c r="C25" s="101"/>
      <c r="D25" s="101"/>
      <c r="E25" s="126">
        <f t="shared" si="10"/>
        <v>0</v>
      </c>
      <c r="F25" s="101"/>
      <c r="G25" s="126">
        <f t="shared" si="11"/>
        <v>0</v>
      </c>
      <c r="H25" s="122"/>
      <c r="I25" s="135"/>
      <c r="J25" s="135"/>
      <c r="K25" s="135"/>
      <c r="L25" s="135"/>
      <c r="M25" s="135"/>
      <c r="N25" s="135"/>
      <c r="O25" s="135"/>
      <c r="P25" s="135"/>
      <c r="Q25" s="135"/>
      <c r="R25" s="135"/>
      <c r="S25" s="135"/>
      <c r="T25" s="135"/>
      <c r="U25" s="135"/>
      <c r="V25" s="135"/>
      <c r="W25" s="135"/>
      <c r="X25" s="135"/>
      <c r="Y25" s="135"/>
      <c r="Z25" s="135"/>
      <c r="AA25" s="135"/>
      <c r="AB25" s="135"/>
      <c r="AC25" s="135"/>
      <c r="AD25" s="135"/>
      <c r="AE25" s="135"/>
      <c r="AF25" s="135"/>
      <c r="AG25" s="135"/>
      <c r="AH25" s="135"/>
      <c r="AI25" s="135"/>
      <c r="AJ25" s="135"/>
      <c r="AK25" s="135"/>
      <c r="AL25" s="135"/>
      <c r="AM25" s="135"/>
      <c r="AN25" s="135"/>
      <c r="AO25" s="135"/>
      <c r="AP25" s="135"/>
      <c r="AQ25" s="135"/>
      <c r="AR25" s="135"/>
      <c r="AS25" s="135"/>
      <c r="AT25" s="135"/>
      <c r="AU25" s="135"/>
      <c r="AV25" s="135"/>
      <c r="AW25" s="135"/>
      <c r="AX25" s="135"/>
      <c r="AY25" s="135"/>
      <c r="AZ25" s="135"/>
      <c r="BA25" s="135"/>
      <c r="BB25" s="135"/>
      <c r="BC25" s="135"/>
      <c r="BD25" s="135"/>
      <c r="BE25" s="135"/>
      <c r="BF25" s="135"/>
      <c r="BG25" s="135"/>
      <c r="BH25" s="135"/>
      <c r="BI25" s="135"/>
      <c r="BJ25" s="135"/>
      <c r="BK25" s="135"/>
      <c r="BL25" s="135"/>
      <c r="BM25" s="135"/>
      <c r="BN25" s="135"/>
      <c r="BO25" s="135"/>
      <c r="BP25" s="135"/>
      <c r="BQ25" s="135"/>
      <c r="BR25" s="135"/>
      <c r="BS25" s="135"/>
      <c r="BT25" s="135"/>
      <c r="BU25" s="135"/>
      <c r="BV25" s="135"/>
      <c r="BW25" s="135"/>
      <c r="BX25" s="135"/>
      <c r="BY25" s="135"/>
      <c r="BZ25" s="135"/>
      <c r="CA25" s="135"/>
      <c r="CB25" s="135"/>
      <c r="CC25" s="135"/>
      <c r="CD25" s="135"/>
    </row>
    <row r="26" s="112" customFormat="1" ht="14.5" spans="1:82">
      <c r="A26" s="125"/>
      <c r="B26" s="100"/>
      <c r="C26" s="101"/>
      <c r="D26" s="101"/>
      <c r="E26" s="126">
        <f t="shared" si="10"/>
        <v>0</v>
      </c>
      <c r="F26" s="101"/>
      <c r="G26" s="126">
        <f t="shared" si="11"/>
        <v>0</v>
      </c>
      <c r="H26" s="122"/>
      <c r="I26" s="135"/>
      <c r="J26" s="135"/>
      <c r="K26" s="135"/>
      <c r="L26" s="135"/>
      <c r="M26" s="135"/>
      <c r="N26" s="135"/>
      <c r="O26" s="135"/>
      <c r="P26" s="135"/>
      <c r="Q26" s="135"/>
      <c r="R26" s="135"/>
      <c r="S26" s="135"/>
      <c r="T26" s="135"/>
      <c r="U26" s="135"/>
      <c r="V26" s="135"/>
      <c r="W26" s="135"/>
      <c r="X26" s="135"/>
      <c r="Y26" s="135"/>
      <c r="Z26" s="135"/>
      <c r="AA26" s="135"/>
      <c r="AB26" s="135"/>
      <c r="AC26" s="135"/>
      <c r="AD26" s="135"/>
      <c r="AE26" s="135"/>
      <c r="AF26" s="135"/>
      <c r="AG26" s="135"/>
      <c r="AH26" s="135"/>
      <c r="AI26" s="135"/>
      <c r="AJ26" s="135"/>
      <c r="AK26" s="135"/>
      <c r="AL26" s="135"/>
      <c r="AM26" s="135"/>
      <c r="AN26" s="135"/>
      <c r="AO26" s="135"/>
      <c r="AP26" s="135"/>
      <c r="AQ26" s="135"/>
      <c r="AR26" s="135"/>
      <c r="AS26" s="135"/>
      <c r="AT26" s="135"/>
      <c r="AU26" s="135"/>
      <c r="AV26" s="135"/>
      <c r="AW26" s="135"/>
      <c r="AX26" s="135"/>
      <c r="AY26" s="135"/>
      <c r="AZ26" s="135"/>
      <c r="BA26" s="135"/>
      <c r="BB26" s="135"/>
      <c r="BC26" s="135"/>
      <c r="BD26" s="135"/>
      <c r="BE26" s="135"/>
      <c r="BF26" s="135"/>
      <c r="BG26" s="135"/>
      <c r="BH26" s="135"/>
      <c r="BI26" s="135"/>
      <c r="BJ26" s="135"/>
      <c r="BK26" s="135"/>
      <c r="BL26" s="135"/>
      <c r="BM26" s="135"/>
      <c r="BN26" s="135"/>
      <c r="BO26" s="135"/>
      <c r="BP26" s="135"/>
      <c r="BQ26" s="135"/>
      <c r="BR26" s="135"/>
      <c r="BS26" s="135"/>
      <c r="BT26" s="135"/>
      <c r="BU26" s="135"/>
      <c r="BV26" s="135"/>
      <c r="BW26" s="135"/>
      <c r="BX26" s="135"/>
      <c r="BY26" s="135"/>
      <c r="BZ26" s="135"/>
      <c r="CA26" s="135"/>
      <c r="CB26" s="135"/>
      <c r="CC26" s="135"/>
      <c r="CD26" s="135"/>
    </row>
    <row r="27" s="112" customFormat="1" ht="14.5" spans="1:82">
      <c r="A27" s="125"/>
      <c r="B27" s="100"/>
      <c r="C27" s="101"/>
      <c r="D27" s="101"/>
      <c r="E27" s="126">
        <f t="shared" si="10"/>
        <v>0</v>
      </c>
      <c r="F27" s="101"/>
      <c r="G27" s="126">
        <f t="shared" si="11"/>
        <v>0</v>
      </c>
      <c r="H27" s="122"/>
      <c r="I27" s="135"/>
      <c r="J27" s="135"/>
      <c r="K27" s="135"/>
      <c r="L27" s="135"/>
      <c r="M27" s="135"/>
      <c r="N27" s="135"/>
      <c r="O27" s="135"/>
      <c r="P27" s="135"/>
      <c r="Q27" s="135"/>
      <c r="R27" s="135"/>
      <c r="S27" s="135"/>
      <c r="T27" s="135"/>
      <c r="U27" s="135"/>
      <c r="V27" s="135"/>
      <c r="W27" s="135"/>
      <c r="X27" s="135"/>
      <c r="Y27" s="135"/>
      <c r="Z27" s="135"/>
      <c r="AA27" s="135"/>
      <c r="AB27" s="135"/>
      <c r="AC27" s="135"/>
      <c r="AD27" s="135"/>
      <c r="AE27" s="135"/>
      <c r="AF27" s="135"/>
      <c r="AG27" s="135"/>
      <c r="AH27" s="135"/>
      <c r="AI27" s="135"/>
      <c r="AJ27" s="135"/>
      <c r="AK27" s="135"/>
      <c r="AL27" s="135"/>
      <c r="AM27" s="135"/>
      <c r="AN27" s="135"/>
      <c r="AO27" s="135"/>
      <c r="AP27" s="135"/>
      <c r="AQ27" s="135"/>
      <c r="AR27" s="135"/>
      <c r="AS27" s="135"/>
      <c r="AT27" s="135"/>
      <c r="AU27" s="135"/>
      <c r="AV27" s="135"/>
      <c r="AW27" s="135"/>
      <c r="AX27" s="135"/>
      <c r="AY27" s="135"/>
      <c r="AZ27" s="135"/>
      <c r="BA27" s="135"/>
      <c r="BB27" s="135"/>
      <c r="BC27" s="135"/>
      <c r="BD27" s="135"/>
      <c r="BE27" s="135"/>
      <c r="BF27" s="135"/>
      <c r="BG27" s="135"/>
      <c r="BH27" s="135"/>
      <c r="BI27" s="135"/>
      <c r="BJ27" s="135"/>
      <c r="BK27" s="135"/>
      <c r="BL27" s="135"/>
      <c r="BM27" s="135"/>
      <c r="BN27" s="135"/>
      <c r="BO27" s="135"/>
      <c r="BP27" s="135"/>
      <c r="BQ27" s="135"/>
      <c r="BR27" s="135"/>
      <c r="BS27" s="135"/>
      <c r="BT27" s="135"/>
      <c r="BU27" s="135"/>
      <c r="BV27" s="135"/>
      <c r="BW27" s="135"/>
      <c r="BX27" s="135"/>
      <c r="BY27" s="135"/>
      <c r="BZ27" s="135"/>
      <c r="CA27" s="135"/>
      <c r="CB27" s="135"/>
      <c r="CC27" s="135"/>
      <c r="CD27" s="135"/>
    </row>
    <row r="28" s="112" customFormat="1" ht="14.5" spans="1:82">
      <c r="A28" s="125"/>
      <c r="B28" s="100"/>
      <c r="C28" s="101"/>
      <c r="D28" s="101"/>
      <c r="E28" s="126">
        <f t="shared" si="10"/>
        <v>0</v>
      </c>
      <c r="F28" s="101"/>
      <c r="G28" s="126">
        <f t="shared" si="11"/>
        <v>0</v>
      </c>
      <c r="H28" s="122"/>
      <c r="I28" s="135"/>
      <c r="J28" s="135"/>
      <c r="K28" s="135"/>
      <c r="L28" s="135"/>
      <c r="M28" s="135"/>
      <c r="N28" s="135"/>
      <c r="O28" s="135"/>
      <c r="P28" s="135"/>
      <c r="Q28" s="135"/>
      <c r="R28" s="135"/>
      <c r="S28" s="135"/>
      <c r="T28" s="135"/>
      <c r="U28" s="135"/>
      <c r="V28" s="135"/>
      <c r="W28" s="135"/>
      <c r="X28" s="135"/>
      <c r="Y28" s="135"/>
      <c r="Z28" s="135"/>
      <c r="AA28" s="135"/>
      <c r="AB28" s="135"/>
      <c r="AC28" s="135"/>
      <c r="AD28" s="135"/>
      <c r="AE28" s="135"/>
      <c r="AF28" s="135"/>
      <c r="AG28" s="135"/>
      <c r="AH28" s="135"/>
      <c r="AI28" s="135"/>
      <c r="AJ28" s="135"/>
      <c r="AK28" s="135"/>
      <c r="AL28" s="135"/>
      <c r="AM28" s="135"/>
      <c r="AN28" s="135"/>
      <c r="AO28" s="135"/>
      <c r="AP28" s="135"/>
      <c r="AQ28" s="135"/>
      <c r="AR28" s="135"/>
      <c r="AS28" s="135"/>
      <c r="AT28" s="135"/>
      <c r="AU28" s="135"/>
      <c r="AV28" s="135"/>
      <c r="AW28" s="135"/>
      <c r="AX28" s="135"/>
      <c r="AY28" s="135"/>
      <c r="AZ28" s="135"/>
      <c r="BA28" s="135"/>
      <c r="BB28" s="135"/>
      <c r="BC28" s="135"/>
      <c r="BD28" s="135"/>
      <c r="BE28" s="135"/>
      <c r="BF28" s="135"/>
      <c r="BG28" s="135"/>
      <c r="BH28" s="135"/>
      <c r="BI28" s="135"/>
      <c r="BJ28" s="135"/>
      <c r="BK28" s="135"/>
      <c r="BL28" s="135"/>
      <c r="BM28" s="135"/>
      <c r="BN28" s="135"/>
      <c r="BO28" s="135"/>
      <c r="BP28" s="135"/>
      <c r="BQ28" s="135"/>
      <c r="BR28" s="135"/>
      <c r="BS28" s="135"/>
      <c r="BT28" s="135"/>
      <c r="BU28" s="135"/>
      <c r="BV28" s="135"/>
      <c r="BW28" s="135"/>
      <c r="BX28" s="135"/>
      <c r="BY28" s="135"/>
      <c r="BZ28" s="135"/>
      <c r="CA28" s="135"/>
      <c r="CB28" s="135"/>
      <c r="CC28" s="135"/>
      <c r="CD28" s="135"/>
    </row>
    <row r="29" s="112" customFormat="1" ht="14.5" spans="1:82">
      <c r="A29" s="125"/>
      <c r="B29" s="100"/>
      <c r="C29" s="101"/>
      <c r="D29" s="101"/>
      <c r="E29" s="126">
        <f t="shared" si="10"/>
        <v>0</v>
      </c>
      <c r="F29" s="101"/>
      <c r="G29" s="126">
        <f t="shared" si="11"/>
        <v>0</v>
      </c>
      <c r="H29" s="122"/>
      <c r="I29" s="135"/>
      <c r="J29" s="135"/>
      <c r="K29" s="135"/>
      <c r="L29" s="135"/>
      <c r="M29" s="135"/>
      <c r="N29" s="135"/>
      <c r="O29" s="135"/>
      <c r="P29" s="135"/>
      <c r="Q29" s="135"/>
      <c r="R29" s="135"/>
      <c r="S29" s="135"/>
      <c r="T29" s="135"/>
      <c r="U29" s="135"/>
      <c r="V29" s="135"/>
      <c r="W29" s="135"/>
      <c r="X29" s="135"/>
      <c r="Y29" s="135"/>
      <c r="Z29" s="135"/>
      <c r="AA29" s="135"/>
      <c r="AB29" s="135"/>
      <c r="AC29" s="135"/>
      <c r="AD29" s="135"/>
      <c r="AE29" s="135"/>
      <c r="AF29" s="135"/>
      <c r="AG29" s="135"/>
      <c r="AH29" s="135"/>
      <c r="AI29" s="135"/>
      <c r="AJ29" s="135"/>
      <c r="AK29" s="135"/>
      <c r="AL29" s="135"/>
      <c r="AM29" s="135"/>
      <c r="AN29" s="135"/>
      <c r="AO29" s="135"/>
      <c r="AP29" s="135"/>
      <c r="AQ29" s="135"/>
      <c r="AR29" s="135"/>
      <c r="AS29" s="135"/>
      <c r="AT29" s="135"/>
      <c r="AU29" s="135"/>
      <c r="AV29" s="135"/>
      <c r="AW29" s="135"/>
      <c r="AX29" s="135"/>
      <c r="AY29" s="135"/>
      <c r="AZ29" s="135"/>
      <c r="BA29" s="135"/>
      <c r="BB29" s="135"/>
      <c r="BC29" s="135"/>
      <c r="BD29" s="135"/>
      <c r="BE29" s="135"/>
      <c r="BF29" s="135"/>
      <c r="BG29" s="135"/>
      <c r="BH29" s="135"/>
      <c r="BI29" s="135"/>
      <c r="BJ29" s="135"/>
      <c r="BK29" s="135"/>
      <c r="BL29" s="135"/>
      <c r="BM29" s="135"/>
      <c r="BN29" s="135"/>
      <c r="BO29" s="135"/>
      <c r="BP29" s="135"/>
      <c r="BQ29" s="135"/>
      <c r="BR29" s="135"/>
      <c r="BS29" s="135"/>
      <c r="BT29" s="135"/>
      <c r="BU29" s="135"/>
      <c r="BV29" s="135"/>
      <c r="BW29" s="135"/>
      <c r="BX29" s="135"/>
      <c r="BY29" s="135"/>
      <c r="BZ29" s="135"/>
      <c r="CA29" s="135"/>
      <c r="CB29" s="135"/>
      <c r="CC29" s="135"/>
      <c r="CD29" s="135"/>
    </row>
    <row r="30" s="112" customFormat="1" ht="14.5" spans="1:82">
      <c r="A30" s="128" t="s">
        <v>207</v>
      </c>
      <c r="B30" s="129"/>
      <c r="C30" s="130"/>
      <c r="D30" s="126">
        <f>SUM(D20:D29)</f>
        <v>0</v>
      </c>
      <c r="E30" s="126">
        <f>SUM(E20:E29)</f>
        <v>0</v>
      </c>
      <c r="F30" s="130"/>
      <c r="G30" s="126">
        <f>SUM(G20:G29)</f>
        <v>0</v>
      </c>
      <c r="H30" s="122"/>
      <c r="I30" s="135"/>
      <c r="J30" s="135"/>
      <c r="K30" s="135"/>
      <c r="L30" s="135"/>
      <c r="M30" s="135"/>
      <c r="N30" s="135"/>
      <c r="O30" s="135"/>
      <c r="P30" s="135"/>
      <c r="Q30" s="135"/>
      <c r="R30" s="135"/>
      <c r="S30" s="135"/>
      <c r="T30" s="135"/>
      <c r="U30" s="135"/>
      <c r="V30" s="135"/>
      <c r="W30" s="135"/>
      <c r="X30" s="135"/>
      <c r="Y30" s="135"/>
      <c r="Z30" s="135"/>
      <c r="AA30" s="135"/>
      <c r="AB30" s="135"/>
      <c r="AC30" s="135"/>
      <c r="AD30" s="135"/>
      <c r="AE30" s="135"/>
      <c r="AF30" s="135"/>
      <c r="AG30" s="135"/>
      <c r="AH30" s="135"/>
      <c r="AI30" s="135"/>
      <c r="AJ30" s="135"/>
      <c r="AK30" s="135"/>
      <c r="AL30" s="135"/>
      <c r="AM30" s="135"/>
      <c r="AN30" s="135"/>
      <c r="AO30" s="135"/>
      <c r="AP30" s="135"/>
      <c r="AQ30" s="135"/>
      <c r="AR30" s="135"/>
      <c r="AS30" s="135"/>
      <c r="AT30" s="135"/>
      <c r="AU30" s="135"/>
      <c r="AV30" s="135"/>
      <c r="AW30" s="135"/>
      <c r="AX30" s="135"/>
      <c r="AY30" s="135"/>
      <c r="AZ30" s="135"/>
      <c r="BA30" s="135"/>
      <c r="BB30" s="135"/>
      <c r="BC30" s="135"/>
      <c r="BD30" s="135"/>
      <c r="BE30" s="135"/>
      <c r="BF30" s="135"/>
      <c r="BG30" s="135"/>
      <c r="BH30" s="135"/>
      <c r="BI30" s="135"/>
      <c r="BJ30" s="135"/>
      <c r="BK30" s="135"/>
      <c r="BL30" s="135"/>
      <c r="BM30" s="135"/>
      <c r="BN30" s="135"/>
      <c r="BO30" s="135"/>
      <c r="BP30" s="135"/>
      <c r="BQ30" s="135"/>
      <c r="BR30" s="135"/>
      <c r="BS30" s="135"/>
      <c r="BT30" s="135"/>
      <c r="BU30" s="135"/>
      <c r="BV30" s="135"/>
      <c r="BW30" s="135"/>
      <c r="BX30" s="135"/>
      <c r="BY30" s="135"/>
      <c r="BZ30" s="135"/>
      <c r="CA30" s="135"/>
      <c r="CB30" s="135"/>
      <c r="CC30" s="135"/>
      <c r="CD30" s="135"/>
    </row>
    <row r="31" ht="14.5" spans="1:82">
      <c r="A31" s="131"/>
      <c r="B31" s="132"/>
      <c r="C31" s="132"/>
      <c r="D31" s="132"/>
      <c r="E31" s="132"/>
      <c r="F31" s="132"/>
      <c r="G31" s="132"/>
      <c r="H31" s="133"/>
      <c r="I31" s="135"/>
      <c r="J31" s="150"/>
      <c r="K31" s="150"/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  <c r="AA31" s="150"/>
      <c r="AB31" s="150"/>
      <c r="AC31" s="150"/>
      <c r="AD31" s="150"/>
      <c r="AE31" s="150"/>
      <c r="AF31" s="150"/>
      <c r="AG31" s="150"/>
      <c r="AH31" s="150"/>
      <c r="AI31" s="150"/>
      <c r="AJ31" s="150"/>
      <c r="AK31" s="150"/>
      <c r="AL31" s="150"/>
      <c r="AM31" s="150"/>
      <c r="AN31" s="150"/>
      <c r="AO31" s="150"/>
      <c r="AP31" s="150"/>
      <c r="AQ31" s="150"/>
      <c r="AR31" s="150"/>
      <c r="AS31" s="150"/>
      <c r="AT31" s="150"/>
      <c r="AU31" s="150"/>
      <c r="AV31" s="150"/>
      <c r="AW31" s="150"/>
      <c r="AX31" s="150"/>
      <c r="AY31" s="150"/>
      <c r="AZ31" s="150"/>
      <c r="BA31" s="150"/>
      <c r="BB31" s="150"/>
      <c r="BC31" s="150"/>
      <c r="BD31" s="150"/>
      <c r="BE31" s="150"/>
      <c r="BF31" s="150"/>
      <c r="BG31" s="150"/>
      <c r="BH31" s="150"/>
      <c r="BI31" s="150"/>
      <c r="BJ31" s="150"/>
      <c r="BK31" s="150"/>
      <c r="BL31" s="150"/>
      <c r="BM31" s="150"/>
      <c r="BN31" s="150"/>
      <c r="BO31" s="150"/>
      <c r="BP31" s="150"/>
      <c r="BQ31" s="150"/>
      <c r="BR31" s="150"/>
      <c r="BS31" s="150"/>
      <c r="BT31" s="150"/>
      <c r="BU31" s="150"/>
      <c r="BV31" s="150"/>
      <c r="BW31" s="150"/>
      <c r="BX31" s="150"/>
      <c r="BY31" s="150"/>
      <c r="BZ31" s="150"/>
      <c r="CA31" s="150"/>
      <c r="CB31" s="150"/>
      <c r="CC31" s="150"/>
      <c r="CD31" s="150"/>
    </row>
    <row r="32" ht="38" customHeight="1" spans="1:82">
      <c r="A32" s="134"/>
      <c r="B32" s="134"/>
      <c r="C32" s="134"/>
      <c r="D32" s="134"/>
      <c r="E32" s="134"/>
      <c r="F32" s="134"/>
      <c r="G32" s="134"/>
      <c r="H32" s="135"/>
      <c r="I32" s="150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  <c r="AA32" s="150"/>
      <c r="AB32" s="150"/>
      <c r="AC32" s="150"/>
      <c r="AD32" s="150"/>
      <c r="AE32" s="150"/>
      <c r="AF32" s="150"/>
      <c r="AG32" s="150"/>
      <c r="AH32" s="150"/>
      <c r="AI32" s="150"/>
      <c r="AJ32" s="150"/>
      <c r="AK32" s="150"/>
      <c r="AL32" s="150"/>
      <c r="AM32" s="150"/>
      <c r="AN32" s="150"/>
      <c r="AO32" s="150"/>
      <c r="AP32" s="150"/>
      <c r="AQ32" s="150"/>
      <c r="AR32" s="150"/>
      <c r="AS32" s="150"/>
      <c r="AT32" s="150"/>
      <c r="AU32" s="150"/>
      <c r="AV32" s="150"/>
      <c r="AW32" s="150"/>
      <c r="AX32" s="150"/>
      <c r="AY32" s="150"/>
      <c r="AZ32" s="150"/>
      <c r="BA32" s="150"/>
      <c r="BB32" s="150"/>
      <c r="BC32" s="150"/>
      <c r="BD32" s="150"/>
      <c r="BE32" s="150"/>
      <c r="BF32" s="150"/>
      <c r="BG32" s="150"/>
      <c r="BH32" s="150"/>
      <c r="BI32" s="150"/>
      <c r="BJ32" s="150"/>
      <c r="BK32" s="150"/>
      <c r="BL32" s="150"/>
      <c r="BM32" s="150"/>
      <c r="BN32" s="150"/>
      <c r="BO32" s="150"/>
      <c r="BP32" s="150"/>
      <c r="BQ32" s="150"/>
      <c r="BR32" s="150"/>
      <c r="BS32" s="150"/>
      <c r="BT32" s="150"/>
      <c r="BU32" s="150"/>
      <c r="BV32" s="150"/>
      <c r="BW32" s="150"/>
      <c r="BX32" s="150"/>
      <c r="BY32" s="150"/>
      <c r="BZ32" s="150"/>
      <c r="CA32" s="150"/>
      <c r="CB32" s="150"/>
      <c r="CC32" s="150"/>
      <c r="CD32" s="150"/>
    </row>
    <row r="33" ht="36" customHeight="1" spans="1:82">
      <c r="A33" s="136" t="s">
        <v>213</v>
      </c>
      <c r="B33" s="137"/>
      <c r="C33" s="137"/>
      <c r="D33" s="137"/>
      <c r="E33" s="137"/>
      <c r="F33" s="137"/>
      <c r="G33" s="137"/>
      <c r="H33" s="138"/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  <c r="AA33" s="150"/>
      <c r="AB33" s="150"/>
      <c r="AC33" s="150"/>
      <c r="AD33" s="150"/>
      <c r="AE33" s="150"/>
      <c r="AF33" s="150"/>
      <c r="AG33" s="150"/>
      <c r="AH33" s="150"/>
      <c r="AI33" s="150"/>
      <c r="AJ33" s="150"/>
      <c r="AK33" s="150"/>
      <c r="AL33" s="150"/>
      <c r="AM33" s="150"/>
      <c r="AN33" s="150"/>
      <c r="AO33" s="150"/>
      <c r="AP33" s="150"/>
      <c r="AQ33" s="150"/>
      <c r="AR33" s="150"/>
      <c r="AS33" s="150"/>
      <c r="AT33" s="150"/>
      <c r="AU33" s="150"/>
      <c r="AV33" s="150"/>
      <c r="AW33" s="150"/>
      <c r="AX33" s="150"/>
      <c r="AY33" s="150"/>
      <c r="AZ33" s="150"/>
      <c r="BA33" s="150"/>
      <c r="BB33" s="150"/>
      <c r="BC33" s="150"/>
      <c r="BD33" s="150"/>
      <c r="BE33" s="150"/>
      <c r="BF33" s="150"/>
      <c r="BG33" s="150"/>
      <c r="BH33" s="150"/>
      <c r="BI33" s="150"/>
      <c r="BJ33" s="150"/>
      <c r="BK33" s="150"/>
      <c r="BL33" s="150"/>
      <c r="BM33" s="150"/>
      <c r="BN33" s="150"/>
      <c r="BO33" s="150"/>
      <c r="BP33" s="150"/>
      <c r="BQ33" s="150"/>
      <c r="BR33" s="150"/>
      <c r="BS33" s="150"/>
      <c r="BT33" s="150"/>
      <c r="BU33" s="150"/>
      <c r="BV33" s="150"/>
      <c r="BW33" s="150"/>
      <c r="BX33" s="150"/>
      <c r="BY33" s="150"/>
      <c r="BZ33" s="150"/>
      <c r="CA33" s="150"/>
      <c r="CB33" s="150"/>
      <c r="CC33" s="150"/>
      <c r="CD33" s="150"/>
    </row>
    <row r="34" ht="33" spans="1:82">
      <c r="A34" s="139" t="s">
        <v>214</v>
      </c>
      <c r="B34" s="118">
        <f>F46</f>
        <v>0</v>
      </c>
      <c r="C34" s="119" t="s">
        <v>215</v>
      </c>
      <c r="D34" s="118">
        <f>H46</f>
        <v>0</v>
      </c>
      <c r="E34" s="120" t="s">
        <v>216</v>
      </c>
      <c r="F34" s="121" t="s">
        <v>195</v>
      </c>
      <c r="G34" s="121"/>
      <c r="H34" s="140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  <c r="AB34" s="150"/>
      <c r="AC34" s="150"/>
      <c r="AD34" s="150"/>
      <c r="AE34" s="150"/>
      <c r="AF34" s="150"/>
      <c r="AG34" s="150"/>
      <c r="AH34" s="150"/>
      <c r="AI34" s="150"/>
      <c r="AJ34" s="150"/>
      <c r="AK34" s="150"/>
      <c r="AL34" s="150"/>
      <c r="AM34" s="150"/>
      <c r="AN34" s="150"/>
      <c r="AO34" s="150"/>
      <c r="AP34" s="150"/>
      <c r="AQ34" s="150"/>
      <c r="AR34" s="150"/>
      <c r="AS34" s="150"/>
      <c r="AT34" s="150"/>
      <c r="AU34" s="150"/>
      <c r="AV34" s="150"/>
      <c r="AW34" s="150"/>
      <c r="AX34" s="150"/>
      <c r="AY34" s="150"/>
      <c r="AZ34" s="150"/>
      <c r="BA34" s="150"/>
      <c r="BB34" s="150"/>
      <c r="BC34" s="150"/>
      <c r="BD34" s="150"/>
      <c r="BE34" s="150"/>
      <c r="BF34" s="150"/>
      <c r="BG34" s="150"/>
      <c r="BH34" s="150"/>
      <c r="BI34" s="150"/>
      <c r="BJ34" s="150"/>
      <c r="BK34" s="150"/>
      <c r="BL34" s="150"/>
      <c r="BM34" s="150"/>
      <c r="BN34" s="150"/>
      <c r="BO34" s="150"/>
      <c r="BP34" s="150"/>
      <c r="BQ34" s="150"/>
      <c r="BR34" s="150"/>
      <c r="BS34" s="150"/>
      <c r="BT34" s="150"/>
      <c r="BU34" s="150"/>
      <c r="BV34" s="150"/>
      <c r="BW34" s="150"/>
      <c r="BX34" s="150"/>
      <c r="BY34" s="150"/>
      <c r="BZ34" s="150"/>
      <c r="CA34" s="150"/>
      <c r="CB34" s="150"/>
      <c r="CC34" s="150"/>
      <c r="CD34" s="150"/>
    </row>
    <row r="35" ht="32" customHeight="1" spans="1:82">
      <c r="A35" s="141" t="s">
        <v>217</v>
      </c>
      <c r="B35" s="124" t="s">
        <v>218</v>
      </c>
      <c r="C35" s="124"/>
      <c r="D35" s="124" t="s">
        <v>219</v>
      </c>
      <c r="E35" s="124" t="s">
        <v>220</v>
      </c>
      <c r="F35" s="124" t="s">
        <v>221</v>
      </c>
      <c r="G35" s="142" t="s">
        <v>202</v>
      </c>
      <c r="H35" s="142" t="s">
        <v>203</v>
      </c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  <c r="AA35" s="150"/>
      <c r="AB35" s="150"/>
      <c r="AC35" s="150"/>
      <c r="AD35" s="150"/>
      <c r="AE35" s="150"/>
      <c r="AF35" s="150"/>
      <c r="AG35" s="150"/>
      <c r="AH35" s="150"/>
      <c r="AI35" s="150"/>
      <c r="AJ35" s="150"/>
      <c r="AK35" s="150"/>
      <c r="AL35" s="150"/>
      <c r="AM35" s="150"/>
      <c r="AN35" s="150"/>
      <c r="AO35" s="150"/>
      <c r="AP35" s="150"/>
      <c r="AQ35" s="150"/>
      <c r="AR35" s="150"/>
      <c r="AS35" s="150"/>
      <c r="AT35" s="150"/>
      <c r="AU35" s="150"/>
      <c r="AV35" s="150"/>
      <c r="AW35" s="150"/>
      <c r="AX35" s="150"/>
      <c r="AY35" s="150"/>
      <c r="AZ35" s="150"/>
      <c r="BA35" s="150"/>
      <c r="BB35" s="150"/>
      <c r="BC35" s="150"/>
      <c r="BD35" s="150"/>
      <c r="BE35" s="150"/>
      <c r="BF35" s="150"/>
      <c r="BG35" s="150"/>
      <c r="BH35" s="150"/>
      <c r="BI35" s="150"/>
      <c r="BJ35" s="150"/>
      <c r="BK35" s="150"/>
      <c r="BL35" s="150"/>
      <c r="BM35" s="150"/>
      <c r="BN35" s="150"/>
      <c r="BO35" s="150"/>
      <c r="BP35" s="150"/>
      <c r="BQ35" s="150"/>
      <c r="BR35" s="150"/>
      <c r="BS35" s="150"/>
      <c r="BT35" s="150"/>
      <c r="BU35" s="150"/>
      <c r="BV35" s="150"/>
      <c r="BW35" s="150"/>
      <c r="BX35" s="150"/>
      <c r="BY35" s="150"/>
      <c r="BZ35" s="150"/>
      <c r="CA35" s="150"/>
      <c r="CB35" s="150"/>
      <c r="CC35" s="150"/>
      <c r="CD35" s="150"/>
    </row>
    <row r="36" ht="30" customHeight="1" spans="1:82">
      <c r="A36" s="143"/>
      <c r="B36" s="100"/>
      <c r="C36" s="101"/>
      <c r="D36" s="101"/>
      <c r="E36" s="101">
        <v>1</v>
      </c>
      <c r="F36" s="144">
        <f>D36*E36</f>
        <v>0</v>
      </c>
      <c r="G36" s="127">
        <v>0.13</v>
      </c>
      <c r="H36" s="144">
        <f>F36-F36/(1+G36)*G36*1.12</f>
        <v>0</v>
      </c>
      <c r="I36" s="150"/>
      <c r="J36" s="150"/>
      <c r="K36" s="150"/>
      <c r="L36" s="150"/>
      <c r="M36" s="150"/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  <c r="AA36" s="150"/>
      <c r="AB36" s="150"/>
      <c r="AC36" s="150"/>
      <c r="AD36" s="150"/>
      <c r="AE36" s="150"/>
      <c r="AF36" s="150"/>
      <c r="AG36" s="150"/>
      <c r="AH36" s="150"/>
      <c r="AI36" s="150"/>
      <c r="AJ36" s="150"/>
      <c r="AK36" s="150"/>
      <c r="AL36" s="150"/>
      <c r="AM36" s="150"/>
      <c r="AN36" s="150"/>
      <c r="AO36" s="150"/>
      <c r="AP36" s="150"/>
      <c r="AQ36" s="150"/>
      <c r="AR36" s="150"/>
      <c r="AS36" s="150"/>
      <c r="AT36" s="150"/>
      <c r="AU36" s="150"/>
      <c r="AV36" s="150"/>
      <c r="AW36" s="150"/>
      <c r="AX36" s="150"/>
      <c r="AY36" s="150"/>
      <c r="AZ36" s="150"/>
      <c r="BA36" s="150"/>
      <c r="BB36" s="150"/>
      <c r="BC36" s="150"/>
      <c r="BD36" s="150"/>
      <c r="BE36" s="150"/>
      <c r="BF36" s="150"/>
      <c r="BG36" s="150"/>
      <c r="BH36" s="150"/>
      <c r="BI36" s="150"/>
      <c r="BJ36" s="150"/>
      <c r="BK36" s="150"/>
      <c r="BL36" s="150"/>
      <c r="BM36" s="150"/>
      <c r="BN36" s="150"/>
      <c r="BO36" s="150"/>
      <c r="BP36" s="150"/>
      <c r="BQ36" s="150"/>
      <c r="BR36" s="150"/>
      <c r="BS36" s="150"/>
      <c r="BT36" s="150"/>
      <c r="BU36" s="150"/>
      <c r="BV36" s="150"/>
      <c r="BW36" s="150"/>
      <c r="BX36" s="150"/>
      <c r="BY36" s="150"/>
      <c r="BZ36" s="150"/>
      <c r="CA36" s="150"/>
      <c r="CB36" s="150"/>
      <c r="CC36" s="150"/>
      <c r="CD36" s="150"/>
    </row>
    <row r="37" ht="14.5" spans="1:82">
      <c r="A37" s="143"/>
      <c r="B37" s="100"/>
      <c r="C37" s="101"/>
      <c r="D37" s="101"/>
      <c r="E37" s="101"/>
      <c r="F37" s="144">
        <f t="shared" ref="F37:F45" si="12">D37*E37</f>
        <v>0</v>
      </c>
      <c r="G37" s="145"/>
      <c r="H37" s="144">
        <f t="shared" ref="H37:H45" si="13">F37-F37/(1+G37)*G37*1.12</f>
        <v>0</v>
      </c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  <c r="AB37" s="150"/>
      <c r="AC37" s="150"/>
      <c r="AD37" s="150"/>
      <c r="AE37" s="150"/>
      <c r="AF37" s="150"/>
      <c r="AG37" s="150"/>
      <c r="AH37" s="150"/>
      <c r="AI37" s="150"/>
      <c r="AJ37" s="150"/>
      <c r="AK37" s="150"/>
      <c r="AL37" s="150"/>
      <c r="AM37" s="150"/>
      <c r="AN37" s="150"/>
      <c r="AO37" s="150"/>
      <c r="AP37" s="150"/>
      <c r="AQ37" s="150"/>
      <c r="AR37" s="150"/>
      <c r="AS37" s="150"/>
      <c r="AT37" s="150"/>
      <c r="AU37" s="150"/>
      <c r="AV37" s="150"/>
      <c r="AW37" s="150"/>
      <c r="AX37" s="150"/>
      <c r="AY37" s="150"/>
      <c r="AZ37" s="150"/>
      <c r="BA37" s="150"/>
      <c r="BB37" s="150"/>
      <c r="BC37" s="150"/>
      <c r="BD37" s="150"/>
      <c r="BE37" s="150"/>
      <c r="BF37" s="150"/>
      <c r="BG37" s="150"/>
      <c r="BH37" s="150"/>
      <c r="BI37" s="150"/>
      <c r="BJ37" s="150"/>
      <c r="BK37" s="150"/>
      <c r="BL37" s="150"/>
      <c r="BM37" s="150"/>
      <c r="BN37" s="150"/>
      <c r="BO37" s="150"/>
      <c r="BP37" s="150"/>
      <c r="BQ37" s="150"/>
      <c r="BR37" s="150"/>
      <c r="BS37" s="150"/>
      <c r="BT37" s="150"/>
      <c r="BU37" s="150"/>
      <c r="BV37" s="150"/>
      <c r="BW37" s="150"/>
      <c r="BX37" s="150"/>
      <c r="BY37" s="150"/>
      <c r="BZ37" s="150"/>
      <c r="CA37" s="150"/>
      <c r="CB37" s="150"/>
      <c r="CC37" s="150"/>
      <c r="CD37" s="150"/>
    </row>
    <row r="38" ht="14.5" spans="1:82">
      <c r="A38" s="143"/>
      <c r="B38" s="100"/>
      <c r="C38" s="101"/>
      <c r="D38" s="101"/>
      <c r="E38" s="101"/>
      <c r="F38" s="144">
        <f t="shared" si="12"/>
        <v>0</v>
      </c>
      <c r="G38" s="145"/>
      <c r="H38" s="144">
        <f t="shared" si="13"/>
        <v>0</v>
      </c>
      <c r="I38" s="150"/>
      <c r="J38" s="150"/>
      <c r="K38" s="150"/>
      <c r="L38" s="150"/>
      <c r="M38" s="150"/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0"/>
      <c r="AF38" s="150"/>
      <c r="AG38" s="150"/>
      <c r="AH38" s="150"/>
      <c r="AI38" s="150"/>
      <c r="AJ38" s="150"/>
      <c r="AK38" s="150"/>
      <c r="AL38" s="150"/>
      <c r="AM38" s="150"/>
      <c r="AN38" s="150"/>
      <c r="AO38" s="150"/>
      <c r="AP38" s="150"/>
      <c r="AQ38" s="150"/>
      <c r="AR38" s="150"/>
      <c r="AS38" s="150"/>
      <c r="AT38" s="150"/>
      <c r="AU38" s="150"/>
      <c r="AV38" s="150"/>
      <c r="AW38" s="150"/>
      <c r="AX38" s="150"/>
      <c r="AY38" s="150"/>
      <c r="AZ38" s="150"/>
      <c r="BA38" s="150"/>
      <c r="BB38" s="150"/>
      <c r="BC38" s="150"/>
      <c r="BD38" s="150"/>
      <c r="BE38" s="150"/>
      <c r="BF38" s="150"/>
      <c r="BG38" s="150"/>
      <c r="BH38" s="150"/>
      <c r="BI38" s="150"/>
      <c r="BJ38" s="150"/>
      <c r="BK38" s="150"/>
      <c r="BL38" s="150"/>
      <c r="BM38" s="150"/>
      <c r="BN38" s="150"/>
      <c r="BO38" s="150"/>
      <c r="BP38" s="150"/>
      <c r="BQ38" s="150"/>
      <c r="BR38" s="150"/>
      <c r="BS38" s="150"/>
      <c r="BT38" s="150"/>
      <c r="BU38" s="150"/>
      <c r="BV38" s="150"/>
      <c r="BW38" s="150"/>
      <c r="BX38" s="150"/>
      <c r="BY38" s="150"/>
      <c r="BZ38" s="150"/>
      <c r="CA38" s="150"/>
      <c r="CB38" s="150"/>
      <c r="CC38" s="150"/>
      <c r="CD38" s="150"/>
    </row>
    <row r="39" ht="14.5" spans="1:82">
      <c r="A39" s="143"/>
      <c r="B39" s="100"/>
      <c r="C39" s="101"/>
      <c r="D39" s="101"/>
      <c r="E39" s="101"/>
      <c r="F39" s="144">
        <f t="shared" si="12"/>
        <v>0</v>
      </c>
      <c r="G39" s="145"/>
      <c r="H39" s="144">
        <f t="shared" si="13"/>
        <v>0</v>
      </c>
      <c r="I39" s="150"/>
      <c r="J39" s="150"/>
      <c r="K39" s="150"/>
      <c r="L39" s="150"/>
      <c r="M39" s="150"/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0"/>
      <c r="AF39" s="150"/>
      <c r="AG39" s="150"/>
      <c r="AH39" s="150"/>
      <c r="AI39" s="150"/>
      <c r="AJ39" s="150"/>
      <c r="AK39" s="150"/>
      <c r="AL39" s="150"/>
      <c r="AM39" s="150"/>
      <c r="AN39" s="150"/>
      <c r="AO39" s="150"/>
      <c r="AP39" s="150"/>
      <c r="AQ39" s="150"/>
      <c r="AR39" s="150"/>
      <c r="AS39" s="150"/>
      <c r="AT39" s="150"/>
      <c r="AU39" s="150"/>
      <c r="AV39" s="150"/>
      <c r="AW39" s="150"/>
      <c r="AX39" s="150"/>
      <c r="AY39" s="150"/>
      <c r="AZ39" s="150"/>
      <c r="BA39" s="150"/>
      <c r="BB39" s="150"/>
      <c r="BC39" s="150"/>
      <c r="BD39" s="150"/>
      <c r="BE39" s="150"/>
      <c r="BF39" s="150"/>
      <c r="BG39" s="150"/>
      <c r="BH39" s="150"/>
      <c r="BI39" s="150"/>
      <c r="BJ39" s="150"/>
      <c r="BK39" s="150"/>
      <c r="BL39" s="150"/>
      <c r="BM39" s="150"/>
      <c r="BN39" s="150"/>
      <c r="BO39" s="150"/>
      <c r="BP39" s="150"/>
      <c r="BQ39" s="150"/>
      <c r="BR39" s="150"/>
      <c r="BS39" s="150"/>
      <c r="BT39" s="150"/>
      <c r="BU39" s="150"/>
      <c r="BV39" s="150"/>
      <c r="BW39" s="150"/>
      <c r="BX39" s="150"/>
      <c r="BY39" s="150"/>
      <c r="BZ39" s="150"/>
      <c r="CA39" s="150"/>
      <c r="CB39" s="150"/>
      <c r="CC39" s="150"/>
      <c r="CD39" s="150"/>
    </row>
    <row r="40" ht="14.5" spans="1:82">
      <c r="A40" s="143"/>
      <c r="B40" s="100"/>
      <c r="C40" s="101"/>
      <c r="D40" s="101"/>
      <c r="E40" s="101"/>
      <c r="F40" s="144">
        <f t="shared" si="12"/>
        <v>0</v>
      </c>
      <c r="G40" s="145"/>
      <c r="H40" s="144">
        <f t="shared" si="13"/>
        <v>0</v>
      </c>
      <c r="I40" s="150"/>
      <c r="J40" s="150"/>
      <c r="K40" s="150"/>
      <c r="L40" s="150"/>
      <c r="M40" s="150"/>
      <c r="N40" s="150"/>
      <c r="O40" s="150"/>
      <c r="P40" s="150"/>
      <c r="Q40" s="150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0"/>
      <c r="AF40" s="150"/>
      <c r="AG40" s="150"/>
      <c r="AH40" s="150"/>
      <c r="AI40" s="150"/>
      <c r="AJ40" s="150"/>
      <c r="AK40" s="150"/>
      <c r="AL40" s="150"/>
      <c r="AM40" s="150"/>
      <c r="AN40" s="150"/>
      <c r="AO40" s="150"/>
      <c r="AP40" s="150"/>
      <c r="AQ40" s="150"/>
      <c r="AR40" s="150"/>
      <c r="AS40" s="150"/>
      <c r="AT40" s="150"/>
      <c r="AU40" s="150"/>
      <c r="AV40" s="150"/>
      <c r="AW40" s="150"/>
      <c r="AX40" s="150"/>
      <c r="AY40" s="150"/>
      <c r="AZ40" s="150"/>
      <c r="BA40" s="150"/>
      <c r="BB40" s="150"/>
      <c r="BC40" s="150"/>
      <c r="BD40" s="150"/>
      <c r="BE40" s="150"/>
      <c r="BF40" s="150"/>
      <c r="BG40" s="150"/>
      <c r="BH40" s="150"/>
      <c r="BI40" s="150"/>
      <c r="BJ40" s="150"/>
      <c r="BK40" s="150"/>
      <c r="BL40" s="150"/>
      <c r="BM40" s="150"/>
      <c r="BN40" s="150"/>
      <c r="BO40" s="150"/>
      <c r="BP40" s="150"/>
      <c r="BQ40" s="150"/>
      <c r="BR40" s="150"/>
      <c r="BS40" s="150"/>
      <c r="BT40" s="150"/>
      <c r="BU40" s="150"/>
      <c r="BV40" s="150"/>
      <c r="BW40" s="150"/>
      <c r="BX40" s="150"/>
      <c r="BY40" s="150"/>
      <c r="BZ40" s="150"/>
      <c r="CA40" s="150"/>
      <c r="CB40" s="150"/>
      <c r="CC40" s="150"/>
      <c r="CD40" s="150"/>
    </row>
    <row r="41" ht="14.5" spans="1:82">
      <c r="A41" s="143"/>
      <c r="B41" s="100"/>
      <c r="C41" s="101"/>
      <c r="D41" s="101"/>
      <c r="E41" s="101"/>
      <c r="F41" s="144">
        <f t="shared" si="12"/>
        <v>0</v>
      </c>
      <c r="G41" s="145"/>
      <c r="H41" s="144">
        <f t="shared" si="13"/>
        <v>0</v>
      </c>
      <c r="I41" s="150"/>
      <c r="J41" s="150"/>
      <c r="K41" s="150"/>
      <c r="L41" s="150"/>
      <c r="M41" s="150"/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0"/>
      <c r="AA41" s="150"/>
      <c r="AB41" s="150"/>
      <c r="AC41" s="150"/>
      <c r="AD41" s="150"/>
      <c r="AE41" s="150"/>
      <c r="AF41" s="150"/>
      <c r="AG41" s="150"/>
      <c r="AH41" s="150"/>
      <c r="AI41" s="150"/>
      <c r="AJ41" s="150"/>
      <c r="AK41" s="150"/>
      <c r="AL41" s="150"/>
      <c r="AM41" s="150"/>
      <c r="AN41" s="150"/>
      <c r="AO41" s="150"/>
      <c r="AP41" s="150"/>
      <c r="AQ41" s="150"/>
      <c r="AR41" s="150"/>
      <c r="AS41" s="150"/>
      <c r="AT41" s="150"/>
      <c r="AU41" s="150"/>
      <c r="AV41" s="150"/>
      <c r="AW41" s="150"/>
      <c r="AX41" s="150"/>
      <c r="AY41" s="150"/>
      <c r="AZ41" s="150"/>
      <c r="BA41" s="150"/>
      <c r="BB41" s="150"/>
      <c r="BC41" s="150"/>
      <c r="BD41" s="150"/>
      <c r="BE41" s="150"/>
      <c r="BF41" s="150"/>
      <c r="BG41" s="150"/>
      <c r="BH41" s="150"/>
      <c r="BI41" s="150"/>
      <c r="BJ41" s="150"/>
      <c r="BK41" s="150"/>
      <c r="BL41" s="150"/>
      <c r="BM41" s="150"/>
      <c r="BN41" s="150"/>
      <c r="BO41" s="150"/>
      <c r="BP41" s="150"/>
      <c r="BQ41" s="150"/>
      <c r="BR41" s="150"/>
      <c r="BS41" s="150"/>
      <c r="BT41" s="150"/>
      <c r="BU41" s="150"/>
      <c r="BV41" s="150"/>
      <c r="BW41" s="150"/>
      <c r="BX41" s="150"/>
      <c r="BY41" s="150"/>
      <c r="BZ41" s="150"/>
      <c r="CA41" s="150"/>
      <c r="CB41" s="150"/>
      <c r="CC41" s="150"/>
      <c r="CD41" s="150"/>
    </row>
    <row r="42" ht="14.5" spans="1:82">
      <c r="A42" s="143"/>
      <c r="B42" s="100"/>
      <c r="C42" s="101"/>
      <c r="D42" s="101"/>
      <c r="E42" s="101"/>
      <c r="F42" s="144">
        <f t="shared" si="12"/>
        <v>0</v>
      </c>
      <c r="G42" s="145"/>
      <c r="H42" s="144">
        <f t="shared" si="13"/>
        <v>0</v>
      </c>
      <c r="I42" s="150"/>
      <c r="J42" s="150"/>
      <c r="K42" s="150"/>
      <c r="L42" s="150"/>
      <c r="M42" s="150"/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  <c r="AA42" s="150"/>
      <c r="AB42" s="150"/>
      <c r="AC42" s="150"/>
      <c r="AD42" s="150"/>
      <c r="AE42" s="150"/>
      <c r="AF42" s="150"/>
      <c r="AG42" s="150"/>
      <c r="AH42" s="150"/>
      <c r="AI42" s="150"/>
      <c r="AJ42" s="150"/>
      <c r="AK42" s="150"/>
      <c r="AL42" s="150"/>
      <c r="AM42" s="150"/>
      <c r="AN42" s="150"/>
      <c r="AO42" s="150"/>
      <c r="AP42" s="150"/>
      <c r="AQ42" s="150"/>
      <c r="AR42" s="150"/>
      <c r="AS42" s="150"/>
      <c r="AT42" s="150"/>
      <c r="AU42" s="150"/>
      <c r="AV42" s="150"/>
      <c r="AW42" s="150"/>
      <c r="AX42" s="150"/>
      <c r="AY42" s="150"/>
      <c r="AZ42" s="150"/>
      <c r="BA42" s="150"/>
      <c r="BB42" s="150"/>
      <c r="BC42" s="150"/>
      <c r="BD42" s="150"/>
      <c r="BE42" s="150"/>
      <c r="BF42" s="150"/>
      <c r="BG42" s="150"/>
      <c r="BH42" s="150"/>
      <c r="BI42" s="150"/>
      <c r="BJ42" s="150"/>
      <c r="BK42" s="150"/>
      <c r="BL42" s="150"/>
      <c r="BM42" s="150"/>
      <c r="BN42" s="150"/>
      <c r="BO42" s="150"/>
      <c r="BP42" s="150"/>
      <c r="BQ42" s="150"/>
      <c r="BR42" s="150"/>
      <c r="BS42" s="150"/>
      <c r="BT42" s="150"/>
      <c r="BU42" s="150"/>
      <c r="BV42" s="150"/>
      <c r="BW42" s="150"/>
      <c r="BX42" s="150"/>
      <c r="BY42" s="150"/>
      <c r="BZ42" s="150"/>
      <c r="CA42" s="150"/>
      <c r="CB42" s="150"/>
      <c r="CC42" s="150"/>
      <c r="CD42" s="150"/>
    </row>
    <row r="43" ht="14.5" spans="1:82">
      <c r="A43" s="143"/>
      <c r="B43" s="100"/>
      <c r="C43" s="101"/>
      <c r="D43" s="101"/>
      <c r="E43" s="101"/>
      <c r="F43" s="144">
        <f t="shared" si="12"/>
        <v>0</v>
      </c>
      <c r="G43" s="145"/>
      <c r="H43" s="144">
        <f t="shared" si="13"/>
        <v>0</v>
      </c>
      <c r="I43" s="150"/>
      <c r="J43" s="150"/>
      <c r="K43" s="150"/>
      <c r="L43" s="150"/>
      <c r="M43" s="150"/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50"/>
      <c r="AA43" s="150"/>
      <c r="AB43" s="150"/>
      <c r="AC43" s="150"/>
      <c r="AD43" s="150"/>
      <c r="AE43" s="150"/>
      <c r="AF43" s="150"/>
      <c r="AG43" s="150"/>
      <c r="AH43" s="150"/>
      <c r="AI43" s="150"/>
      <c r="AJ43" s="150"/>
      <c r="AK43" s="150"/>
      <c r="AL43" s="150"/>
      <c r="AM43" s="150"/>
      <c r="AN43" s="150"/>
      <c r="AO43" s="150"/>
      <c r="AP43" s="150"/>
      <c r="AQ43" s="150"/>
      <c r="AR43" s="150"/>
      <c r="AS43" s="150"/>
      <c r="AT43" s="150"/>
      <c r="AU43" s="150"/>
      <c r="AV43" s="150"/>
      <c r="AW43" s="150"/>
      <c r="AX43" s="150"/>
      <c r="AY43" s="150"/>
      <c r="AZ43" s="150"/>
      <c r="BA43" s="150"/>
      <c r="BB43" s="150"/>
      <c r="BC43" s="150"/>
      <c r="BD43" s="150"/>
      <c r="BE43" s="150"/>
      <c r="BF43" s="150"/>
      <c r="BG43" s="150"/>
      <c r="BH43" s="150"/>
      <c r="BI43" s="150"/>
      <c r="BJ43" s="150"/>
      <c r="BK43" s="150"/>
      <c r="BL43" s="150"/>
      <c r="BM43" s="150"/>
      <c r="BN43" s="150"/>
      <c r="BO43" s="150"/>
      <c r="BP43" s="150"/>
      <c r="BQ43" s="150"/>
      <c r="BR43" s="150"/>
      <c r="BS43" s="150"/>
      <c r="BT43" s="150"/>
      <c r="BU43" s="150"/>
      <c r="BV43" s="150"/>
      <c r="BW43" s="150"/>
      <c r="BX43" s="150"/>
      <c r="BY43" s="150"/>
      <c r="BZ43" s="150"/>
      <c r="CA43" s="150"/>
      <c r="CB43" s="150"/>
      <c r="CC43" s="150"/>
      <c r="CD43" s="150"/>
    </row>
    <row r="44" ht="14.5" spans="1:82">
      <c r="A44" s="143"/>
      <c r="B44" s="100"/>
      <c r="C44" s="101"/>
      <c r="D44" s="101"/>
      <c r="E44" s="101"/>
      <c r="F44" s="144">
        <f t="shared" si="12"/>
        <v>0</v>
      </c>
      <c r="G44" s="145"/>
      <c r="H44" s="144">
        <f t="shared" si="13"/>
        <v>0</v>
      </c>
      <c r="I44" s="150"/>
      <c r="J44" s="150"/>
      <c r="K44" s="150"/>
      <c r="L44" s="150"/>
      <c r="M44" s="150"/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0"/>
      <c r="Y44" s="150"/>
      <c r="Z44" s="150"/>
      <c r="AA44" s="150"/>
      <c r="AB44" s="150"/>
      <c r="AC44" s="150"/>
      <c r="AD44" s="150"/>
      <c r="AE44" s="150"/>
      <c r="AF44" s="150"/>
      <c r="AG44" s="150"/>
      <c r="AH44" s="150"/>
      <c r="AI44" s="150"/>
      <c r="AJ44" s="150"/>
      <c r="AK44" s="150"/>
      <c r="AL44" s="150"/>
      <c r="AM44" s="150"/>
      <c r="AN44" s="150"/>
      <c r="AO44" s="150"/>
      <c r="AP44" s="150"/>
      <c r="AQ44" s="150"/>
      <c r="AR44" s="150"/>
      <c r="AS44" s="150"/>
      <c r="AT44" s="150"/>
      <c r="AU44" s="150"/>
      <c r="AV44" s="150"/>
      <c r="AW44" s="150"/>
      <c r="AX44" s="150"/>
      <c r="AY44" s="150"/>
      <c r="AZ44" s="150"/>
      <c r="BA44" s="150"/>
      <c r="BB44" s="150"/>
      <c r="BC44" s="150"/>
      <c r="BD44" s="150"/>
      <c r="BE44" s="150"/>
      <c r="BF44" s="150"/>
      <c r="BG44" s="150"/>
      <c r="BH44" s="150"/>
      <c r="BI44" s="150"/>
      <c r="BJ44" s="150"/>
      <c r="BK44" s="150"/>
      <c r="BL44" s="150"/>
      <c r="BM44" s="150"/>
      <c r="BN44" s="150"/>
      <c r="BO44" s="150"/>
      <c r="BP44" s="150"/>
      <c r="BQ44" s="150"/>
      <c r="BR44" s="150"/>
      <c r="BS44" s="150"/>
      <c r="BT44" s="150"/>
      <c r="BU44" s="150"/>
      <c r="BV44" s="150"/>
      <c r="BW44" s="150"/>
      <c r="BX44" s="150"/>
      <c r="BY44" s="150"/>
      <c r="BZ44" s="150"/>
      <c r="CA44" s="150"/>
      <c r="CB44" s="150"/>
      <c r="CC44" s="150"/>
      <c r="CD44" s="150"/>
    </row>
    <row r="45" ht="14.5" spans="1:82">
      <c r="A45" s="143"/>
      <c r="B45" s="100"/>
      <c r="C45" s="101"/>
      <c r="D45" s="101"/>
      <c r="E45" s="101"/>
      <c r="F45" s="144">
        <f t="shared" si="12"/>
        <v>0</v>
      </c>
      <c r="G45" s="101"/>
      <c r="H45" s="144">
        <f t="shared" si="13"/>
        <v>0</v>
      </c>
      <c r="I45" s="150"/>
      <c r="J45" s="150"/>
      <c r="K45" s="150"/>
      <c r="L45" s="150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  <c r="AA45" s="150"/>
      <c r="AB45" s="150"/>
      <c r="AC45" s="150"/>
      <c r="AD45" s="150"/>
      <c r="AE45" s="150"/>
      <c r="AF45" s="150"/>
      <c r="AG45" s="150"/>
      <c r="AH45" s="150"/>
      <c r="AI45" s="150"/>
      <c r="AJ45" s="150"/>
      <c r="AK45" s="150"/>
      <c r="AL45" s="150"/>
      <c r="AM45" s="150"/>
      <c r="AN45" s="150"/>
      <c r="AO45" s="150"/>
      <c r="AP45" s="150"/>
      <c r="AQ45" s="150"/>
      <c r="AR45" s="150"/>
      <c r="AS45" s="150"/>
      <c r="AT45" s="150"/>
      <c r="AU45" s="150"/>
      <c r="AV45" s="150"/>
      <c r="AW45" s="150"/>
      <c r="AX45" s="150"/>
      <c r="AY45" s="150"/>
      <c r="AZ45" s="150"/>
      <c r="BA45" s="150"/>
      <c r="BB45" s="150"/>
      <c r="BC45" s="150"/>
      <c r="BD45" s="150"/>
      <c r="BE45" s="150"/>
      <c r="BF45" s="150"/>
      <c r="BG45" s="150"/>
      <c r="BH45" s="150"/>
      <c r="BI45" s="150"/>
      <c r="BJ45" s="150"/>
      <c r="BK45" s="150"/>
      <c r="BL45" s="150"/>
      <c r="BM45" s="150"/>
      <c r="BN45" s="150"/>
      <c r="BO45" s="150"/>
      <c r="BP45" s="150"/>
      <c r="BQ45" s="150"/>
      <c r="BR45" s="150"/>
      <c r="BS45" s="150"/>
      <c r="BT45" s="150"/>
      <c r="BU45" s="150"/>
      <c r="BV45" s="150"/>
      <c r="BW45" s="150"/>
      <c r="BX45" s="150"/>
      <c r="BY45" s="150"/>
      <c r="BZ45" s="150"/>
      <c r="CA45" s="150"/>
      <c r="CB45" s="150"/>
      <c r="CC45" s="150"/>
      <c r="CD45" s="150"/>
    </row>
    <row r="46" ht="14.5" spans="1:82">
      <c r="A46" s="146" t="s">
        <v>207</v>
      </c>
      <c r="B46" s="129"/>
      <c r="C46" s="130"/>
      <c r="D46" s="130"/>
      <c r="E46" s="126"/>
      <c r="F46" s="130">
        <f>SUM(F36:F45)</f>
        <v>0</v>
      </c>
      <c r="G46" s="126"/>
      <c r="H46" s="130">
        <f>SUM(H36:H45)</f>
        <v>0</v>
      </c>
      <c r="I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  <c r="AA46" s="150"/>
      <c r="AB46" s="150"/>
      <c r="AC46" s="150"/>
      <c r="AD46" s="150"/>
      <c r="AE46" s="150"/>
      <c r="AF46" s="150"/>
      <c r="AG46" s="150"/>
      <c r="AH46" s="150"/>
      <c r="AI46" s="150"/>
      <c r="AJ46" s="150"/>
      <c r="AK46" s="150"/>
      <c r="AL46" s="150"/>
      <c r="AM46" s="150"/>
      <c r="AN46" s="150"/>
      <c r="AO46" s="150"/>
      <c r="AP46" s="150"/>
      <c r="AQ46" s="150"/>
      <c r="AR46" s="150"/>
      <c r="AS46" s="150"/>
      <c r="AT46" s="150"/>
      <c r="AU46" s="150"/>
      <c r="AV46" s="150"/>
      <c r="AW46" s="150"/>
      <c r="AX46" s="150"/>
      <c r="AY46" s="150"/>
      <c r="AZ46" s="150"/>
      <c r="BA46" s="150"/>
      <c r="BB46" s="150"/>
      <c r="BC46" s="150"/>
      <c r="BD46" s="150"/>
      <c r="BE46" s="150"/>
      <c r="BF46" s="150"/>
      <c r="BG46" s="150"/>
      <c r="BH46" s="150"/>
      <c r="BI46" s="150"/>
      <c r="BJ46" s="150"/>
      <c r="BK46" s="150"/>
      <c r="BL46" s="150"/>
      <c r="BM46" s="150"/>
      <c r="BN46" s="150"/>
      <c r="BO46" s="150"/>
      <c r="BP46" s="150"/>
      <c r="BQ46" s="150"/>
      <c r="BR46" s="150"/>
      <c r="BS46" s="150"/>
      <c r="BT46" s="150"/>
      <c r="BU46" s="150"/>
      <c r="BV46" s="150"/>
      <c r="BW46" s="150"/>
      <c r="BX46" s="150"/>
      <c r="BY46" s="150"/>
      <c r="BZ46" s="150"/>
      <c r="CA46" s="150"/>
      <c r="CB46" s="150"/>
      <c r="CC46" s="150"/>
      <c r="CD46" s="150"/>
    </row>
    <row r="47" ht="30" customHeight="1" spans="1:82">
      <c r="A47" s="147"/>
      <c r="B47" s="148"/>
      <c r="C47" s="148"/>
      <c r="D47" s="148"/>
      <c r="E47" s="148"/>
      <c r="F47" s="148"/>
      <c r="G47" s="148"/>
      <c r="H47" s="149"/>
      <c r="I47" s="150"/>
      <c r="J47" s="150"/>
      <c r="K47" s="150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50"/>
      <c r="AC47" s="150"/>
      <c r="AD47" s="150"/>
      <c r="AE47" s="150"/>
      <c r="AF47" s="150"/>
      <c r="AG47" s="150"/>
      <c r="AH47" s="150"/>
      <c r="AI47" s="150"/>
      <c r="AJ47" s="150"/>
      <c r="AK47" s="150"/>
      <c r="AL47" s="150"/>
      <c r="AM47" s="150"/>
      <c r="AN47" s="150"/>
      <c r="AO47" s="150"/>
      <c r="AP47" s="150"/>
      <c r="AQ47" s="150"/>
      <c r="AR47" s="150"/>
      <c r="AS47" s="150"/>
      <c r="AT47" s="150"/>
      <c r="AU47" s="150"/>
      <c r="AV47" s="150"/>
      <c r="AW47" s="150"/>
      <c r="AX47" s="150"/>
      <c r="AY47" s="150"/>
      <c r="AZ47" s="150"/>
      <c r="BA47" s="150"/>
      <c r="BB47" s="150"/>
      <c r="BC47" s="150"/>
      <c r="BD47" s="150"/>
      <c r="BE47" s="150"/>
      <c r="BF47" s="150"/>
      <c r="BG47" s="150"/>
      <c r="BH47" s="150"/>
      <c r="BI47" s="150"/>
      <c r="BJ47" s="150"/>
      <c r="BK47" s="150"/>
      <c r="BL47" s="150"/>
      <c r="BM47" s="150"/>
      <c r="BN47" s="150"/>
      <c r="BO47" s="150"/>
      <c r="BP47" s="150"/>
      <c r="BQ47" s="150"/>
      <c r="BR47" s="150"/>
      <c r="BS47" s="150"/>
      <c r="BT47" s="150"/>
      <c r="BU47" s="150"/>
      <c r="BV47" s="150"/>
      <c r="BW47" s="150"/>
      <c r="BX47" s="150"/>
      <c r="BY47" s="150"/>
      <c r="BZ47" s="150"/>
      <c r="CA47" s="150"/>
      <c r="CB47" s="150"/>
      <c r="CC47" s="150"/>
      <c r="CD47" s="150"/>
    </row>
    <row r="48" ht="37" customHeight="1" spans="1:82">
      <c r="A48" s="150"/>
      <c r="B48" s="150"/>
      <c r="C48" s="150"/>
      <c r="D48" s="150"/>
      <c r="E48" s="150"/>
      <c r="F48" s="150"/>
      <c r="G48" s="150"/>
      <c r="H48" s="150"/>
      <c r="I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  <c r="AA48" s="150"/>
      <c r="AB48" s="150"/>
      <c r="AC48" s="150"/>
      <c r="AD48" s="150"/>
      <c r="AE48" s="150"/>
      <c r="AF48" s="150"/>
      <c r="AG48" s="150"/>
      <c r="AH48" s="150"/>
      <c r="AI48" s="150"/>
      <c r="AJ48" s="150"/>
      <c r="AK48" s="150"/>
      <c r="AL48" s="150"/>
      <c r="AM48" s="150"/>
      <c r="AN48" s="150"/>
      <c r="AO48" s="150"/>
      <c r="AP48" s="150"/>
      <c r="AQ48" s="150"/>
      <c r="AR48" s="150"/>
      <c r="AS48" s="150"/>
      <c r="AT48" s="150"/>
      <c r="AU48" s="150"/>
      <c r="AV48" s="150"/>
      <c r="AW48" s="150"/>
      <c r="AX48" s="150"/>
      <c r="AY48" s="150"/>
      <c r="AZ48" s="150"/>
      <c r="BA48" s="150"/>
      <c r="BB48" s="150"/>
      <c r="BC48" s="150"/>
      <c r="BD48" s="150"/>
      <c r="BE48" s="150"/>
      <c r="BF48" s="150"/>
      <c r="BG48" s="150"/>
      <c r="BH48" s="150"/>
      <c r="BI48" s="150"/>
      <c r="BJ48" s="150"/>
      <c r="BK48" s="150"/>
      <c r="BL48" s="150"/>
      <c r="BM48" s="150"/>
      <c r="BN48" s="150"/>
      <c r="BO48" s="150"/>
      <c r="BP48" s="150"/>
      <c r="BQ48" s="150"/>
      <c r="BR48" s="150"/>
      <c r="BS48" s="150"/>
      <c r="BT48" s="150"/>
      <c r="BU48" s="150"/>
      <c r="BV48" s="150"/>
      <c r="BW48" s="150"/>
      <c r="BX48" s="150"/>
      <c r="BY48" s="150"/>
      <c r="BZ48" s="150"/>
      <c r="CA48" s="150"/>
      <c r="CB48" s="150"/>
      <c r="CC48" s="150"/>
      <c r="CD48" s="150"/>
    </row>
    <row r="49" ht="31" spans="1:82">
      <c r="A49" s="136" t="s">
        <v>222</v>
      </c>
      <c r="B49" s="137"/>
      <c r="C49" s="137"/>
      <c r="D49" s="137"/>
      <c r="E49" s="137"/>
      <c r="F49" s="137"/>
      <c r="G49" s="137"/>
      <c r="H49" s="138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  <c r="AB49" s="150"/>
      <c r="AC49" s="150"/>
      <c r="AD49" s="150"/>
      <c r="AE49" s="150"/>
      <c r="AF49" s="150"/>
      <c r="AG49" s="150"/>
      <c r="AH49" s="150"/>
      <c r="AI49" s="150"/>
      <c r="AJ49" s="150"/>
      <c r="AK49" s="150"/>
      <c r="AL49" s="150"/>
      <c r="AM49" s="150"/>
      <c r="AN49" s="150"/>
      <c r="AO49" s="150"/>
      <c r="AP49" s="150"/>
      <c r="AQ49" s="150"/>
      <c r="AR49" s="150"/>
      <c r="AS49" s="150"/>
      <c r="AT49" s="150"/>
      <c r="AU49" s="150"/>
      <c r="AV49" s="150"/>
      <c r="AW49" s="150"/>
      <c r="AX49" s="150"/>
      <c r="AY49" s="150"/>
      <c r="AZ49" s="150"/>
      <c r="BA49" s="150"/>
      <c r="BB49" s="150"/>
      <c r="BC49" s="150"/>
      <c r="BD49" s="150"/>
      <c r="BE49" s="150"/>
      <c r="BF49" s="150"/>
      <c r="BG49" s="150"/>
      <c r="BH49" s="150"/>
      <c r="BI49" s="150"/>
      <c r="BJ49" s="150"/>
      <c r="BK49" s="150"/>
      <c r="BL49" s="150"/>
      <c r="BM49" s="150"/>
      <c r="BN49" s="150"/>
      <c r="BO49" s="150"/>
      <c r="BP49" s="150"/>
      <c r="BQ49" s="150"/>
      <c r="BR49" s="150"/>
      <c r="BS49" s="150"/>
      <c r="BT49" s="150"/>
      <c r="BU49" s="150"/>
      <c r="BV49" s="150"/>
      <c r="BW49" s="150"/>
      <c r="BX49" s="150"/>
      <c r="BY49" s="150"/>
      <c r="BZ49" s="150"/>
      <c r="CA49" s="150"/>
      <c r="CB49" s="150"/>
      <c r="CC49" s="150"/>
      <c r="CD49" s="150"/>
    </row>
    <row r="50" ht="33" spans="1:82">
      <c r="A50" s="139" t="s">
        <v>223</v>
      </c>
      <c r="B50" s="118">
        <f>F62</f>
        <v>0</v>
      </c>
      <c r="C50" s="119" t="s">
        <v>224</v>
      </c>
      <c r="D50" s="118">
        <f>H62</f>
        <v>0</v>
      </c>
      <c r="E50" s="120" t="s">
        <v>211</v>
      </c>
      <c r="F50" s="121" t="s">
        <v>212</v>
      </c>
      <c r="G50" s="121"/>
      <c r="H50" s="140"/>
      <c r="I50" s="150"/>
      <c r="J50" s="150"/>
      <c r="K50" s="150"/>
      <c r="L50" s="150"/>
      <c r="M50" s="150"/>
      <c r="N50" s="150"/>
      <c r="O50" s="150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  <c r="AA50" s="150"/>
      <c r="AB50" s="150"/>
      <c r="AC50" s="150"/>
      <c r="AD50" s="150"/>
      <c r="AE50" s="150"/>
      <c r="AF50" s="150"/>
      <c r="AG50" s="150"/>
      <c r="AH50" s="150"/>
      <c r="AI50" s="150"/>
      <c r="AJ50" s="150"/>
      <c r="AK50" s="150"/>
      <c r="AL50" s="150"/>
      <c r="AM50" s="150"/>
      <c r="AN50" s="150"/>
      <c r="AO50" s="150"/>
      <c r="AP50" s="150"/>
      <c r="AQ50" s="150"/>
      <c r="AR50" s="150"/>
      <c r="AS50" s="150"/>
      <c r="AT50" s="150"/>
      <c r="AU50" s="150"/>
      <c r="AV50" s="150"/>
      <c r="AW50" s="150"/>
      <c r="AX50" s="150"/>
      <c r="AY50" s="150"/>
      <c r="AZ50" s="150"/>
      <c r="BA50" s="150"/>
      <c r="BB50" s="150"/>
      <c r="BC50" s="150"/>
      <c r="BD50" s="150"/>
      <c r="BE50" s="150"/>
      <c r="BF50" s="150"/>
      <c r="BG50" s="150"/>
      <c r="BH50" s="150"/>
      <c r="BI50" s="150"/>
      <c r="BJ50" s="150"/>
      <c r="BK50" s="150"/>
      <c r="BL50" s="150"/>
      <c r="BM50" s="150"/>
      <c r="BN50" s="150"/>
      <c r="BO50" s="150"/>
      <c r="BP50" s="150"/>
      <c r="BQ50" s="150"/>
      <c r="BR50" s="150"/>
      <c r="BS50" s="150"/>
      <c r="BT50" s="150"/>
      <c r="BU50" s="150"/>
      <c r="BV50" s="150"/>
      <c r="BW50" s="150"/>
      <c r="BX50" s="150"/>
      <c r="BY50" s="150"/>
      <c r="BZ50" s="150"/>
      <c r="CA50" s="150"/>
      <c r="CB50" s="150"/>
      <c r="CC50" s="150"/>
      <c r="CD50" s="150"/>
    </row>
    <row r="51" spans="1:82">
      <c r="A51" s="151" t="s">
        <v>217</v>
      </c>
      <c r="B51" s="124" t="s">
        <v>218</v>
      </c>
      <c r="C51" s="124"/>
      <c r="D51" s="124" t="s">
        <v>219</v>
      </c>
      <c r="E51" s="124" t="s">
        <v>220</v>
      </c>
      <c r="F51" s="124" t="s">
        <v>221</v>
      </c>
      <c r="G51" s="142" t="s">
        <v>202</v>
      </c>
      <c r="H51" s="142" t="s">
        <v>203</v>
      </c>
      <c r="I51" s="150"/>
      <c r="J51" s="150"/>
      <c r="K51" s="150"/>
      <c r="L51" s="15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  <c r="AA51" s="150"/>
      <c r="AB51" s="150"/>
      <c r="AC51" s="150"/>
      <c r="AD51" s="150"/>
      <c r="AE51" s="150"/>
      <c r="AF51" s="150"/>
      <c r="AG51" s="150"/>
      <c r="AH51" s="150"/>
      <c r="AI51" s="150"/>
      <c r="AJ51" s="150"/>
      <c r="AK51" s="150"/>
      <c r="AL51" s="150"/>
      <c r="AM51" s="150"/>
      <c r="AN51" s="150"/>
      <c r="AO51" s="150"/>
      <c r="AP51" s="150"/>
      <c r="AQ51" s="150"/>
      <c r="AR51" s="150"/>
      <c r="AS51" s="150"/>
      <c r="AT51" s="150"/>
      <c r="AU51" s="150"/>
      <c r="AV51" s="150"/>
      <c r="AW51" s="150"/>
      <c r="AX51" s="150"/>
      <c r="AY51" s="150"/>
      <c r="AZ51" s="150"/>
      <c r="BA51" s="150"/>
      <c r="BB51" s="150"/>
      <c r="BC51" s="150"/>
      <c r="BD51" s="150"/>
      <c r="BE51" s="150"/>
      <c r="BF51" s="150"/>
      <c r="BG51" s="150"/>
      <c r="BH51" s="150"/>
      <c r="BI51" s="150"/>
      <c r="BJ51" s="150"/>
      <c r="BK51" s="150"/>
      <c r="BL51" s="150"/>
      <c r="BM51" s="150"/>
      <c r="BN51" s="150"/>
      <c r="BO51" s="150"/>
      <c r="BP51" s="150"/>
      <c r="BQ51" s="150"/>
      <c r="BR51" s="150"/>
      <c r="BS51" s="150"/>
      <c r="BT51" s="150"/>
      <c r="BU51" s="150"/>
      <c r="BV51" s="150"/>
      <c r="BW51" s="150"/>
      <c r="BX51" s="150"/>
      <c r="BY51" s="150"/>
      <c r="BZ51" s="150"/>
      <c r="CA51" s="150"/>
      <c r="CB51" s="150"/>
      <c r="CC51" s="150"/>
      <c r="CD51" s="150"/>
    </row>
    <row r="52" ht="14.5" spans="1:82">
      <c r="A52" s="143"/>
      <c r="B52" s="100"/>
      <c r="C52" s="101"/>
      <c r="D52" s="101"/>
      <c r="E52" s="101">
        <v>1</v>
      </c>
      <c r="F52" s="144">
        <f>D52*E52</f>
        <v>0</v>
      </c>
      <c r="G52" s="127">
        <v>0.13</v>
      </c>
      <c r="H52" s="144">
        <f>F52-F52/(1+G52)*G52*1.12</f>
        <v>0</v>
      </c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  <c r="AB52" s="150"/>
      <c r="AC52" s="150"/>
      <c r="AD52" s="150"/>
      <c r="AE52" s="150"/>
      <c r="AF52" s="150"/>
      <c r="AG52" s="150"/>
      <c r="AH52" s="150"/>
      <c r="AI52" s="150"/>
      <c r="AJ52" s="150"/>
      <c r="AK52" s="150"/>
      <c r="AL52" s="150"/>
      <c r="AM52" s="150"/>
      <c r="AN52" s="150"/>
      <c r="AO52" s="150"/>
      <c r="AP52" s="150"/>
      <c r="AQ52" s="150"/>
      <c r="AR52" s="150"/>
      <c r="AS52" s="150"/>
      <c r="AT52" s="150"/>
      <c r="AU52" s="150"/>
      <c r="AV52" s="150"/>
      <c r="AW52" s="150"/>
      <c r="AX52" s="150"/>
      <c r="AY52" s="150"/>
      <c r="AZ52" s="150"/>
      <c r="BA52" s="150"/>
      <c r="BB52" s="150"/>
      <c r="BC52" s="150"/>
      <c r="BD52" s="150"/>
      <c r="BE52" s="150"/>
      <c r="BF52" s="150"/>
      <c r="BG52" s="150"/>
      <c r="BH52" s="150"/>
      <c r="BI52" s="150"/>
      <c r="BJ52" s="150"/>
      <c r="BK52" s="150"/>
      <c r="BL52" s="150"/>
      <c r="BM52" s="150"/>
      <c r="BN52" s="150"/>
      <c r="BO52" s="150"/>
      <c r="BP52" s="150"/>
      <c r="BQ52" s="150"/>
      <c r="BR52" s="150"/>
      <c r="BS52" s="150"/>
      <c r="BT52" s="150"/>
      <c r="BU52" s="150"/>
      <c r="BV52" s="150"/>
      <c r="BW52" s="150"/>
      <c r="BX52" s="150"/>
      <c r="BY52" s="150"/>
      <c r="BZ52" s="150"/>
      <c r="CA52" s="150"/>
      <c r="CB52" s="150"/>
      <c r="CC52" s="150"/>
      <c r="CD52" s="150"/>
    </row>
    <row r="53" ht="14.5" spans="1:82">
      <c r="A53" s="143"/>
      <c r="B53" s="100"/>
      <c r="C53" s="101"/>
      <c r="D53" s="101"/>
      <c r="E53" s="101"/>
      <c r="F53" s="144">
        <f t="shared" ref="F53:F61" si="14">D53*E53</f>
        <v>0</v>
      </c>
      <c r="G53" s="145"/>
      <c r="H53" s="144">
        <f t="shared" ref="H53:H61" si="15">F53-F53/(1+G53)*G53*1.12</f>
        <v>0</v>
      </c>
      <c r="I53" s="150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  <c r="AA53" s="150"/>
      <c r="AB53" s="150"/>
      <c r="AC53" s="150"/>
      <c r="AD53" s="150"/>
      <c r="AE53" s="150"/>
      <c r="AF53" s="150"/>
      <c r="AG53" s="150"/>
      <c r="AH53" s="150"/>
      <c r="AI53" s="150"/>
      <c r="AJ53" s="150"/>
      <c r="AK53" s="150"/>
      <c r="AL53" s="150"/>
      <c r="AM53" s="150"/>
      <c r="AN53" s="150"/>
      <c r="AO53" s="150"/>
      <c r="AP53" s="150"/>
      <c r="AQ53" s="150"/>
      <c r="AR53" s="150"/>
      <c r="AS53" s="150"/>
      <c r="AT53" s="150"/>
      <c r="AU53" s="150"/>
      <c r="AV53" s="150"/>
      <c r="AW53" s="150"/>
      <c r="AX53" s="150"/>
      <c r="AY53" s="150"/>
      <c r="AZ53" s="150"/>
      <c r="BA53" s="150"/>
      <c r="BB53" s="150"/>
      <c r="BC53" s="150"/>
      <c r="BD53" s="150"/>
      <c r="BE53" s="150"/>
      <c r="BF53" s="150"/>
      <c r="BG53" s="150"/>
      <c r="BH53" s="150"/>
      <c r="BI53" s="150"/>
      <c r="BJ53" s="150"/>
      <c r="BK53" s="150"/>
      <c r="BL53" s="150"/>
      <c r="BM53" s="150"/>
      <c r="BN53" s="150"/>
      <c r="BO53" s="150"/>
      <c r="BP53" s="150"/>
      <c r="BQ53" s="150"/>
      <c r="BR53" s="150"/>
      <c r="BS53" s="150"/>
      <c r="BT53" s="150"/>
      <c r="BU53" s="150"/>
      <c r="BV53" s="150"/>
      <c r="BW53" s="150"/>
      <c r="BX53" s="150"/>
      <c r="BY53" s="150"/>
      <c r="BZ53" s="150"/>
      <c r="CA53" s="150"/>
      <c r="CB53" s="150"/>
      <c r="CC53" s="150"/>
      <c r="CD53" s="150"/>
    </row>
    <row r="54" ht="14.5" spans="1:82">
      <c r="A54" s="143"/>
      <c r="B54" s="100"/>
      <c r="C54" s="101"/>
      <c r="D54" s="101"/>
      <c r="E54" s="101"/>
      <c r="F54" s="144">
        <f t="shared" si="14"/>
        <v>0</v>
      </c>
      <c r="G54" s="145"/>
      <c r="H54" s="144">
        <f t="shared" si="15"/>
        <v>0</v>
      </c>
      <c r="I54" s="150"/>
      <c r="J54" s="150"/>
      <c r="K54" s="150"/>
      <c r="L54" s="150"/>
      <c r="M54" s="150"/>
      <c r="N54" s="150"/>
      <c r="O54" s="150"/>
      <c r="P54" s="150"/>
      <c r="Q54" s="150"/>
      <c r="R54" s="150"/>
      <c r="S54" s="150"/>
      <c r="T54" s="150"/>
      <c r="U54" s="150"/>
      <c r="V54" s="150"/>
      <c r="W54" s="150"/>
      <c r="X54" s="150"/>
      <c r="Y54" s="150"/>
      <c r="Z54" s="150"/>
      <c r="AA54" s="150"/>
      <c r="AB54" s="150"/>
      <c r="AC54" s="150"/>
      <c r="AD54" s="150"/>
      <c r="AE54" s="150"/>
      <c r="AF54" s="150"/>
      <c r="AG54" s="150"/>
      <c r="AH54" s="150"/>
      <c r="AI54" s="150"/>
      <c r="AJ54" s="150"/>
      <c r="AK54" s="150"/>
      <c r="AL54" s="150"/>
      <c r="AM54" s="150"/>
      <c r="AN54" s="150"/>
      <c r="AO54" s="150"/>
      <c r="AP54" s="150"/>
      <c r="AQ54" s="150"/>
      <c r="AR54" s="150"/>
      <c r="AS54" s="150"/>
      <c r="AT54" s="150"/>
      <c r="AU54" s="150"/>
      <c r="AV54" s="150"/>
      <c r="AW54" s="150"/>
      <c r="AX54" s="150"/>
      <c r="AY54" s="150"/>
      <c r="AZ54" s="150"/>
      <c r="BA54" s="150"/>
      <c r="BB54" s="150"/>
      <c r="BC54" s="150"/>
      <c r="BD54" s="150"/>
      <c r="BE54" s="150"/>
      <c r="BF54" s="150"/>
      <c r="BG54" s="150"/>
      <c r="BH54" s="150"/>
      <c r="BI54" s="150"/>
      <c r="BJ54" s="150"/>
      <c r="BK54" s="150"/>
      <c r="BL54" s="150"/>
      <c r="BM54" s="150"/>
      <c r="BN54" s="150"/>
      <c r="BO54" s="150"/>
      <c r="BP54" s="150"/>
      <c r="BQ54" s="150"/>
      <c r="BR54" s="150"/>
      <c r="BS54" s="150"/>
      <c r="BT54" s="150"/>
      <c r="BU54" s="150"/>
      <c r="BV54" s="150"/>
      <c r="BW54" s="150"/>
      <c r="BX54" s="150"/>
      <c r="BY54" s="150"/>
      <c r="BZ54" s="150"/>
      <c r="CA54" s="150"/>
      <c r="CB54" s="150"/>
      <c r="CC54" s="150"/>
      <c r="CD54" s="150"/>
    </row>
    <row r="55" ht="14.5" spans="1:82">
      <c r="A55" s="143"/>
      <c r="B55" s="100"/>
      <c r="C55" s="101"/>
      <c r="D55" s="101"/>
      <c r="E55" s="101"/>
      <c r="F55" s="144">
        <f t="shared" si="14"/>
        <v>0</v>
      </c>
      <c r="G55" s="145"/>
      <c r="H55" s="144">
        <f t="shared" si="15"/>
        <v>0</v>
      </c>
      <c r="I55" s="150"/>
      <c r="J55" s="150"/>
      <c r="K55" s="150"/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  <c r="AA55" s="150"/>
      <c r="AB55" s="150"/>
      <c r="AC55" s="150"/>
      <c r="AD55" s="150"/>
      <c r="AE55" s="150"/>
      <c r="AF55" s="150"/>
      <c r="AG55" s="150"/>
      <c r="AH55" s="150"/>
      <c r="AI55" s="150"/>
      <c r="AJ55" s="150"/>
      <c r="AK55" s="150"/>
      <c r="AL55" s="150"/>
      <c r="AM55" s="150"/>
      <c r="AN55" s="150"/>
      <c r="AO55" s="150"/>
      <c r="AP55" s="150"/>
      <c r="AQ55" s="150"/>
      <c r="AR55" s="150"/>
      <c r="AS55" s="150"/>
      <c r="AT55" s="150"/>
      <c r="AU55" s="150"/>
      <c r="AV55" s="150"/>
      <c r="AW55" s="150"/>
      <c r="AX55" s="150"/>
      <c r="AY55" s="150"/>
      <c r="AZ55" s="150"/>
      <c r="BA55" s="150"/>
      <c r="BB55" s="150"/>
      <c r="BC55" s="150"/>
      <c r="BD55" s="150"/>
      <c r="BE55" s="150"/>
      <c r="BF55" s="150"/>
      <c r="BG55" s="150"/>
      <c r="BH55" s="150"/>
      <c r="BI55" s="150"/>
      <c r="BJ55" s="150"/>
      <c r="BK55" s="150"/>
      <c r="BL55" s="150"/>
      <c r="BM55" s="150"/>
      <c r="BN55" s="150"/>
      <c r="BO55" s="150"/>
      <c r="BP55" s="150"/>
      <c r="BQ55" s="150"/>
      <c r="BR55" s="150"/>
      <c r="BS55" s="150"/>
      <c r="BT55" s="150"/>
      <c r="BU55" s="150"/>
      <c r="BV55" s="150"/>
      <c r="BW55" s="150"/>
      <c r="BX55" s="150"/>
      <c r="BY55" s="150"/>
      <c r="BZ55" s="150"/>
      <c r="CA55" s="150"/>
      <c r="CB55" s="150"/>
      <c r="CC55" s="150"/>
      <c r="CD55" s="150"/>
    </row>
    <row r="56" ht="14.5" spans="1:82">
      <c r="A56" s="143"/>
      <c r="B56" s="100"/>
      <c r="C56" s="101"/>
      <c r="D56" s="101"/>
      <c r="E56" s="101"/>
      <c r="F56" s="144">
        <f t="shared" si="14"/>
        <v>0</v>
      </c>
      <c r="G56" s="145"/>
      <c r="H56" s="144">
        <f t="shared" si="15"/>
        <v>0</v>
      </c>
      <c r="I56" s="150"/>
      <c r="J56" s="150"/>
      <c r="K56" s="150"/>
      <c r="L56" s="150"/>
      <c r="M56" s="150"/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50"/>
      <c r="Y56" s="150"/>
      <c r="Z56" s="150"/>
      <c r="AA56" s="150"/>
      <c r="AB56" s="150"/>
      <c r="AC56" s="150"/>
      <c r="AD56" s="150"/>
      <c r="AE56" s="150"/>
      <c r="AF56" s="150"/>
      <c r="AG56" s="150"/>
      <c r="AH56" s="150"/>
      <c r="AI56" s="150"/>
      <c r="AJ56" s="150"/>
      <c r="AK56" s="150"/>
      <c r="AL56" s="150"/>
      <c r="AM56" s="150"/>
      <c r="AN56" s="150"/>
      <c r="AO56" s="150"/>
      <c r="AP56" s="150"/>
      <c r="AQ56" s="150"/>
      <c r="AR56" s="150"/>
      <c r="AS56" s="150"/>
      <c r="AT56" s="150"/>
      <c r="AU56" s="150"/>
      <c r="AV56" s="150"/>
      <c r="AW56" s="150"/>
      <c r="AX56" s="150"/>
      <c r="AY56" s="150"/>
      <c r="AZ56" s="150"/>
      <c r="BA56" s="150"/>
      <c r="BB56" s="150"/>
      <c r="BC56" s="150"/>
      <c r="BD56" s="150"/>
      <c r="BE56" s="150"/>
      <c r="BF56" s="150"/>
      <c r="BG56" s="150"/>
      <c r="BH56" s="150"/>
      <c r="BI56" s="150"/>
      <c r="BJ56" s="150"/>
      <c r="BK56" s="150"/>
      <c r="BL56" s="150"/>
      <c r="BM56" s="150"/>
      <c r="BN56" s="150"/>
      <c r="BO56" s="150"/>
      <c r="BP56" s="150"/>
      <c r="BQ56" s="150"/>
      <c r="BR56" s="150"/>
      <c r="BS56" s="150"/>
      <c r="BT56" s="150"/>
      <c r="BU56" s="150"/>
      <c r="BV56" s="150"/>
      <c r="BW56" s="150"/>
      <c r="BX56" s="150"/>
      <c r="BY56" s="150"/>
      <c r="BZ56" s="150"/>
      <c r="CA56" s="150"/>
      <c r="CB56" s="150"/>
      <c r="CC56" s="150"/>
      <c r="CD56" s="150"/>
    </row>
    <row r="57" ht="14.5" spans="1:82">
      <c r="A57" s="143"/>
      <c r="B57" s="100"/>
      <c r="C57" s="101"/>
      <c r="D57" s="101"/>
      <c r="E57" s="101"/>
      <c r="F57" s="144">
        <f t="shared" si="14"/>
        <v>0</v>
      </c>
      <c r="G57" s="145"/>
      <c r="H57" s="144">
        <f t="shared" si="15"/>
        <v>0</v>
      </c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  <c r="AE57" s="150"/>
      <c r="AF57" s="150"/>
      <c r="AG57" s="150"/>
      <c r="AH57" s="150"/>
      <c r="AI57" s="150"/>
      <c r="AJ57" s="150"/>
      <c r="AK57" s="150"/>
      <c r="AL57" s="150"/>
      <c r="AM57" s="150"/>
      <c r="AN57" s="150"/>
      <c r="AO57" s="150"/>
      <c r="AP57" s="150"/>
      <c r="AQ57" s="150"/>
      <c r="AR57" s="150"/>
      <c r="AS57" s="150"/>
      <c r="AT57" s="150"/>
      <c r="AU57" s="150"/>
      <c r="AV57" s="150"/>
      <c r="AW57" s="150"/>
      <c r="AX57" s="150"/>
      <c r="AY57" s="150"/>
      <c r="AZ57" s="150"/>
      <c r="BA57" s="150"/>
      <c r="BB57" s="150"/>
      <c r="BC57" s="150"/>
      <c r="BD57" s="150"/>
      <c r="BE57" s="150"/>
      <c r="BF57" s="150"/>
      <c r="BG57" s="150"/>
      <c r="BH57" s="150"/>
      <c r="BI57" s="150"/>
      <c r="BJ57" s="150"/>
      <c r="BK57" s="150"/>
      <c r="BL57" s="150"/>
      <c r="BM57" s="150"/>
      <c r="BN57" s="150"/>
      <c r="BO57" s="150"/>
      <c r="BP57" s="150"/>
      <c r="BQ57" s="150"/>
      <c r="BR57" s="150"/>
      <c r="BS57" s="150"/>
      <c r="BT57" s="150"/>
      <c r="BU57" s="150"/>
      <c r="BV57" s="150"/>
      <c r="BW57" s="150"/>
      <c r="BX57" s="150"/>
      <c r="BY57" s="150"/>
      <c r="BZ57" s="150"/>
      <c r="CA57" s="150"/>
      <c r="CB57" s="150"/>
      <c r="CC57" s="150"/>
      <c r="CD57" s="150"/>
    </row>
    <row r="58" ht="14.5" spans="1:82">
      <c r="A58" s="143"/>
      <c r="B58" s="100"/>
      <c r="C58" s="101"/>
      <c r="D58" s="101"/>
      <c r="E58" s="101"/>
      <c r="F58" s="144">
        <f t="shared" si="14"/>
        <v>0</v>
      </c>
      <c r="G58" s="145"/>
      <c r="H58" s="144">
        <f t="shared" si="15"/>
        <v>0</v>
      </c>
      <c r="I58" s="150"/>
      <c r="J58" s="150"/>
      <c r="K58" s="150"/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  <c r="AA58" s="150"/>
      <c r="AB58" s="150"/>
      <c r="AC58" s="150"/>
      <c r="AD58" s="150"/>
      <c r="AE58" s="150"/>
      <c r="AF58" s="150"/>
      <c r="AG58" s="150"/>
      <c r="AH58" s="150"/>
      <c r="AI58" s="150"/>
      <c r="AJ58" s="150"/>
      <c r="AK58" s="150"/>
      <c r="AL58" s="150"/>
      <c r="AM58" s="150"/>
      <c r="AN58" s="150"/>
      <c r="AO58" s="150"/>
      <c r="AP58" s="150"/>
      <c r="AQ58" s="150"/>
      <c r="AR58" s="150"/>
      <c r="AS58" s="150"/>
      <c r="AT58" s="150"/>
      <c r="AU58" s="150"/>
      <c r="AV58" s="150"/>
      <c r="AW58" s="150"/>
      <c r="AX58" s="150"/>
      <c r="AY58" s="150"/>
      <c r="AZ58" s="150"/>
      <c r="BA58" s="150"/>
      <c r="BB58" s="150"/>
      <c r="BC58" s="150"/>
      <c r="BD58" s="150"/>
      <c r="BE58" s="150"/>
      <c r="BF58" s="150"/>
      <c r="BG58" s="150"/>
      <c r="BH58" s="150"/>
      <c r="BI58" s="150"/>
      <c r="BJ58" s="150"/>
      <c r="BK58" s="150"/>
      <c r="BL58" s="150"/>
      <c r="BM58" s="150"/>
      <c r="BN58" s="150"/>
      <c r="BO58" s="150"/>
      <c r="BP58" s="150"/>
      <c r="BQ58" s="150"/>
      <c r="BR58" s="150"/>
      <c r="BS58" s="150"/>
      <c r="BT58" s="150"/>
      <c r="BU58" s="150"/>
      <c r="BV58" s="150"/>
      <c r="BW58" s="150"/>
      <c r="BX58" s="150"/>
      <c r="BY58" s="150"/>
      <c r="BZ58" s="150"/>
      <c r="CA58" s="150"/>
      <c r="CB58" s="150"/>
      <c r="CC58" s="150"/>
      <c r="CD58" s="150"/>
    </row>
    <row r="59" ht="14.5" spans="1:82">
      <c r="A59" s="143"/>
      <c r="B59" s="100"/>
      <c r="C59" s="101"/>
      <c r="D59" s="101"/>
      <c r="E59" s="101"/>
      <c r="F59" s="144">
        <f t="shared" si="14"/>
        <v>0</v>
      </c>
      <c r="G59" s="145"/>
      <c r="H59" s="144">
        <f t="shared" si="15"/>
        <v>0</v>
      </c>
      <c r="I59" s="150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  <c r="AA59" s="150"/>
      <c r="AB59" s="150"/>
      <c r="AC59" s="150"/>
      <c r="AD59" s="150"/>
      <c r="AE59" s="150"/>
      <c r="AF59" s="150"/>
      <c r="AG59" s="150"/>
      <c r="AH59" s="150"/>
      <c r="AI59" s="150"/>
      <c r="AJ59" s="150"/>
      <c r="AK59" s="150"/>
      <c r="AL59" s="150"/>
      <c r="AM59" s="150"/>
      <c r="AN59" s="150"/>
      <c r="AO59" s="150"/>
      <c r="AP59" s="150"/>
      <c r="AQ59" s="150"/>
      <c r="AR59" s="150"/>
      <c r="AS59" s="150"/>
      <c r="AT59" s="150"/>
      <c r="AU59" s="150"/>
      <c r="AV59" s="150"/>
      <c r="AW59" s="150"/>
      <c r="AX59" s="150"/>
      <c r="AY59" s="150"/>
      <c r="AZ59" s="150"/>
      <c r="BA59" s="150"/>
      <c r="BB59" s="150"/>
      <c r="BC59" s="150"/>
      <c r="BD59" s="150"/>
      <c r="BE59" s="150"/>
      <c r="BF59" s="150"/>
      <c r="BG59" s="150"/>
      <c r="BH59" s="150"/>
      <c r="BI59" s="150"/>
      <c r="BJ59" s="150"/>
      <c r="BK59" s="150"/>
      <c r="BL59" s="150"/>
      <c r="BM59" s="150"/>
      <c r="BN59" s="150"/>
      <c r="BO59" s="150"/>
      <c r="BP59" s="150"/>
      <c r="BQ59" s="150"/>
      <c r="BR59" s="150"/>
      <c r="BS59" s="150"/>
      <c r="BT59" s="150"/>
      <c r="BU59" s="150"/>
      <c r="BV59" s="150"/>
      <c r="BW59" s="150"/>
      <c r="BX59" s="150"/>
      <c r="BY59" s="150"/>
      <c r="BZ59" s="150"/>
      <c r="CA59" s="150"/>
      <c r="CB59" s="150"/>
      <c r="CC59" s="150"/>
      <c r="CD59" s="150"/>
    </row>
    <row r="60" ht="14.5" spans="1:82">
      <c r="A60" s="143"/>
      <c r="B60" s="100"/>
      <c r="C60" s="101"/>
      <c r="D60" s="101"/>
      <c r="E60" s="101"/>
      <c r="F60" s="144">
        <f t="shared" si="14"/>
        <v>0</v>
      </c>
      <c r="G60" s="145"/>
      <c r="H60" s="144">
        <f t="shared" si="15"/>
        <v>0</v>
      </c>
      <c r="I60" s="150"/>
      <c r="J60" s="150"/>
      <c r="K60" s="150"/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  <c r="AA60" s="150"/>
      <c r="AB60" s="150"/>
      <c r="AC60" s="150"/>
      <c r="AD60" s="150"/>
      <c r="AE60" s="150"/>
      <c r="AF60" s="150"/>
      <c r="AG60" s="150"/>
      <c r="AH60" s="150"/>
      <c r="AI60" s="150"/>
      <c r="AJ60" s="150"/>
      <c r="AK60" s="150"/>
      <c r="AL60" s="150"/>
      <c r="AM60" s="150"/>
      <c r="AN60" s="150"/>
      <c r="AO60" s="150"/>
      <c r="AP60" s="150"/>
      <c r="AQ60" s="150"/>
      <c r="AR60" s="150"/>
      <c r="AS60" s="150"/>
      <c r="AT60" s="150"/>
      <c r="AU60" s="150"/>
      <c r="AV60" s="150"/>
      <c r="AW60" s="150"/>
      <c r="AX60" s="150"/>
      <c r="AY60" s="150"/>
      <c r="AZ60" s="150"/>
      <c r="BA60" s="150"/>
      <c r="BB60" s="150"/>
      <c r="BC60" s="150"/>
      <c r="BD60" s="150"/>
      <c r="BE60" s="150"/>
      <c r="BF60" s="150"/>
      <c r="BG60" s="150"/>
      <c r="BH60" s="150"/>
      <c r="BI60" s="150"/>
      <c r="BJ60" s="150"/>
      <c r="BK60" s="150"/>
      <c r="BL60" s="150"/>
      <c r="BM60" s="150"/>
      <c r="BN60" s="150"/>
      <c r="BO60" s="150"/>
      <c r="BP60" s="150"/>
      <c r="BQ60" s="150"/>
      <c r="BR60" s="150"/>
      <c r="BS60" s="150"/>
      <c r="BT60" s="150"/>
      <c r="BU60" s="150"/>
      <c r="BV60" s="150"/>
      <c r="BW60" s="150"/>
      <c r="BX60" s="150"/>
      <c r="BY60" s="150"/>
      <c r="BZ60" s="150"/>
      <c r="CA60" s="150"/>
      <c r="CB60" s="150"/>
      <c r="CC60" s="150"/>
      <c r="CD60" s="150"/>
    </row>
    <row r="61" ht="14.5" spans="1:82">
      <c r="A61" s="143"/>
      <c r="B61" s="100"/>
      <c r="C61" s="101"/>
      <c r="D61" s="101"/>
      <c r="E61" s="101"/>
      <c r="F61" s="144">
        <f t="shared" si="14"/>
        <v>0</v>
      </c>
      <c r="G61" s="101"/>
      <c r="H61" s="144">
        <f t="shared" si="15"/>
        <v>0</v>
      </c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  <c r="AA61" s="150"/>
      <c r="AB61" s="150"/>
      <c r="AC61" s="150"/>
      <c r="AD61" s="150"/>
      <c r="AE61" s="150"/>
      <c r="AF61" s="150"/>
      <c r="AG61" s="150"/>
      <c r="AH61" s="150"/>
      <c r="AI61" s="150"/>
      <c r="AJ61" s="150"/>
      <c r="AK61" s="150"/>
      <c r="AL61" s="150"/>
      <c r="AM61" s="150"/>
      <c r="AN61" s="150"/>
      <c r="AO61" s="150"/>
      <c r="AP61" s="150"/>
      <c r="AQ61" s="150"/>
      <c r="AR61" s="150"/>
      <c r="AS61" s="150"/>
      <c r="AT61" s="150"/>
      <c r="AU61" s="150"/>
      <c r="AV61" s="150"/>
      <c r="AW61" s="150"/>
      <c r="AX61" s="150"/>
      <c r="AY61" s="150"/>
      <c r="AZ61" s="150"/>
      <c r="BA61" s="150"/>
      <c r="BB61" s="150"/>
      <c r="BC61" s="150"/>
      <c r="BD61" s="150"/>
      <c r="BE61" s="150"/>
      <c r="BF61" s="150"/>
      <c r="BG61" s="150"/>
      <c r="BH61" s="150"/>
      <c r="BI61" s="150"/>
      <c r="BJ61" s="150"/>
      <c r="BK61" s="150"/>
      <c r="BL61" s="150"/>
      <c r="BM61" s="150"/>
      <c r="BN61" s="150"/>
      <c r="BO61" s="150"/>
      <c r="BP61" s="150"/>
      <c r="BQ61" s="150"/>
      <c r="BR61" s="150"/>
      <c r="BS61" s="150"/>
      <c r="BT61" s="150"/>
      <c r="BU61" s="150"/>
      <c r="BV61" s="150"/>
      <c r="BW61" s="150"/>
      <c r="BX61" s="150"/>
      <c r="BY61" s="150"/>
      <c r="BZ61" s="150"/>
      <c r="CA61" s="150"/>
      <c r="CB61" s="150"/>
      <c r="CC61" s="150"/>
      <c r="CD61" s="150"/>
    </row>
    <row r="62" ht="14.5" spans="1:82">
      <c r="A62" s="146" t="s">
        <v>207</v>
      </c>
      <c r="B62" s="129"/>
      <c r="C62" s="130"/>
      <c r="D62" s="130"/>
      <c r="E62" s="126"/>
      <c r="F62" s="130">
        <f>SUM(F52:F61)</f>
        <v>0</v>
      </c>
      <c r="G62" s="126"/>
      <c r="H62" s="130">
        <f>SUM(H52:H61)</f>
        <v>0</v>
      </c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  <c r="AA62" s="150"/>
      <c r="AB62" s="150"/>
      <c r="AC62" s="150"/>
      <c r="AD62" s="150"/>
      <c r="AE62" s="150"/>
      <c r="AF62" s="150"/>
      <c r="AG62" s="150"/>
      <c r="AH62" s="150"/>
      <c r="AI62" s="150"/>
      <c r="AJ62" s="150"/>
      <c r="AK62" s="150"/>
      <c r="AL62" s="150"/>
      <c r="AM62" s="150"/>
      <c r="AN62" s="150"/>
      <c r="AO62" s="150"/>
      <c r="AP62" s="150"/>
      <c r="AQ62" s="150"/>
      <c r="AR62" s="150"/>
      <c r="AS62" s="150"/>
      <c r="AT62" s="150"/>
      <c r="AU62" s="150"/>
      <c r="AV62" s="150"/>
      <c r="AW62" s="150"/>
      <c r="AX62" s="150"/>
      <c r="AY62" s="150"/>
      <c r="AZ62" s="150"/>
      <c r="BA62" s="150"/>
      <c r="BB62" s="150"/>
      <c r="BC62" s="150"/>
      <c r="BD62" s="150"/>
      <c r="BE62" s="150"/>
      <c r="BF62" s="150"/>
      <c r="BG62" s="150"/>
      <c r="BH62" s="150"/>
      <c r="BI62" s="150"/>
      <c r="BJ62" s="150"/>
      <c r="BK62" s="150"/>
      <c r="BL62" s="150"/>
      <c r="BM62" s="150"/>
      <c r="BN62" s="150"/>
      <c r="BO62" s="150"/>
      <c r="BP62" s="150"/>
      <c r="BQ62" s="150"/>
      <c r="BR62" s="150"/>
      <c r="BS62" s="150"/>
      <c r="BT62" s="150"/>
      <c r="BU62" s="150"/>
      <c r="BV62" s="150"/>
      <c r="BW62" s="150"/>
      <c r="BX62" s="150"/>
      <c r="BY62" s="150"/>
      <c r="BZ62" s="150"/>
      <c r="CA62" s="150"/>
      <c r="CB62" s="150"/>
      <c r="CC62" s="150"/>
      <c r="CD62" s="150"/>
    </row>
    <row r="63" ht="32" customHeight="1" spans="1:82">
      <c r="A63" s="147"/>
      <c r="B63" s="148"/>
      <c r="C63" s="148"/>
      <c r="D63" s="148"/>
      <c r="E63" s="148"/>
      <c r="F63" s="148"/>
      <c r="G63" s="148"/>
      <c r="H63" s="149"/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  <c r="AA63" s="150"/>
      <c r="AB63" s="150"/>
      <c r="AC63" s="150"/>
      <c r="AD63" s="150"/>
      <c r="AE63" s="150"/>
      <c r="AF63" s="150"/>
      <c r="AG63" s="150"/>
      <c r="AH63" s="150"/>
      <c r="AI63" s="150"/>
      <c r="AJ63" s="150"/>
      <c r="AK63" s="150"/>
      <c r="AL63" s="150"/>
      <c r="AM63" s="150"/>
      <c r="AN63" s="150"/>
      <c r="AO63" s="150"/>
      <c r="AP63" s="150"/>
      <c r="AQ63" s="150"/>
      <c r="AR63" s="150"/>
      <c r="AS63" s="150"/>
      <c r="AT63" s="150"/>
      <c r="AU63" s="150"/>
      <c r="AV63" s="150"/>
      <c r="AW63" s="150"/>
      <c r="AX63" s="150"/>
      <c r="AY63" s="150"/>
      <c r="AZ63" s="150"/>
      <c r="BA63" s="150"/>
      <c r="BB63" s="150"/>
      <c r="BC63" s="150"/>
      <c r="BD63" s="150"/>
      <c r="BE63" s="150"/>
      <c r="BF63" s="150"/>
      <c r="BG63" s="150"/>
      <c r="BH63" s="150"/>
      <c r="BI63" s="150"/>
      <c r="BJ63" s="150"/>
      <c r="BK63" s="150"/>
      <c r="BL63" s="150"/>
      <c r="BM63" s="150"/>
      <c r="BN63" s="150"/>
      <c r="BO63" s="150"/>
      <c r="BP63" s="150"/>
      <c r="BQ63" s="150"/>
      <c r="BR63" s="150"/>
      <c r="BS63" s="150"/>
      <c r="BT63" s="150"/>
      <c r="BU63" s="150"/>
      <c r="BV63" s="150"/>
      <c r="BW63" s="150"/>
      <c r="BX63" s="150"/>
      <c r="BY63" s="150"/>
      <c r="BZ63" s="150"/>
      <c r="CA63" s="150"/>
      <c r="CB63" s="150"/>
      <c r="CC63" s="150"/>
      <c r="CD63" s="150"/>
    </row>
  </sheetData>
  <sheetProtection password="C7AF" sheet="1" objects="1"/>
  <mergeCells count="7">
    <mergeCell ref="A1:H1"/>
    <mergeCell ref="W2:X2"/>
    <mergeCell ref="Z2:AA2"/>
    <mergeCell ref="J3:V3"/>
    <mergeCell ref="A17:H17"/>
    <mergeCell ref="A33:H33"/>
    <mergeCell ref="A49:H49"/>
  </mergeCells>
  <dataValidations count="2">
    <dataValidation type="list" allowBlank="1" showInputMessage="1" showErrorMessage="1" sqref="K14 K5:K13">
      <formula1>'7 .参数'!$A$17:$A$29</formula1>
    </dataValidation>
    <dataValidation type="list" allowBlank="1" showInputMessage="1" showErrorMessage="1" sqref="L5:L14">
      <formula1>'7 .参数'!$Q$3:$Q$48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E14" sqref="E14"/>
    </sheetView>
  </sheetViews>
  <sheetFormatPr defaultColWidth="9" defaultRowHeight="33" customHeight="1" outlineLevelCol="6"/>
  <cols>
    <col min="1" max="1" customWidth="true" width="32.2636363636364"/>
    <col min="2" max="2" customWidth="true" width="15.1818181818182"/>
    <col min="3" max="3" customWidth="true" width="34.3727272727273"/>
    <col min="4" max="7" customWidth="true" width="15.1818181818182"/>
  </cols>
  <sheetData>
    <row r="1" customHeight="1" spans="1:7">
      <c r="A1" s="108" t="s">
        <v>225</v>
      </c>
      <c r="B1" s="95">
        <f>E15</f>
        <v>0</v>
      </c>
      <c r="C1" s="109" t="s">
        <v>226</v>
      </c>
      <c r="D1" s="95">
        <f>G15</f>
        <v>0</v>
      </c>
      <c r="E1" s="110"/>
      <c r="F1" s="110"/>
      <c r="G1" s="96"/>
    </row>
    <row r="2" customHeight="1" spans="1:7">
      <c r="A2" s="96"/>
      <c r="B2" s="96"/>
      <c r="C2" s="96"/>
      <c r="D2" s="96"/>
      <c r="E2" s="111"/>
      <c r="F2" s="96"/>
      <c r="G2" s="96"/>
    </row>
    <row r="3" customHeight="1" spans="1:7">
      <c r="A3" s="97" t="s">
        <v>227</v>
      </c>
      <c r="B3" s="97" t="s">
        <v>199</v>
      </c>
      <c r="C3" s="97" t="s">
        <v>228</v>
      </c>
      <c r="D3" s="97" t="s">
        <v>201</v>
      </c>
      <c r="E3" s="97" t="s">
        <v>148</v>
      </c>
      <c r="F3" s="97" t="s">
        <v>202</v>
      </c>
      <c r="G3" s="97" t="s">
        <v>203</v>
      </c>
    </row>
    <row r="4" customHeight="1" spans="1:7">
      <c r="A4" s="100" t="s">
        <v>229</v>
      </c>
      <c r="B4" s="100"/>
      <c r="C4" s="101"/>
      <c r="D4" s="101"/>
      <c r="E4" s="102">
        <f t="shared" ref="E4:E14" si="0">C4*D4</f>
        <v>0</v>
      </c>
      <c r="F4" s="103">
        <v>0.06</v>
      </c>
      <c r="G4" s="102">
        <f t="shared" ref="G4:G14" si="1">E4-E4/(1+F4)*F4*1.12</f>
        <v>0</v>
      </c>
    </row>
    <row r="5" customHeight="1" spans="1:7">
      <c r="A5" s="100"/>
      <c r="B5" s="100"/>
      <c r="C5" s="101"/>
      <c r="D5" s="101"/>
      <c r="E5" s="102">
        <f t="shared" si="0"/>
        <v>0</v>
      </c>
      <c r="F5" s="101"/>
      <c r="G5" s="102">
        <f t="shared" si="1"/>
        <v>0</v>
      </c>
    </row>
    <row r="6" customHeight="1" spans="1:7">
      <c r="A6" s="100"/>
      <c r="B6" s="100"/>
      <c r="C6" s="101"/>
      <c r="D6" s="101"/>
      <c r="E6" s="102">
        <f t="shared" si="0"/>
        <v>0</v>
      </c>
      <c r="F6" s="101"/>
      <c r="G6" s="102">
        <f t="shared" si="1"/>
        <v>0</v>
      </c>
    </row>
    <row r="7" customHeight="1" spans="1:7">
      <c r="A7" s="100"/>
      <c r="B7" s="100"/>
      <c r="C7" s="101"/>
      <c r="D7" s="101"/>
      <c r="E7" s="102">
        <f t="shared" si="0"/>
        <v>0</v>
      </c>
      <c r="F7" s="101"/>
      <c r="G7" s="102">
        <f t="shared" si="1"/>
        <v>0</v>
      </c>
    </row>
    <row r="8" customHeight="1" spans="1:7">
      <c r="A8" s="100"/>
      <c r="B8" s="100"/>
      <c r="C8" s="101"/>
      <c r="D8" s="101"/>
      <c r="E8" s="102">
        <f t="shared" si="0"/>
        <v>0</v>
      </c>
      <c r="F8" s="101"/>
      <c r="G8" s="102">
        <f t="shared" si="1"/>
        <v>0</v>
      </c>
    </row>
    <row r="9" customHeight="1" spans="1:7">
      <c r="A9" s="100"/>
      <c r="B9" s="100"/>
      <c r="C9" s="101"/>
      <c r="D9" s="101"/>
      <c r="E9" s="102">
        <f t="shared" si="0"/>
        <v>0</v>
      </c>
      <c r="F9" s="101"/>
      <c r="G9" s="102">
        <f t="shared" si="1"/>
        <v>0</v>
      </c>
    </row>
    <row r="10" customHeight="1" spans="1:7">
      <c r="A10" s="100"/>
      <c r="B10" s="100"/>
      <c r="C10" s="101"/>
      <c r="D10" s="101"/>
      <c r="E10" s="102">
        <f t="shared" si="0"/>
        <v>0</v>
      </c>
      <c r="F10" s="101"/>
      <c r="G10" s="102">
        <f t="shared" si="1"/>
        <v>0</v>
      </c>
    </row>
    <row r="11" customHeight="1" spans="1:7">
      <c r="A11" s="100"/>
      <c r="B11" s="100"/>
      <c r="C11" s="101"/>
      <c r="D11" s="101"/>
      <c r="E11" s="102">
        <f t="shared" si="0"/>
        <v>0</v>
      </c>
      <c r="F11" s="101"/>
      <c r="G11" s="102">
        <f t="shared" si="1"/>
        <v>0</v>
      </c>
    </row>
    <row r="12" customHeight="1" spans="1:7">
      <c r="A12" s="100"/>
      <c r="B12" s="100"/>
      <c r="C12" s="101"/>
      <c r="D12" s="101"/>
      <c r="E12" s="102">
        <f t="shared" si="0"/>
        <v>0</v>
      </c>
      <c r="F12" s="101"/>
      <c r="G12" s="102">
        <f t="shared" si="1"/>
        <v>0</v>
      </c>
    </row>
    <row r="13" customHeight="1" spans="1:7">
      <c r="A13" s="100"/>
      <c r="B13" s="100"/>
      <c r="C13" s="101"/>
      <c r="D13" s="101"/>
      <c r="E13" s="102">
        <f t="shared" si="0"/>
        <v>0</v>
      </c>
      <c r="F13" s="101"/>
      <c r="G13" s="102">
        <f t="shared" si="1"/>
        <v>0</v>
      </c>
    </row>
    <row r="14" customHeight="1" spans="1:7">
      <c r="A14" s="100"/>
      <c r="B14" s="100"/>
      <c r="C14" s="101"/>
      <c r="D14" s="101"/>
      <c r="E14" s="102">
        <f t="shared" si="0"/>
        <v>0</v>
      </c>
      <c r="F14" s="101"/>
      <c r="G14" s="102">
        <f t="shared" si="1"/>
        <v>0</v>
      </c>
    </row>
    <row r="15" customHeight="1" spans="1:7">
      <c r="A15" s="104" t="s">
        <v>207</v>
      </c>
      <c r="B15" s="105"/>
      <c r="C15" s="106"/>
      <c r="D15" s="107">
        <f>SUM(D4:D14)</f>
        <v>0</v>
      </c>
      <c r="E15" s="102">
        <f>SUM(E4:E14)</f>
        <v>0</v>
      </c>
      <c r="F15" s="107"/>
      <c r="G15" s="102">
        <f>SUM(G4:G14)</f>
        <v>0</v>
      </c>
    </row>
  </sheetData>
  <sheetProtection password="C7AF" sheet="1" objects="1"/>
  <mergeCells count="1">
    <mergeCell ref="A15:C15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E14" sqref="E14"/>
    </sheetView>
  </sheetViews>
  <sheetFormatPr defaultColWidth="9" defaultRowHeight="27" customHeight="1" outlineLevelCol="7"/>
  <cols>
    <col min="1" max="1" customWidth="true" width="27.0909090909091"/>
    <col min="2" max="2" customWidth="true" width="17.6363636363636"/>
    <col min="3" max="3" customWidth="true" width="29.0909090909091"/>
    <col min="4" max="4" customWidth="true" width="20.3636363636364"/>
    <col min="5" max="6" customWidth="true" width="17.7272727272727"/>
    <col min="7" max="7" customWidth="true" width="10.7272727272727"/>
    <col min="8" max="8" customWidth="true" width="21.9090909090909"/>
  </cols>
  <sheetData>
    <row r="1" customHeight="1" spans="1:6">
      <c r="A1" s="94" t="s">
        <v>230</v>
      </c>
      <c r="B1" s="95">
        <f>F12</f>
        <v>0</v>
      </c>
      <c r="C1" s="94" t="s">
        <v>231</v>
      </c>
      <c r="D1" s="95">
        <f>H12</f>
        <v>0</v>
      </c>
      <c r="E1" s="96"/>
      <c r="F1" s="96"/>
    </row>
    <row r="2" customHeight="1" spans="1:6">
      <c r="A2" s="96"/>
      <c r="B2" s="96"/>
      <c r="C2" s="96"/>
      <c r="D2" s="96"/>
      <c r="E2" s="96"/>
      <c r="F2" s="96"/>
    </row>
    <row r="3" customHeight="1" spans="1:8">
      <c r="A3" s="97" t="s">
        <v>217</v>
      </c>
      <c r="B3" s="98" t="s">
        <v>232</v>
      </c>
      <c r="C3" s="99"/>
      <c r="D3" s="97" t="s">
        <v>233</v>
      </c>
      <c r="E3" s="97" t="s">
        <v>220</v>
      </c>
      <c r="F3" s="97" t="s">
        <v>148</v>
      </c>
      <c r="G3" s="97" t="s">
        <v>202</v>
      </c>
      <c r="H3" s="97" t="s">
        <v>203</v>
      </c>
    </row>
    <row r="4" customHeight="1" spans="1:8">
      <c r="A4" s="100"/>
      <c r="B4" s="100"/>
      <c r="C4" s="100"/>
      <c r="D4" s="101"/>
      <c r="E4" s="101"/>
      <c r="F4" s="102">
        <f t="shared" ref="F4:F11" si="0">D4*E4</f>
        <v>0</v>
      </c>
      <c r="G4" s="103">
        <v>0.13</v>
      </c>
      <c r="H4" s="102">
        <f t="shared" ref="H4:H11" si="1">F4-F4/(1+G4)*G4*1.12</f>
        <v>0</v>
      </c>
    </row>
    <row r="5" customHeight="1" spans="1:8">
      <c r="A5" s="100"/>
      <c r="B5" s="100"/>
      <c r="C5" s="100"/>
      <c r="D5" s="101"/>
      <c r="E5" s="101"/>
      <c r="F5" s="102">
        <f t="shared" si="0"/>
        <v>0</v>
      </c>
      <c r="G5" s="103"/>
      <c r="H5" s="102">
        <f t="shared" si="1"/>
        <v>0</v>
      </c>
    </row>
    <row r="6" customHeight="1" spans="1:8">
      <c r="A6" s="100"/>
      <c r="B6" s="100"/>
      <c r="C6" s="100"/>
      <c r="D6" s="101"/>
      <c r="E6" s="101"/>
      <c r="F6" s="102">
        <f t="shared" si="0"/>
        <v>0</v>
      </c>
      <c r="G6" s="101"/>
      <c r="H6" s="102">
        <f t="shared" si="1"/>
        <v>0</v>
      </c>
    </row>
    <row r="7" customHeight="1" spans="1:8">
      <c r="A7" s="100"/>
      <c r="B7" s="100"/>
      <c r="C7" s="100"/>
      <c r="D7" s="101"/>
      <c r="E7" s="101"/>
      <c r="F7" s="102">
        <f t="shared" si="0"/>
        <v>0</v>
      </c>
      <c r="G7" s="101"/>
      <c r="H7" s="102">
        <f t="shared" si="1"/>
        <v>0</v>
      </c>
    </row>
    <row r="8" customHeight="1" spans="1:8">
      <c r="A8" s="100"/>
      <c r="B8" s="100"/>
      <c r="C8" s="100"/>
      <c r="D8" s="101"/>
      <c r="E8" s="101"/>
      <c r="F8" s="102">
        <f t="shared" si="0"/>
        <v>0</v>
      </c>
      <c r="G8" s="101"/>
      <c r="H8" s="102">
        <f t="shared" si="1"/>
        <v>0</v>
      </c>
    </row>
    <row r="9" customHeight="1" spans="1:8">
      <c r="A9" s="100"/>
      <c r="B9" s="100"/>
      <c r="C9" s="100"/>
      <c r="D9" s="101"/>
      <c r="E9" s="101"/>
      <c r="F9" s="102">
        <f t="shared" si="0"/>
        <v>0</v>
      </c>
      <c r="G9" s="101"/>
      <c r="H9" s="102">
        <f t="shared" si="1"/>
        <v>0</v>
      </c>
    </row>
    <row r="10" customHeight="1" spans="1:8">
      <c r="A10" s="100"/>
      <c r="B10" s="100"/>
      <c r="C10" s="100"/>
      <c r="D10" s="101"/>
      <c r="E10" s="101"/>
      <c r="F10" s="102">
        <f t="shared" si="0"/>
        <v>0</v>
      </c>
      <c r="G10" s="101"/>
      <c r="H10" s="102">
        <f t="shared" si="1"/>
        <v>0</v>
      </c>
    </row>
    <row r="11" customHeight="1" spans="1:8">
      <c r="A11" s="100"/>
      <c r="B11" s="100"/>
      <c r="C11" s="100"/>
      <c r="D11" s="101"/>
      <c r="E11" s="101"/>
      <c r="F11" s="102">
        <f t="shared" si="0"/>
        <v>0</v>
      </c>
      <c r="G11" s="101"/>
      <c r="H11" s="102">
        <f t="shared" si="1"/>
        <v>0</v>
      </c>
    </row>
    <row r="12" customHeight="1" spans="1:8">
      <c r="A12" s="104" t="s">
        <v>207</v>
      </c>
      <c r="B12" s="105"/>
      <c r="C12" s="105"/>
      <c r="D12" s="106"/>
      <c r="E12" s="107">
        <f>SUM(E4:E11)</f>
        <v>0</v>
      </c>
      <c r="F12" s="102">
        <f>SUM(F4:F11)</f>
        <v>0</v>
      </c>
      <c r="G12" s="107"/>
      <c r="H12" s="102">
        <f>SUM(H4:H11)</f>
        <v>0</v>
      </c>
    </row>
  </sheetData>
  <sheetProtection password="C7AF" sheet="1" objects="1"/>
  <mergeCells count="2">
    <mergeCell ref="B3:C3"/>
    <mergeCell ref="A12:D1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S170"/>
  <sheetViews>
    <sheetView topLeftCell="H13" workbookViewId="0">
      <selection activeCell="AA40" sqref="AA40"/>
    </sheetView>
  </sheetViews>
  <sheetFormatPr defaultColWidth="9" defaultRowHeight="15"/>
  <cols>
    <col min="1" max="1" customWidth="true" style="64" width="20.7272727272727"/>
    <col min="2" max="2" customWidth="true" style="65" width="13.3636363636364"/>
    <col min="3" max="3" customWidth="true" style="65" width="7.63636363636364"/>
    <col min="4" max="4" customWidth="true" style="63" width="5.09090909090909"/>
    <col min="5" max="7" customWidth="true" style="63" width="15.0909090909091"/>
    <col min="8" max="8" customWidth="true" style="63" width="3.90909090909091"/>
    <col min="9" max="9" customWidth="true" style="63" width="18.7272727272727"/>
    <col min="10" max="10" customWidth="true" style="63" width="5.44545454545455"/>
    <col min="11" max="11" customWidth="true" style="63" width="14.7272727272727"/>
    <col min="12" max="12" customWidth="true" style="63" width="4.90909090909091"/>
    <col min="13" max="13" customWidth="true" style="66" width="11.0"/>
    <col min="14" max="15" style="63" width="9.0"/>
    <col min="16" max="16" customWidth="true" style="63" width="4.63636363636364"/>
    <col min="17" max="17" customWidth="true" style="67" width="11.5"/>
    <col min="18" max="18" customWidth="true" style="67" width="9.54545454545454"/>
    <col min="19" max="19" style="63" width="9.0"/>
    <col min="20" max="20" customWidth="true" style="63" width="4.63636363636364"/>
    <col min="21" max="16384" style="63" width="9.0"/>
  </cols>
  <sheetData>
    <row r="1" ht="15.75" spans="17:18">
      <c r="Q1" s="86" t="s">
        <v>234</v>
      </c>
      <c r="R1" s="86" t="s">
        <v>235</v>
      </c>
    </row>
    <row r="2" s="62" customFormat="1" ht="30" spans="1:19">
      <c r="A2" s="68" t="s">
        <v>236</v>
      </c>
      <c r="B2" s="69" t="s">
        <v>237</v>
      </c>
      <c r="C2" s="70" t="s">
        <v>238</v>
      </c>
      <c r="E2" s="70" t="s">
        <v>239</v>
      </c>
      <c r="F2" s="70" t="s">
        <v>240</v>
      </c>
      <c r="G2" s="70" t="s">
        <v>241</v>
      </c>
      <c r="I2" s="70" t="s">
        <v>1</v>
      </c>
      <c r="K2" s="70" t="s">
        <v>239</v>
      </c>
      <c r="M2" s="79" t="s">
        <v>242</v>
      </c>
      <c r="N2" s="80" t="s">
        <v>243</v>
      </c>
      <c r="O2" s="80" t="s">
        <v>244</v>
      </c>
      <c r="Q2" s="86" t="s">
        <v>245</v>
      </c>
      <c r="R2" s="86" t="s">
        <v>245</v>
      </c>
      <c r="S2" s="87" t="s">
        <v>246</v>
      </c>
    </row>
    <row r="3" spans="1:19">
      <c r="A3" s="71" t="s">
        <v>163</v>
      </c>
      <c r="B3" s="72">
        <v>0</v>
      </c>
      <c r="C3" s="72">
        <v>0.13</v>
      </c>
      <c r="E3" s="73" t="s">
        <v>20</v>
      </c>
      <c r="F3" s="73" t="s">
        <v>20</v>
      </c>
      <c r="G3" s="73" t="s">
        <v>20</v>
      </c>
      <c r="I3" s="71" t="s">
        <v>247</v>
      </c>
      <c r="K3" s="71" t="s">
        <v>20</v>
      </c>
      <c r="M3" s="81">
        <v>44197</v>
      </c>
      <c r="N3" s="71">
        <f>DAY(EOMONTH(M3,0))</f>
        <v>31</v>
      </c>
      <c r="O3" s="71">
        <v>20</v>
      </c>
      <c r="Q3" s="88" t="s">
        <v>248</v>
      </c>
      <c r="R3" s="89" t="s">
        <v>249</v>
      </c>
      <c r="S3" s="90">
        <v>45292</v>
      </c>
    </row>
    <row r="4" spans="1:19">
      <c r="A4" s="71" t="s">
        <v>250</v>
      </c>
      <c r="B4" s="72">
        <v>0.03</v>
      </c>
      <c r="C4" s="72"/>
      <c r="E4" s="73" t="s">
        <v>20</v>
      </c>
      <c r="F4" s="73" t="s">
        <v>251</v>
      </c>
      <c r="G4" s="73" t="s">
        <v>20</v>
      </c>
      <c r="I4" s="71" t="s">
        <v>252</v>
      </c>
      <c r="M4" s="81">
        <v>44228</v>
      </c>
      <c r="N4" s="71">
        <f t="shared" ref="N4:N51" si="0">DAY(EOMONTH(M4,0))</f>
        <v>28</v>
      </c>
      <c r="O4" s="71">
        <v>17</v>
      </c>
      <c r="Q4" s="88" t="s">
        <v>253</v>
      </c>
      <c r="R4" s="89" t="s">
        <v>254</v>
      </c>
      <c r="S4" s="90">
        <v>45292</v>
      </c>
    </row>
    <row r="5" spans="1:19">
      <c r="A5" s="71" t="s">
        <v>255</v>
      </c>
      <c r="B5" s="72">
        <v>0.06</v>
      </c>
      <c r="C5" s="72"/>
      <c r="E5" s="73" t="s">
        <v>20</v>
      </c>
      <c r="F5" s="73" t="s">
        <v>256</v>
      </c>
      <c r="G5" s="73" t="s">
        <v>20</v>
      </c>
      <c r="I5" s="71" t="s">
        <v>2</v>
      </c>
      <c r="M5" s="81">
        <v>44256</v>
      </c>
      <c r="N5" s="71">
        <f t="shared" si="0"/>
        <v>31</v>
      </c>
      <c r="O5" s="71">
        <v>23</v>
      </c>
      <c r="Q5" s="88" t="s">
        <v>257</v>
      </c>
      <c r="R5" s="89" t="s">
        <v>258</v>
      </c>
      <c r="S5" s="90">
        <v>45292</v>
      </c>
    </row>
    <row r="6" spans="1:19">
      <c r="A6" s="71" t="s">
        <v>259</v>
      </c>
      <c r="B6" s="72"/>
      <c r="C6" s="72"/>
      <c r="E6" s="73" t="s">
        <v>20</v>
      </c>
      <c r="F6" s="73" t="s">
        <v>70</v>
      </c>
      <c r="G6" s="73" t="s">
        <v>20</v>
      </c>
      <c r="M6" s="81">
        <v>44287</v>
      </c>
      <c r="N6" s="71">
        <f t="shared" si="0"/>
        <v>30</v>
      </c>
      <c r="O6" s="71">
        <v>22</v>
      </c>
      <c r="Q6" s="88" t="s">
        <v>260</v>
      </c>
      <c r="R6" s="89" t="s">
        <v>261</v>
      </c>
      <c r="S6" s="90">
        <v>45292</v>
      </c>
    </row>
    <row r="7" spans="1:19">
      <c r="A7" s="71" t="s">
        <v>262</v>
      </c>
      <c r="B7" s="72"/>
      <c r="C7" s="72"/>
      <c r="E7" s="73" t="s">
        <v>20</v>
      </c>
      <c r="F7" s="73" t="s">
        <v>23</v>
      </c>
      <c r="G7" s="73" t="s">
        <v>20</v>
      </c>
      <c r="M7" s="81">
        <v>44317</v>
      </c>
      <c r="N7" s="71">
        <f t="shared" si="0"/>
        <v>31</v>
      </c>
      <c r="O7" s="71">
        <v>19</v>
      </c>
      <c r="Q7" s="88" t="s">
        <v>263</v>
      </c>
      <c r="R7" s="89" t="s">
        <v>261</v>
      </c>
      <c r="S7" s="90">
        <v>45292</v>
      </c>
    </row>
    <row r="8" spans="1:19">
      <c r="A8" s="71" t="s">
        <v>183</v>
      </c>
      <c r="B8" s="72"/>
      <c r="C8" s="72"/>
      <c r="E8" s="73" t="s">
        <v>20</v>
      </c>
      <c r="F8" s="73" t="s">
        <v>264</v>
      </c>
      <c r="G8" s="73" t="s">
        <v>20</v>
      </c>
      <c r="M8" s="81">
        <v>44348</v>
      </c>
      <c r="N8" s="71">
        <f t="shared" si="0"/>
        <v>30</v>
      </c>
      <c r="O8" s="71">
        <v>21</v>
      </c>
      <c r="Q8" s="88" t="s">
        <v>265</v>
      </c>
      <c r="R8" s="89" t="s">
        <v>254</v>
      </c>
      <c r="S8" s="90">
        <v>45292</v>
      </c>
    </row>
    <row r="9" spans="1:19">
      <c r="A9" s="71" t="s">
        <v>187</v>
      </c>
      <c r="B9" s="72"/>
      <c r="C9" s="72"/>
      <c r="E9" s="73" t="s">
        <v>20</v>
      </c>
      <c r="F9" s="73" t="s">
        <v>266</v>
      </c>
      <c r="G9" s="73" t="s">
        <v>20</v>
      </c>
      <c r="M9" s="81">
        <v>44378</v>
      </c>
      <c r="N9" s="71">
        <f t="shared" si="0"/>
        <v>31</v>
      </c>
      <c r="O9" s="71">
        <v>22</v>
      </c>
      <c r="Q9" s="88" t="s">
        <v>267</v>
      </c>
      <c r="R9" s="89" t="s">
        <v>254</v>
      </c>
      <c r="S9" s="90">
        <v>45292</v>
      </c>
    </row>
    <row r="10" spans="1:19">
      <c r="A10" s="71" t="s">
        <v>268</v>
      </c>
      <c r="B10" s="72"/>
      <c r="C10" s="72"/>
      <c r="E10" s="73" t="s">
        <v>20</v>
      </c>
      <c r="F10" s="73" t="s">
        <v>269</v>
      </c>
      <c r="G10" s="73" t="s">
        <v>20</v>
      </c>
      <c r="M10" s="81">
        <v>44409</v>
      </c>
      <c r="N10" s="71">
        <f t="shared" si="0"/>
        <v>31</v>
      </c>
      <c r="O10" s="71">
        <v>22</v>
      </c>
      <c r="Q10" s="88" t="s">
        <v>270</v>
      </c>
      <c r="R10" s="89" t="s">
        <v>258</v>
      </c>
      <c r="S10" s="90">
        <v>45292</v>
      </c>
    </row>
    <row r="11" spans="1:19">
      <c r="A11" s="74"/>
      <c r="E11" s="73" t="s">
        <v>20</v>
      </c>
      <c r="F11" s="73" t="s">
        <v>271</v>
      </c>
      <c r="G11" s="73" t="s">
        <v>20</v>
      </c>
      <c r="M11" s="81">
        <v>44440</v>
      </c>
      <c r="N11" s="71">
        <f t="shared" si="0"/>
        <v>30</v>
      </c>
      <c r="O11" s="71">
        <v>22</v>
      </c>
      <c r="Q11" s="88" t="s">
        <v>272</v>
      </c>
      <c r="R11" s="89" t="s">
        <v>273</v>
      </c>
      <c r="S11" s="90">
        <v>45292</v>
      </c>
    </row>
    <row r="12" spans="1:19">
      <c r="A12" s="74"/>
      <c r="E12" s="73" t="s">
        <v>20</v>
      </c>
      <c r="F12" s="73" t="s">
        <v>274</v>
      </c>
      <c r="G12" s="73" t="s">
        <v>20</v>
      </c>
      <c r="M12" s="81">
        <v>44470</v>
      </c>
      <c r="N12" s="71">
        <f t="shared" si="0"/>
        <v>31</v>
      </c>
      <c r="O12" s="71">
        <v>17</v>
      </c>
      <c r="Q12" s="88" t="s">
        <v>275</v>
      </c>
      <c r="R12" s="89" t="s">
        <v>258</v>
      </c>
      <c r="S12" s="90">
        <v>45292</v>
      </c>
    </row>
    <row r="13" spans="1:19">
      <c r="A13" s="74"/>
      <c r="E13" s="73" t="s">
        <v>20</v>
      </c>
      <c r="F13" s="73" t="s">
        <v>276</v>
      </c>
      <c r="G13" s="73" t="s">
        <v>20</v>
      </c>
      <c r="M13" s="81">
        <v>44501</v>
      </c>
      <c r="N13" s="71">
        <f t="shared" si="0"/>
        <v>30</v>
      </c>
      <c r="O13" s="71">
        <v>22</v>
      </c>
      <c r="Q13" s="88" t="s">
        <v>132</v>
      </c>
      <c r="R13" s="89" t="s">
        <v>258</v>
      </c>
      <c r="S13" s="90">
        <v>45292</v>
      </c>
    </row>
    <row r="14" spans="5:19">
      <c r="E14" s="73" t="s">
        <v>20</v>
      </c>
      <c r="F14" s="73" t="s">
        <v>277</v>
      </c>
      <c r="G14" s="73" t="s">
        <v>20</v>
      </c>
      <c r="M14" s="81">
        <v>44531</v>
      </c>
      <c r="N14" s="71">
        <f t="shared" si="0"/>
        <v>31</v>
      </c>
      <c r="O14" s="71">
        <v>23</v>
      </c>
      <c r="Q14" s="88" t="s">
        <v>278</v>
      </c>
      <c r="R14" s="89" t="s">
        <v>254</v>
      </c>
      <c r="S14" s="90">
        <v>45292</v>
      </c>
    </row>
    <row r="15" spans="1:19">
      <c r="A15" s="63"/>
      <c r="B15" s="63"/>
      <c r="C15" s="63"/>
      <c r="E15" s="73" t="s">
        <v>20</v>
      </c>
      <c r="F15" s="73" t="s">
        <v>279</v>
      </c>
      <c r="G15" s="73" t="s">
        <v>20</v>
      </c>
      <c r="M15" s="79">
        <v>44562</v>
      </c>
      <c r="N15" s="82">
        <f t="shared" si="0"/>
        <v>31</v>
      </c>
      <c r="O15" s="82">
        <v>21</v>
      </c>
      <c r="Q15" s="88" t="s">
        <v>280</v>
      </c>
      <c r="R15" s="89" t="s">
        <v>254</v>
      </c>
      <c r="S15" s="90">
        <v>45292</v>
      </c>
    </row>
    <row r="16" spans="1:19">
      <c r="A16" s="75" t="s">
        <v>281</v>
      </c>
      <c r="B16" s="63"/>
      <c r="C16" s="63"/>
      <c r="E16" s="73" t="s">
        <v>20</v>
      </c>
      <c r="F16" s="73" t="s">
        <v>282</v>
      </c>
      <c r="G16" s="73" t="s">
        <v>20</v>
      </c>
      <c r="M16" s="79">
        <v>44593</v>
      </c>
      <c r="N16" s="82">
        <f t="shared" si="0"/>
        <v>28</v>
      </c>
      <c r="O16" s="82">
        <v>16</v>
      </c>
      <c r="Q16" s="88" t="s">
        <v>283</v>
      </c>
      <c r="R16" s="89" t="s">
        <v>261</v>
      </c>
      <c r="S16" s="90">
        <v>45292</v>
      </c>
    </row>
    <row r="17" spans="1:19">
      <c r="A17" s="76" t="s">
        <v>284</v>
      </c>
      <c r="B17" s="63"/>
      <c r="C17" s="63"/>
      <c r="E17" s="73" t="s">
        <v>20</v>
      </c>
      <c r="F17" s="73" t="s">
        <v>285</v>
      </c>
      <c r="G17" s="73" t="s">
        <v>20</v>
      </c>
      <c r="M17" s="79">
        <v>44621</v>
      </c>
      <c r="N17" s="82">
        <f t="shared" si="0"/>
        <v>31</v>
      </c>
      <c r="O17" s="82">
        <v>23</v>
      </c>
      <c r="Q17" s="88" t="s">
        <v>286</v>
      </c>
      <c r="R17" s="89" t="s">
        <v>261</v>
      </c>
      <c r="S17" s="90">
        <v>45292</v>
      </c>
    </row>
    <row r="18" spans="1:19">
      <c r="A18" s="76" t="s">
        <v>287</v>
      </c>
      <c r="B18" s="63"/>
      <c r="C18" s="63"/>
      <c r="E18" s="73" t="s">
        <v>20</v>
      </c>
      <c r="F18" s="73" t="s">
        <v>288</v>
      </c>
      <c r="G18" s="73" t="s">
        <v>20</v>
      </c>
      <c r="M18" s="79">
        <v>44652</v>
      </c>
      <c r="N18" s="82">
        <f t="shared" si="0"/>
        <v>30</v>
      </c>
      <c r="O18" s="82">
        <v>21</v>
      </c>
      <c r="Q18" s="88" t="s">
        <v>289</v>
      </c>
      <c r="R18" s="89" t="s">
        <v>261</v>
      </c>
      <c r="S18" s="90">
        <v>45292</v>
      </c>
    </row>
    <row r="19" spans="1:19">
      <c r="A19" s="76" t="s">
        <v>290</v>
      </c>
      <c r="B19" s="63"/>
      <c r="C19" s="63"/>
      <c r="E19" s="73" t="s">
        <v>20</v>
      </c>
      <c r="F19" s="73" t="s">
        <v>291</v>
      </c>
      <c r="G19" s="73" t="s">
        <v>20</v>
      </c>
      <c r="M19" s="79">
        <v>44682</v>
      </c>
      <c r="N19" s="82">
        <f t="shared" si="0"/>
        <v>31</v>
      </c>
      <c r="O19" s="82">
        <v>20</v>
      </c>
      <c r="Q19" s="88" t="s">
        <v>292</v>
      </c>
      <c r="R19" s="89" t="s">
        <v>258</v>
      </c>
      <c r="S19" s="90">
        <v>45292</v>
      </c>
    </row>
    <row r="20" spans="1:19">
      <c r="A20" s="76" t="s">
        <v>139</v>
      </c>
      <c r="B20" s="63"/>
      <c r="C20" s="63"/>
      <c r="E20" s="73" t="s">
        <v>20</v>
      </c>
      <c r="F20" s="73" t="s">
        <v>293</v>
      </c>
      <c r="G20" s="73" t="s">
        <v>20</v>
      </c>
      <c r="M20" s="79">
        <v>44713</v>
      </c>
      <c r="N20" s="82">
        <f t="shared" si="0"/>
        <v>30</v>
      </c>
      <c r="O20" s="82">
        <v>21</v>
      </c>
      <c r="Q20" s="88" t="s">
        <v>294</v>
      </c>
      <c r="R20" s="89" t="s">
        <v>258</v>
      </c>
      <c r="S20" s="90">
        <v>45292</v>
      </c>
    </row>
    <row r="21" spans="1:19">
      <c r="A21" s="76" t="s">
        <v>295</v>
      </c>
      <c r="B21" s="63"/>
      <c r="C21" s="63"/>
      <c r="E21" s="73" t="s">
        <v>20</v>
      </c>
      <c r="F21" s="73" t="s">
        <v>296</v>
      </c>
      <c r="G21" s="73" t="s">
        <v>20</v>
      </c>
      <c r="M21" s="79">
        <v>44743</v>
      </c>
      <c r="N21" s="82">
        <f t="shared" si="0"/>
        <v>31</v>
      </c>
      <c r="O21" s="82">
        <v>21</v>
      </c>
      <c r="Q21" s="88" t="s">
        <v>297</v>
      </c>
      <c r="R21" s="89" t="s">
        <v>261</v>
      </c>
      <c r="S21" s="90">
        <v>45292</v>
      </c>
    </row>
    <row r="22" spans="1:19">
      <c r="A22" s="76" t="s">
        <v>298</v>
      </c>
      <c r="B22" s="63"/>
      <c r="C22" s="63"/>
      <c r="E22" s="73" t="s">
        <v>20</v>
      </c>
      <c r="F22" s="73" t="s">
        <v>299</v>
      </c>
      <c r="G22" s="73" t="s">
        <v>20</v>
      </c>
      <c r="L22" s="83"/>
      <c r="M22" s="79">
        <v>44774</v>
      </c>
      <c r="N22" s="82">
        <f t="shared" si="0"/>
        <v>31</v>
      </c>
      <c r="O22" s="82">
        <v>23</v>
      </c>
      <c r="Q22" s="88" t="s">
        <v>300</v>
      </c>
      <c r="R22" s="89" t="s">
        <v>261</v>
      </c>
      <c r="S22" s="90">
        <v>45292</v>
      </c>
    </row>
    <row r="23" spans="1:19">
      <c r="A23" s="76" t="s">
        <v>205</v>
      </c>
      <c r="B23" s="63"/>
      <c r="C23" s="63"/>
      <c r="E23" s="73" t="s">
        <v>20</v>
      </c>
      <c r="F23" s="73" t="s">
        <v>301</v>
      </c>
      <c r="G23" s="73" t="s">
        <v>20</v>
      </c>
      <c r="M23" s="79">
        <v>44805</v>
      </c>
      <c r="N23" s="82">
        <f t="shared" si="0"/>
        <v>30</v>
      </c>
      <c r="O23" s="82">
        <v>21</v>
      </c>
      <c r="Q23" s="88" t="s">
        <v>302</v>
      </c>
      <c r="R23" s="89" t="s">
        <v>254</v>
      </c>
      <c r="S23" s="90">
        <v>45292</v>
      </c>
    </row>
    <row r="24" spans="1:19">
      <c r="A24" s="76" t="s">
        <v>303</v>
      </c>
      <c r="B24" s="63"/>
      <c r="C24" s="63"/>
      <c r="E24" s="73" t="s">
        <v>20</v>
      </c>
      <c r="F24" s="73" t="s">
        <v>304</v>
      </c>
      <c r="G24" s="73" t="s">
        <v>20</v>
      </c>
      <c r="M24" s="79">
        <v>44835</v>
      </c>
      <c r="N24" s="82">
        <f t="shared" si="0"/>
        <v>31</v>
      </c>
      <c r="O24" s="82">
        <v>18</v>
      </c>
      <c r="Q24" s="88" t="s">
        <v>305</v>
      </c>
      <c r="R24" s="89" t="s">
        <v>261</v>
      </c>
      <c r="S24" s="90">
        <v>45292</v>
      </c>
    </row>
    <row r="25" spans="1:19">
      <c r="A25" s="76" t="s">
        <v>206</v>
      </c>
      <c r="B25" s="63"/>
      <c r="C25" s="63"/>
      <c r="E25" s="73" t="s">
        <v>20</v>
      </c>
      <c r="F25" s="73" t="s">
        <v>306</v>
      </c>
      <c r="G25" s="73" t="s">
        <v>20</v>
      </c>
      <c r="M25" s="79">
        <v>44866</v>
      </c>
      <c r="N25" s="82">
        <f t="shared" si="0"/>
        <v>30</v>
      </c>
      <c r="O25" s="82">
        <v>22</v>
      </c>
      <c r="Q25" s="88" t="s">
        <v>307</v>
      </c>
      <c r="R25" s="89" t="s">
        <v>261</v>
      </c>
      <c r="S25" s="90">
        <v>45292</v>
      </c>
    </row>
    <row r="26" spans="1:19">
      <c r="A26" s="76" t="s">
        <v>308</v>
      </c>
      <c r="B26" s="63"/>
      <c r="C26" s="63"/>
      <c r="E26" s="73" t="s">
        <v>20</v>
      </c>
      <c r="F26" s="73" t="s">
        <v>309</v>
      </c>
      <c r="G26" s="73" t="s">
        <v>20</v>
      </c>
      <c r="M26" s="79">
        <v>44896</v>
      </c>
      <c r="N26" s="82">
        <f t="shared" si="0"/>
        <v>31</v>
      </c>
      <c r="O26" s="82">
        <v>22</v>
      </c>
      <c r="Q26" s="88" t="s">
        <v>310</v>
      </c>
      <c r="R26" s="89" t="s">
        <v>258</v>
      </c>
      <c r="S26" s="90">
        <v>45292</v>
      </c>
    </row>
    <row r="27" spans="1:19">
      <c r="A27" s="76" t="s">
        <v>311</v>
      </c>
      <c r="B27" s="63"/>
      <c r="C27" s="63"/>
      <c r="E27" s="73" t="s">
        <v>20</v>
      </c>
      <c r="F27" s="73" t="s">
        <v>312</v>
      </c>
      <c r="G27" s="73" t="s">
        <v>20</v>
      </c>
      <c r="M27" s="84">
        <v>44927</v>
      </c>
      <c r="N27" s="85">
        <f t="shared" si="0"/>
        <v>31</v>
      </c>
      <c r="O27" s="85">
        <v>18</v>
      </c>
      <c r="Q27" s="88" t="s">
        <v>313</v>
      </c>
      <c r="R27" s="89" t="s">
        <v>258</v>
      </c>
      <c r="S27" s="90">
        <v>45292</v>
      </c>
    </row>
    <row r="28" spans="1:19">
      <c r="A28" s="76" t="s">
        <v>130</v>
      </c>
      <c r="B28" s="63"/>
      <c r="C28" s="63"/>
      <c r="E28" s="73" t="s">
        <v>20</v>
      </c>
      <c r="F28" s="73" t="s">
        <v>314</v>
      </c>
      <c r="G28" s="73" t="s">
        <v>20</v>
      </c>
      <c r="M28" s="84">
        <v>44958</v>
      </c>
      <c r="N28" s="85">
        <f t="shared" si="0"/>
        <v>28</v>
      </c>
      <c r="O28" s="85">
        <v>20</v>
      </c>
      <c r="Q28" s="88" t="s">
        <v>315</v>
      </c>
      <c r="R28" s="89" t="s">
        <v>249</v>
      </c>
      <c r="S28" s="90">
        <v>45292</v>
      </c>
    </row>
    <row r="29" spans="1:19">
      <c r="A29" s="76" t="s">
        <v>316</v>
      </c>
      <c r="B29" s="63"/>
      <c r="C29" s="63"/>
      <c r="E29" s="73" t="s">
        <v>20</v>
      </c>
      <c r="F29" s="77" t="s">
        <v>317</v>
      </c>
      <c r="G29" s="73" t="s">
        <v>20</v>
      </c>
      <c r="M29" s="84">
        <v>44986</v>
      </c>
      <c r="N29" s="85">
        <f t="shared" si="0"/>
        <v>31</v>
      </c>
      <c r="O29" s="85">
        <v>23</v>
      </c>
      <c r="Q29" s="88" t="s">
        <v>318</v>
      </c>
      <c r="R29" s="89" t="s">
        <v>261</v>
      </c>
      <c r="S29" s="90">
        <v>45292</v>
      </c>
    </row>
    <row r="30" spans="1:19">
      <c r="A30" s="63"/>
      <c r="B30" s="63"/>
      <c r="C30" s="63"/>
      <c r="E30" s="73" t="s">
        <v>20</v>
      </c>
      <c r="F30" s="73" t="s">
        <v>319</v>
      </c>
      <c r="G30" s="73" t="s">
        <v>20</v>
      </c>
      <c r="M30" s="84">
        <v>45017</v>
      </c>
      <c r="N30" s="85">
        <f t="shared" si="0"/>
        <v>30</v>
      </c>
      <c r="O30" s="85">
        <v>20</v>
      </c>
      <c r="Q30" s="88" t="s">
        <v>320</v>
      </c>
      <c r="R30" s="89" t="s">
        <v>273</v>
      </c>
      <c r="S30" s="90">
        <v>45292</v>
      </c>
    </row>
    <row r="31" spans="1:19">
      <c r="A31" s="63"/>
      <c r="B31" s="63"/>
      <c r="C31" s="63"/>
      <c r="F31" s="78"/>
      <c r="M31" s="84">
        <v>45047</v>
      </c>
      <c r="N31" s="85">
        <f t="shared" si="0"/>
        <v>31</v>
      </c>
      <c r="O31" s="85">
        <v>21</v>
      </c>
      <c r="Q31" s="88" t="s">
        <v>321</v>
      </c>
      <c r="R31" s="89" t="s">
        <v>258</v>
      </c>
      <c r="S31" s="90">
        <v>45292</v>
      </c>
    </row>
    <row r="32" spans="1:19">
      <c r="A32" s="63"/>
      <c r="B32" s="63"/>
      <c r="C32" s="63"/>
      <c r="M32" s="84">
        <v>45078</v>
      </c>
      <c r="N32" s="85">
        <f t="shared" si="0"/>
        <v>30</v>
      </c>
      <c r="O32" s="85">
        <v>21</v>
      </c>
      <c r="Q32" s="88" t="s">
        <v>322</v>
      </c>
      <c r="R32" s="89" t="s">
        <v>258</v>
      </c>
      <c r="S32" s="90">
        <v>45292</v>
      </c>
    </row>
    <row r="33" s="63" customFormat="1" spans="13:19">
      <c r="M33" s="84">
        <v>45108</v>
      </c>
      <c r="N33" s="85">
        <f t="shared" si="0"/>
        <v>31</v>
      </c>
      <c r="O33" s="85">
        <v>21</v>
      </c>
      <c r="Q33" s="88" t="s">
        <v>323</v>
      </c>
      <c r="R33" s="89" t="s">
        <v>258</v>
      </c>
      <c r="S33" s="90">
        <v>45292</v>
      </c>
    </row>
    <row r="34" s="63" customFormat="1" spans="13:19">
      <c r="M34" s="84">
        <v>45139</v>
      </c>
      <c r="N34" s="85">
        <f t="shared" si="0"/>
        <v>31</v>
      </c>
      <c r="O34" s="85">
        <v>23</v>
      </c>
      <c r="Q34" s="88" t="s">
        <v>324</v>
      </c>
      <c r="R34" s="89" t="s">
        <v>258</v>
      </c>
      <c r="S34" s="90">
        <v>45292</v>
      </c>
    </row>
    <row r="35" s="63" customFormat="1" spans="13:19">
      <c r="M35" s="84">
        <v>45170</v>
      </c>
      <c r="N35" s="85">
        <f t="shared" si="0"/>
        <v>30</v>
      </c>
      <c r="O35" s="85">
        <v>20</v>
      </c>
      <c r="Q35" s="88" t="s">
        <v>325</v>
      </c>
      <c r="R35" s="89" t="s">
        <v>254</v>
      </c>
      <c r="S35" s="90">
        <v>45292</v>
      </c>
    </row>
    <row r="36" s="63" customFormat="1" spans="1:19">
      <c r="A36" s="63" t="s">
        <v>326</v>
      </c>
      <c r="M36" s="84">
        <v>45200</v>
      </c>
      <c r="N36" s="85">
        <f t="shared" si="0"/>
        <v>31</v>
      </c>
      <c r="O36" s="85">
        <v>19</v>
      </c>
      <c r="Q36" s="88" t="s">
        <v>327</v>
      </c>
      <c r="R36" s="89" t="s">
        <v>258</v>
      </c>
      <c r="S36" s="90">
        <v>45292</v>
      </c>
    </row>
    <row r="37" s="63" customFormat="1" spans="1:19">
      <c r="A37" s="63" t="s">
        <v>328</v>
      </c>
      <c r="M37" s="84">
        <v>45231</v>
      </c>
      <c r="N37" s="85">
        <f t="shared" si="0"/>
        <v>30</v>
      </c>
      <c r="O37" s="85">
        <v>22</v>
      </c>
      <c r="Q37" s="88" t="s">
        <v>131</v>
      </c>
      <c r="R37" s="89" t="s">
        <v>258</v>
      </c>
      <c r="S37" s="90">
        <v>45292</v>
      </c>
    </row>
    <row r="38" s="63" customFormat="1" spans="1:19">
      <c r="A38" s="63" t="s">
        <v>329</v>
      </c>
      <c r="M38" s="84">
        <v>45261</v>
      </c>
      <c r="N38" s="85">
        <f t="shared" si="0"/>
        <v>31</v>
      </c>
      <c r="O38" s="85">
        <v>21</v>
      </c>
      <c r="Q38" s="88" t="s">
        <v>330</v>
      </c>
      <c r="R38" s="89" t="s">
        <v>254</v>
      </c>
      <c r="S38" s="90">
        <v>45292</v>
      </c>
    </row>
    <row r="39" s="63" customFormat="1" spans="13:19">
      <c r="M39" s="79">
        <v>45292</v>
      </c>
      <c r="N39" s="82">
        <f t="shared" si="0"/>
        <v>31</v>
      </c>
      <c r="O39" s="82">
        <v>22</v>
      </c>
      <c r="Q39" s="88" t="s">
        <v>331</v>
      </c>
      <c r="R39" s="89" t="s">
        <v>254</v>
      </c>
      <c r="S39" s="90">
        <v>45292</v>
      </c>
    </row>
    <row r="40" s="63" customFormat="1" spans="13:19">
      <c r="M40" s="79">
        <v>45323</v>
      </c>
      <c r="N40" s="82">
        <f t="shared" si="0"/>
        <v>29</v>
      </c>
      <c r="O40" s="82">
        <v>18</v>
      </c>
      <c r="Q40" s="88" t="s">
        <v>332</v>
      </c>
      <c r="R40" s="89" t="s">
        <v>258</v>
      </c>
      <c r="S40" s="90">
        <v>45292</v>
      </c>
    </row>
    <row r="41" s="63" customFormat="1" spans="13:19">
      <c r="M41" s="79">
        <v>45352</v>
      </c>
      <c r="N41" s="82">
        <f t="shared" si="0"/>
        <v>31</v>
      </c>
      <c r="O41" s="82">
        <v>21</v>
      </c>
      <c r="Q41" s="88" t="s">
        <v>333</v>
      </c>
      <c r="R41" s="89" t="s">
        <v>261</v>
      </c>
      <c r="S41" s="90">
        <v>45292</v>
      </c>
    </row>
    <row r="42" s="63" customFormat="1" spans="13:19">
      <c r="M42" s="79">
        <v>45383</v>
      </c>
      <c r="N42" s="82">
        <f t="shared" si="0"/>
        <v>30</v>
      </c>
      <c r="O42" s="82">
        <v>22</v>
      </c>
      <c r="Q42" s="88" t="s">
        <v>334</v>
      </c>
      <c r="R42" s="89" t="s">
        <v>261</v>
      </c>
      <c r="S42" s="90">
        <v>45292</v>
      </c>
    </row>
    <row r="43" s="63" customFormat="1" spans="13:19">
      <c r="M43" s="79">
        <v>45413</v>
      </c>
      <c r="N43" s="82">
        <f t="shared" si="0"/>
        <v>31</v>
      </c>
      <c r="O43" s="82">
        <v>21</v>
      </c>
      <c r="Q43" s="88" t="s">
        <v>204</v>
      </c>
      <c r="R43" s="89" t="s">
        <v>254</v>
      </c>
      <c r="S43" s="90">
        <v>45292</v>
      </c>
    </row>
    <row r="44" s="63" customFormat="1" spans="13:19">
      <c r="M44" s="79">
        <v>45444</v>
      </c>
      <c r="N44" s="82">
        <f t="shared" si="0"/>
        <v>30</v>
      </c>
      <c r="O44" s="82">
        <v>19</v>
      </c>
      <c r="Q44" s="88" t="s">
        <v>335</v>
      </c>
      <c r="R44" s="89" t="s">
        <v>254</v>
      </c>
      <c r="S44" s="90">
        <v>45292</v>
      </c>
    </row>
    <row r="45" s="63" customFormat="1" spans="13:19">
      <c r="M45" s="79">
        <v>45474</v>
      </c>
      <c r="N45" s="82">
        <f t="shared" si="0"/>
        <v>31</v>
      </c>
      <c r="O45" s="82">
        <v>23</v>
      </c>
      <c r="Q45" s="88" t="s">
        <v>336</v>
      </c>
      <c r="R45" s="89" t="s">
        <v>254</v>
      </c>
      <c r="S45" s="90">
        <v>45292</v>
      </c>
    </row>
    <row r="46" s="63" customFormat="1" spans="13:19">
      <c r="M46" s="79">
        <v>45505</v>
      </c>
      <c r="N46" s="82">
        <f t="shared" si="0"/>
        <v>31</v>
      </c>
      <c r="O46" s="82">
        <v>22</v>
      </c>
      <c r="Q46" s="88" t="s">
        <v>337</v>
      </c>
      <c r="R46" s="89" t="s">
        <v>261</v>
      </c>
      <c r="S46" s="90">
        <v>45292</v>
      </c>
    </row>
    <row r="47" s="63" customFormat="1" spans="13:19">
      <c r="M47" s="79">
        <v>45536</v>
      </c>
      <c r="N47" s="82">
        <f t="shared" si="0"/>
        <v>30</v>
      </c>
      <c r="O47" s="82">
        <v>21</v>
      </c>
      <c r="Q47" s="88" t="s">
        <v>140</v>
      </c>
      <c r="R47" s="89" t="s">
        <v>261</v>
      </c>
      <c r="S47" s="90">
        <v>45292</v>
      </c>
    </row>
    <row r="48" s="63" customFormat="1" spans="13:19">
      <c r="M48" s="79">
        <v>45566</v>
      </c>
      <c r="N48" s="82">
        <f t="shared" si="0"/>
        <v>31</v>
      </c>
      <c r="O48" s="82">
        <v>19</v>
      </c>
      <c r="Q48" s="91" t="s">
        <v>133</v>
      </c>
      <c r="R48" s="92" t="s">
        <v>254</v>
      </c>
      <c r="S48" s="93">
        <v>45809</v>
      </c>
    </row>
    <row r="49" s="63" customFormat="1" ht="13" spans="13:15">
      <c r="M49" s="79">
        <v>45597</v>
      </c>
      <c r="N49" s="82">
        <f t="shared" si="0"/>
        <v>30</v>
      </c>
      <c r="O49" s="82">
        <v>21</v>
      </c>
    </row>
    <row r="50" s="63" customFormat="1" ht="13" spans="13:15">
      <c r="M50" s="79">
        <v>45627</v>
      </c>
      <c r="N50" s="82">
        <f t="shared" si="0"/>
        <v>31</v>
      </c>
      <c r="O50" s="82">
        <v>22</v>
      </c>
    </row>
    <row r="51" s="63" customFormat="1" ht="13.5" spans="13:15">
      <c r="M51" s="84">
        <v>45658</v>
      </c>
      <c r="N51" s="85">
        <f t="shared" si="0"/>
        <v>31</v>
      </c>
      <c r="O51" s="85"/>
    </row>
    <row r="52" s="63" customFormat="1" ht="13.5" spans="13:15">
      <c r="M52" s="84">
        <v>45689</v>
      </c>
      <c r="N52" s="85">
        <f t="shared" ref="N52:N62" si="1">DAY(EOMONTH(M52,0))</f>
        <v>28</v>
      </c>
      <c r="O52" s="85"/>
    </row>
    <row r="53" s="63" customFormat="1" ht="13.5" spans="13:15">
      <c r="M53" s="84">
        <v>45717</v>
      </c>
      <c r="N53" s="85">
        <f t="shared" si="1"/>
        <v>31</v>
      </c>
      <c r="O53" s="85"/>
    </row>
    <row r="54" s="63" customFormat="1" ht="13.5" spans="13:15">
      <c r="M54" s="84">
        <v>45748</v>
      </c>
      <c r="N54" s="85">
        <f t="shared" si="1"/>
        <v>30</v>
      </c>
      <c r="O54" s="85"/>
    </row>
    <row r="55" s="63" customFormat="1" ht="13.5" spans="13:15">
      <c r="M55" s="84">
        <v>45778</v>
      </c>
      <c r="N55" s="85">
        <f t="shared" si="1"/>
        <v>31</v>
      </c>
      <c r="O55" s="85"/>
    </row>
    <row r="56" s="63" customFormat="1" ht="13.5" spans="13:15">
      <c r="M56" s="84">
        <v>45809</v>
      </c>
      <c r="N56" s="85">
        <f t="shared" si="1"/>
        <v>30</v>
      </c>
      <c r="O56" s="85"/>
    </row>
    <row r="57" s="63" customFormat="1" spans="13:18">
      <c r="M57" s="84">
        <v>45839</v>
      </c>
      <c r="N57" s="85">
        <f t="shared" si="1"/>
        <v>31</v>
      </c>
      <c r="O57" s="85"/>
      <c r="Q57" s="67"/>
      <c r="R57" s="67"/>
    </row>
    <row r="58" s="63" customFormat="1" spans="13:18">
      <c r="M58" s="84">
        <v>45870</v>
      </c>
      <c r="N58" s="85">
        <f t="shared" si="1"/>
        <v>31</v>
      </c>
      <c r="O58" s="85"/>
      <c r="Q58" s="67"/>
      <c r="R58" s="67"/>
    </row>
    <row r="59" s="63" customFormat="1" spans="13:18">
      <c r="M59" s="84">
        <v>45901</v>
      </c>
      <c r="N59" s="85">
        <f t="shared" si="1"/>
        <v>30</v>
      </c>
      <c r="O59" s="85"/>
      <c r="Q59" s="67"/>
      <c r="R59" s="67"/>
    </row>
    <row r="60" s="63" customFormat="1" spans="13:18">
      <c r="M60" s="84">
        <v>45931</v>
      </c>
      <c r="N60" s="85">
        <f t="shared" si="1"/>
        <v>31</v>
      </c>
      <c r="O60" s="85"/>
      <c r="Q60" s="67"/>
      <c r="R60" s="67"/>
    </row>
    <row r="61" s="63" customFormat="1" spans="13:18">
      <c r="M61" s="84">
        <v>45962</v>
      </c>
      <c r="N61" s="85">
        <f t="shared" si="1"/>
        <v>30</v>
      </c>
      <c r="O61" s="85"/>
      <c r="Q61" s="67"/>
      <c r="R61" s="67"/>
    </row>
    <row r="62" s="63" customFormat="1" spans="13:18">
      <c r="M62" s="84">
        <v>45992</v>
      </c>
      <c r="N62" s="85">
        <f t="shared" si="1"/>
        <v>31</v>
      </c>
      <c r="O62" s="85"/>
      <c r="Q62" s="67"/>
      <c r="R62" s="67"/>
    </row>
    <row r="63" s="63" customFormat="1" spans="13:18">
      <c r="M63" s="79">
        <v>46023</v>
      </c>
      <c r="N63" s="82">
        <f t="shared" ref="N63:N72" si="2">DAY(EOMONTH(M63,0))</f>
        <v>31</v>
      </c>
      <c r="O63" s="82"/>
      <c r="Q63" s="67"/>
      <c r="R63" s="67"/>
    </row>
    <row r="64" s="63" customFormat="1" spans="13:18">
      <c r="M64" s="79">
        <v>46054</v>
      </c>
      <c r="N64" s="82">
        <f t="shared" si="2"/>
        <v>28</v>
      </c>
      <c r="O64" s="82"/>
      <c r="Q64" s="67"/>
      <c r="R64" s="67"/>
    </row>
    <row r="65" s="63" customFormat="1" spans="13:18">
      <c r="M65" s="79">
        <v>46082</v>
      </c>
      <c r="N65" s="82">
        <f t="shared" si="2"/>
        <v>31</v>
      </c>
      <c r="O65" s="82"/>
      <c r="Q65" s="67"/>
      <c r="R65" s="67"/>
    </row>
    <row r="66" s="63" customFormat="1" spans="13:18">
      <c r="M66" s="79">
        <v>46113</v>
      </c>
      <c r="N66" s="82">
        <f t="shared" si="2"/>
        <v>30</v>
      </c>
      <c r="O66" s="82"/>
      <c r="Q66" s="67"/>
      <c r="R66" s="67"/>
    </row>
    <row r="67" s="63" customFormat="1" spans="13:18">
      <c r="M67" s="79">
        <v>46143</v>
      </c>
      <c r="N67" s="82">
        <f t="shared" si="2"/>
        <v>31</v>
      </c>
      <c r="O67" s="82"/>
      <c r="Q67" s="67"/>
      <c r="R67" s="67"/>
    </row>
    <row r="68" s="63" customFormat="1" spans="13:18">
      <c r="M68" s="79">
        <v>46174</v>
      </c>
      <c r="N68" s="82">
        <f t="shared" si="2"/>
        <v>30</v>
      </c>
      <c r="O68" s="82"/>
      <c r="Q68" s="67"/>
      <c r="R68" s="67"/>
    </row>
    <row r="69" s="63" customFormat="1" spans="13:18">
      <c r="M69" s="79">
        <v>46204</v>
      </c>
      <c r="N69" s="82">
        <f t="shared" si="2"/>
        <v>31</v>
      </c>
      <c r="O69" s="82"/>
      <c r="Q69" s="67"/>
      <c r="R69" s="67"/>
    </row>
    <row r="70" s="63" customFormat="1" spans="13:18">
      <c r="M70" s="79">
        <v>46235</v>
      </c>
      <c r="N70" s="82">
        <f t="shared" si="2"/>
        <v>31</v>
      </c>
      <c r="O70" s="82"/>
      <c r="Q70" s="67"/>
      <c r="R70" s="67"/>
    </row>
    <row r="71" s="63" customFormat="1" spans="13:18">
      <c r="M71" s="79">
        <v>46266</v>
      </c>
      <c r="N71" s="82">
        <f t="shared" si="2"/>
        <v>30</v>
      </c>
      <c r="O71" s="82"/>
      <c r="Q71" s="67"/>
      <c r="R71" s="67"/>
    </row>
    <row r="72" s="63" customFormat="1" spans="13:18">
      <c r="M72" s="79">
        <v>46296</v>
      </c>
      <c r="N72" s="82">
        <f t="shared" si="2"/>
        <v>31</v>
      </c>
      <c r="O72" s="82"/>
      <c r="Q72" s="67"/>
      <c r="R72" s="67"/>
    </row>
    <row r="73" s="63" customFormat="1" spans="13:18">
      <c r="M73" s="79">
        <v>46327</v>
      </c>
      <c r="N73" s="82">
        <f t="shared" ref="N73:N87" si="3">DAY(EOMONTH(M73,0))</f>
        <v>30</v>
      </c>
      <c r="O73" s="82"/>
      <c r="Q73" s="67"/>
      <c r="R73" s="67"/>
    </row>
    <row r="74" s="63" customFormat="1" spans="13:18">
      <c r="M74" s="79">
        <v>46357</v>
      </c>
      <c r="N74" s="82">
        <f t="shared" si="3"/>
        <v>31</v>
      </c>
      <c r="O74" s="82"/>
      <c r="Q74" s="67"/>
      <c r="R74" s="67"/>
    </row>
    <row r="75" s="63" customFormat="1" spans="13:18">
      <c r="M75" s="84">
        <v>46388</v>
      </c>
      <c r="N75" s="85">
        <f t="shared" si="3"/>
        <v>31</v>
      </c>
      <c r="O75" s="85"/>
      <c r="Q75" s="67"/>
      <c r="R75" s="67"/>
    </row>
    <row r="76" s="63" customFormat="1" spans="13:18">
      <c r="M76" s="84">
        <v>46419</v>
      </c>
      <c r="N76" s="85">
        <f t="shared" si="3"/>
        <v>28</v>
      </c>
      <c r="O76" s="85"/>
      <c r="Q76" s="67"/>
      <c r="R76" s="67"/>
    </row>
    <row r="77" s="63" customFormat="1" spans="13:18">
      <c r="M77" s="84">
        <v>46447</v>
      </c>
      <c r="N77" s="85">
        <f t="shared" si="3"/>
        <v>31</v>
      </c>
      <c r="O77" s="85"/>
      <c r="Q77" s="67"/>
      <c r="R77" s="67"/>
    </row>
    <row r="78" s="63" customFormat="1" spans="13:18">
      <c r="M78" s="84">
        <v>46478</v>
      </c>
      <c r="N78" s="85">
        <f t="shared" si="3"/>
        <v>30</v>
      </c>
      <c r="O78" s="85"/>
      <c r="Q78" s="67"/>
      <c r="R78" s="67"/>
    </row>
    <row r="79" s="63" customFormat="1" spans="13:18">
      <c r="M79" s="84">
        <v>46508</v>
      </c>
      <c r="N79" s="85">
        <f t="shared" si="3"/>
        <v>31</v>
      </c>
      <c r="O79" s="85"/>
      <c r="Q79" s="67"/>
      <c r="R79" s="67"/>
    </row>
    <row r="80" s="63" customFormat="1" spans="13:18">
      <c r="M80" s="84">
        <v>46539</v>
      </c>
      <c r="N80" s="85">
        <f t="shared" si="3"/>
        <v>30</v>
      </c>
      <c r="O80" s="85"/>
      <c r="Q80" s="67"/>
      <c r="R80" s="67"/>
    </row>
    <row r="81" s="63" customFormat="1" spans="13:18">
      <c r="M81" s="84">
        <v>46569</v>
      </c>
      <c r="N81" s="85">
        <f t="shared" si="3"/>
        <v>31</v>
      </c>
      <c r="O81" s="85"/>
      <c r="Q81" s="67"/>
      <c r="R81" s="67"/>
    </row>
    <row r="82" s="63" customFormat="1" spans="13:18">
      <c r="M82" s="84">
        <v>46600</v>
      </c>
      <c r="N82" s="85">
        <f t="shared" si="3"/>
        <v>31</v>
      </c>
      <c r="O82" s="85"/>
      <c r="Q82" s="67"/>
      <c r="R82" s="67"/>
    </row>
    <row r="83" s="63" customFormat="1" spans="13:18">
      <c r="M83" s="84">
        <v>46631</v>
      </c>
      <c r="N83" s="85">
        <f t="shared" si="3"/>
        <v>30</v>
      </c>
      <c r="O83" s="85"/>
      <c r="Q83" s="67"/>
      <c r="R83" s="67"/>
    </row>
    <row r="84" s="63" customFormat="1" spans="13:18">
      <c r="M84" s="84">
        <v>46661</v>
      </c>
      <c r="N84" s="85">
        <f t="shared" si="3"/>
        <v>31</v>
      </c>
      <c r="O84" s="85"/>
      <c r="Q84" s="67"/>
      <c r="R84" s="67"/>
    </row>
    <row r="85" s="63" customFormat="1" spans="13:18">
      <c r="M85" s="84">
        <v>46692</v>
      </c>
      <c r="N85" s="85">
        <f t="shared" si="3"/>
        <v>30</v>
      </c>
      <c r="O85" s="85"/>
      <c r="Q85" s="67"/>
      <c r="R85" s="67"/>
    </row>
    <row r="86" s="63" customFormat="1" spans="13:18">
      <c r="M86" s="84">
        <v>46722</v>
      </c>
      <c r="N86" s="85">
        <f t="shared" si="3"/>
        <v>31</v>
      </c>
      <c r="O86" s="85"/>
      <c r="Q86" s="67"/>
      <c r="R86" s="67"/>
    </row>
    <row r="87" s="63" customFormat="1" spans="13:18">
      <c r="M87" s="79">
        <v>46753</v>
      </c>
      <c r="N87" s="82">
        <f t="shared" si="3"/>
        <v>31</v>
      </c>
      <c r="O87" s="82"/>
      <c r="Q87" s="67"/>
      <c r="R87" s="67"/>
    </row>
    <row r="88" s="63" customFormat="1" spans="13:18">
      <c r="M88" s="79">
        <v>46784</v>
      </c>
      <c r="N88" s="82">
        <f t="shared" ref="N88:N98" si="4">DAY(EOMONTH(M88,0))</f>
        <v>29</v>
      </c>
      <c r="O88" s="82"/>
      <c r="Q88" s="67"/>
      <c r="R88" s="67"/>
    </row>
    <row r="89" s="63" customFormat="1" spans="13:18">
      <c r="M89" s="79">
        <v>46813</v>
      </c>
      <c r="N89" s="82">
        <f t="shared" si="4"/>
        <v>31</v>
      </c>
      <c r="O89" s="82"/>
      <c r="Q89" s="67"/>
      <c r="R89" s="67"/>
    </row>
    <row r="90" s="63" customFormat="1" spans="13:18">
      <c r="M90" s="79">
        <v>46844</v>
      </c>
      <c r="N90" s="82">
        <f t="shared" si="4"/>
        <v>30</v>
      </c>
      <c r="O90" s="82"/>
      <c r="Q90" s="67"/>
      <c r="R90" s="67"/>
    </row>
    <row r="91" s="63" customFormat="1" spans="13:18">
      <c r="M91" s="79">
        <v>46874</v>
      </c>
      <c r="N91" s="82">
        <f t="shared" si="4"/>
        <v>31</v>
      </c>
      <c r="O91" s="82"/>
      <c r="Q91" s="67"/>
      <c r="R91" s="67"/>
    </row>
    <row r="92" s="63" customFormat="1" spans="13:18">
      <c r="M92" s="79">
        <v>46905</v>
      </c>
      <c r="N92" s="82">
        <f t="shared" si="4"/>
        <v>30</v>
      </c>
      <c r="O92" s="82"/>
      <c r="Q92" s="67"/>
      <c r="R92" s="67"/>
    </row>
    <row r="93" s="63" customFormat="1" spans="13:18">
      <c r="M93" s="79">
        <v>46935</v>
      </c>
      <c r="N93" s="82">
        <f t="shared" si="4"/>
        <v>31</v>
      </c>
      <c r="O93" s="82"/>
      <c r="Q93" s="67"/>
      <c r="R93" s="67"/>
    </row>
    <row r="94" s="63" customFormat="1" spans="13:18">
      <c r="M94" s="79">
        <v>46966</v>
      </c>
      <c r="N94" s="82">
        <f t="shared" si="4"/>
        <v>31</v>
      </c>
      <c r="O94" s="82"/>
      <c r="Q94" s="67"/>
      <c r="R94" s="67"/>
    </row>
    <row r="95" s="63" customFormat="1" spans="13:18">
      <c r="M95" s="79">
        <v>46997</v>
      </c>
      <c r="N95" s="82">
        <f t="shared" si="4"/>
        <v>30</v>
      </c>
      <c r="O95" s="82"/>
      <c r="Q95" s="67"/>
      <c r="R95" s="67"/>
    </row>
    <row r="96" s="63" customFormat="1" spans="13:18">
      <c r="M96" s="79">
        <v>47027</v>
      </c>
      <c r="N96" s="82">
        <f t="shared" si="4"/>
        <v>31</v>
      </c>
      <c r="O96" s="82"/>
      <c r="Q96" s="67"/>
      <c r="R96" s="67"/>
    </row>
    <row r="97" s="63" customFormat="1" spans="13:18">
      <c r="M97" s="79">
        <v>47058</v>
      </c>
      <c r="N97" s="82">
        <f t="shared" si="4"/>
        <v>30</v>
      </c>
      <c r="O97" s="82"/>
      <c r="Q97" s="67"/>
      <c r="R97" s="67"/>
    </row>
    <row r="98" s="63" customFormat="1" spans="13:18">
      <c r="M98" s="79">
        <v>47088</v>
      </c>
      <c r="N98" s="82">
        <f t="shared" si="4"/>
        <v>31</v>
      </c>
      <c r="O98" s="82"/>
      <c r="Q98" s="67"/>
      <c r="R98" s="67"/>
    </row>
    <row r="99" s="63" customFormat="1" spans="13:18">
      <c r="M99" s="84">
        <v>47119</v>
      </c>
      <c r="N99" s="85">
        <f t="shared" ref="N99:N110" si="5">DAY(EOMONTH(M99,0))</f>
        <v>31</v>
      </c>
      <c r="O99" s="85"/>
      <c r="Q99" s="67"/>
      <c r="R99" s="67"/>
    </row>
    <row r="100" s="63" customFormat="1" spans="13:18">
      <c r="M100" s="84">
        <v>47150</v>
      </c>
      <c r="N100" s="85">
        <f t="shared" si="5"/>
        <v>28</v>
      </c>
      <c r="O100" s="85"/>
      <c r="Q100" s="67"/>
      <c r="R100" s="67"/>
    </row>
    <row r="101" s="63" customFormat="1" spans="13:18">
      <c r="M101" s="84">
        <v>47178</v>
      </c>
      <c r="N101" s="85">
        <f t="shared" si="5"/>
        <v>31</v>
      </c>
      <c r="O101" s="85"/>
      <c r="Q101" s="67"/>
      <c r="R101" s="67"/>
    </row>
    <row r="102" s="63" customFormat="1" spans="13:18">
      <c r="M102" s="84">
        <v>47209</v>
      </c>
      <c r="N102" s="85">
        <f t="shared" si="5"/>
        <v>30</v>
      </c>
      <c r="O102" s="85"/>
      <c r="Q102" s="67"/>
      <c r="R102" s="67"/>
    </row>
    <row r="103" s="63" customFormat="1" spans="13:18">
      <c r="M103" s="84">
        <v>47239</v>
      </c>
      <c r="N103" s="85">
        <f t="shared" si="5"/>
        <v>31</v>
      </c>
      <c r="O103" s="85"/>
      <c r="Q103" s="67"/>
      <c r="R103" s="67"/>
    </row>
    <row r="104" s="63" customFormat="1" spans="13:18">
      <c r="M104" s="84">
        <v>47270</v>
      </c>
      <c r="N104" s="85">
        <f t="shared" si="5"/>
        <v>30</v>
      </c>
      <c r="O104" s="85"/>
      <c r="Q104" s="67"/>
      <c r="R104" s="67"/>
    </row>
    <row r="105" s="63" customFormat="1" spans="13:18">
      <c r="M105" s="84">
        <v>47300</v>
      </c>
      <c r="N105" s="85">
        <f t="shared" si="5"/>
        <v>31</v>
      </c>
      <c r="O105" s="85"/>
      <c r="Q105" s="67"/>
      <c r="R105" s="67"/>
    </row>
    <row r="106" s="63" customFormat="1" spans="13:18">
      <c r="M106" s="84">
        <v>47331</v>
      </c>
      <c r="N106" s="85">
        <f t="shared" si="5"/>
        <v>31</v>
      </c>
      <c r="O106" s="85"/>
      <c r="Q106" s="67"/>
      <c r="R106" s="67"/>
    </row>
    <row r="107" s="63" customFormat="1" spans="13:18">
      <c r="M107" s="84">
        <v>47362</v>
      </c>
      <c r="N107" s="85">
        <f t="shared" si="5"/>
        <v>30</v>
      </c>
      <c r="O107" s="85"/>
      <c r="Q107" s="67"/>
      <c r="R107" s="67"/>
    </row>
    <row r="108" s="63" customFormat="1" spans="13:18">
      <c r="M108" s="84">
        <v>47392</v>
      </c>
      <c r="N108" s="85">
        <f t="shared" si="5"/>
        <v>31</v>
      </c>
      <c r="O108" s="85"/>
      <c r="Q108" s="67"/>
      <c r="R108" s="67"/>
    </row>
    <row r="109" s="63" customFormat="1" spans="13:18">
      <c r="M109" s="84">
        <v>47423</v>
      </c>
      <c r="N109" s="85">
        <f t="shared" si="5"/>
        <v>30</v>
      </c>
      <c r="O109" s="85"/>
      <c r="Q109" s="67"/>
      <c r="R109" s="67"/>
    </row>
    <row r="110" s="63" customFormat="1" spans="13:18">
      <c r="M110" s="84">
        <v>47453</v>
      </c>
      <c r="N110" s="85">
        <f t="shared" si="5"/>
        <v>31</v>
      </c>
      <c r="O110" s="85"/>
      <c r="Q110" s="67"/>
      <c r="R110" s="67"/>
    </row>
    <row r="111" s="63" customFormat="1" spans="13:18">
      <c r="M111" s="79">
        <v>47484</v>
      </c>
      <c r="N111" s="82">
        <f t="shared" ref="N111:N122" si="6">DAY(EOMONTH(M111,0))</f>
        <v>31</v>
      </c>
      <c r="O111" s="82"/>
      <c r="Q111" s="67"/>
      <c r="R111" s="67"/>
    </row>
    <row r="112" s="63" customFormat="1" spans="13:18">
      <c r="M112" s="79">
        <v>47515</v>
      </c>
      <c r="N112" s="82">
        <f t="shared" si="6"/>
        <v>28</v>
      </c>
      <c r="O112" s="82"/>
      <c r="Q112" s="67"/>
      <c r="R112" s="67"/>
    </row>
    <row r="113" s="63" customFormat="1" spans="13:18">
      <c r="M113" s="79">
        <v>47543</v>
      </c>
      <c r="N113" s="82">
        <f t="shared" si="6"/>
        <v>31</v>
      </c>
      <c r="O113" s="82"/>
      <c r="Q113" s="67"/>
      <c r="R113" s="67"/>
    </row>
    <row r="114" s="63" customFormat="1" spans="13:18">
      <c r="M114" s="79">
        <v>47574</v>
      </c>
      <c r="N114" s="82">
        <f t="shared" si="6"/>
        <v>30</v>
      </c>
      <c r="O114" s="82"/>
      <c r="Q114" s="67"/>
      <c r="R114" s="67"/>
    </row>
    <row r="115" s="63" customFormat="1" spans="13:18">
      <c r="M115" s="79">
        <v>47604</v>
      </c>
      <c r="N115" s="82">
        <f t="shared" si="6"/>
        <v>31</v>
      </c>
      <c r="O115" s="82"/>
      <c r="Q115" s="67"/>
      <c r="R115" s="67"/>
    </row>
    <row r="116" s="63" customFormat="1" spans="13:18">
      <c r="M116" s="79">
        <v>47635</v>
      </c>
      <c r="N116" s="82">
        <f t="shared" si="6"/>
        <v>30</v>
      </c>
      <c r="O116" s="82"/>
      <c r="Q116" s="67"/>
      <c r="R116" s="67"/>
    </row>
    <row r="117" s="63" customFormat="1" spans="13:18">
      <c r="M117" s="79">
        <v>47665</v>
      </c>
      <c r="N117" s="82">
        <f t="shared" si="6"/>
        <v>31</v>
      </c>
      <c r="O117" s="82"/>
      <c r="Q117" s="67"/>
      <c r="R117" s="67"/>
    </row>
    <row r="118" s="63" customFormat="1" spans="13:18">
      <c r="M118" s="79">
        <v>47696</v>
      </c>
      <c r="N118" s="82">
        <f t="shared" si="6"/>
        <v>31</v>
      </c>
      <c r="O118" s="82"/>
      <c r="Q118" s="67"/>
      <c r="R118" s="67"/>
    </row>
    <row r="119" s="63" customFormat="1" spans="13:18">
      <c r="M119" s="79">
        <v>47727</v>
      </c>
      <c r="N119" s="82">
        <f t="shared" si="6"/>
        <v>30</v>
      </c>
      <c r="O119" s="82"/>
      <c r="Q119" s="67"/>
      <c r="R119" s="67"/>
    </row>
    <row r="120" s="63" customFormat="1" spans="13:18">
      <c r="M120" s="79">
        <v>47757</v>
      </c>
      <c r="N120" s="82">
        <f t="shared" si="6"/>
        <v>31</v>
      </c>
      <c r="O120" s="82"/>
      <c r="Q120" s="67"/>
      <c r="R120" s="67"/>
    </row>
    <row r="121" s="63" customFormat="1" spans="13:18">
      <c r="M121" s="79">
        <v>47788</v>
      </c>
      <c r="N121" s="82">
        <f t="shared" si="6"/>
        <v>30</v>
      </c>
      <c r="O121" s="82"/>
      <c r="Q121" s="67"/>
      <c r="R121" s="67"/>
    </row>
    <row r="122" s="63" customFormat="1" spans="13:18">
      <c r="M122" s="79">
        <v>47818</v>
      </c>
      <c r="N122" s="82">
        <f t="shared" si="6"/>
        <v>31</v>
      </c>
      <c r="O122" s="82"/>
      <c r="Q122" s="67"/>
      <c r="R122" s="67"/>
    </row>
    <row r="123" spans="13:15">
      <c r="M123" s="84">
        <v>47849</v>
      </c>
      <c r="N123" s="85">
        <f t="shared" ref="N123:N134" si="7">DAY(EOMONTH(M123,0))</f>
        <v>31</v>
      </c>
      <c r="O123" s="85"/>
    </row>
    <row r="124" spans="13:15">
      <c r="M124" s="84">
        <v>47880</v>
      </c>
      <c r="N124" s="85">
        <f t="shared" si="7"/>
        <v>28</v>
      </c>
      <c r="O124" s="85"/>
    </row>
    <row r="125" spans="13:15">
      <c r="M125" s="84">
        <v>47908</v>
      </c>
      <c r="N125" s="85">
        <f t="shared" si="7"/>
        <v>31</v>
      </c>
      <c r="O125" s="85"/>
    </row>
    <row r="126" spans="13:15">
      <c r="M126" s="84">
        <v>47939</v>
      </c>
      <c r="N126" s="85">
        <f t="shared" si="7"/>
        <v>30</v>
      </c>
      <c r="O126" s="85"/>
    </row>
    <row r="127" spans="13:15">
      <c r="M127" s="84">
        <v>47969</v>
      </c>
      <c r="N127" s="85">
        <f t="shared" si="7"/>
        <v>31</v>
      </c>
      <c r="O127" s="85"/>
    </row>
    <row r="128" spans="13:15">
      <c r="M128" s="84">
        <v>48000</v>
      </c>
      <c r="N128" s="85">
        <f t="shared" si="7"/>
        <v>30</v>
      </c>
      <c r="O128" s="85"/>
    </row>
    <row r="129" spans="13:15">
      <c r="M129" s="84">
        <v>48030</v>
      </c>
      <c r="N129" s="85">
        <f t="shared" si="7"/>
        <v>31</v>
      </c>
      <c r="O129" s="85"/>
    </row>
    <row r="130" spans="13:15">
      <c r="M130" s="84">
        <v>48061</v>
      </c>
      <c r="N130" s="85">
        <f t="shared" si="7"/>
        <v>31</v>
      </c>
      <c r="O130" s="85"/>
    </row>
    <row r="131" spans="13:15">
      <c r="M131" s="84">
        <v>48092</v>
      </c>
      <c r="N131" s="85">
        <f t="shared" si="7"/>
        <v>30</v>
      </c>
      <c r="O131" s="85"/>
    </row>
    <row r="132" spans="13:15">
      <c r="M132" s="84">
        <v>48122</v>
      </c>
      <c r="N132" s="85">
        <f t="shared" si="7"/>
        <v>31</v>
      </c>
      <c r="O132" s="85"/>
    </row>
    <row r="133" spans="13:15">
      <c r="M133" s="84">
        <v>48153</v>
      </c>
      <c r="N133" s="85">
        <f t="shared" si="7"/>
        <v>30</v>
      </c>
      <c r="O133" s="85"/>
    </row>
    <row r="134" spans="13:15">
      <c r="M134" s="84">
        <v>48183</v>
      </c>
      <c r="N134" s="85">
        <f t="shared" si="7"/>
        <v>31</v>
      </c>
      <c r="O134" s="85"/>
    </row>
    <row r="135" spans="13:15">
      <c r="M135" s="79">
        <v>48214</v>
      </c>
      <c r="N135" s="82">
        <f t="shared" ref="N135:N154" si="8">DAY(EOMONTH(M135,0))</f>
        <v>31</v>
      </c>
      <c r="O135" s="82"/>
    </row>
    <row r="136" spans="13:15">
      <c r="M136" s="79">
        <v>48245</v>
      </c>
      <c r="N136" s="82">
        <f t="shared" si="8"/>
        <v>29</v>
      </c>
      <c r="O136" s="82"/>
    </row>
    <row r="137" spans="13:15">
      <c r="M137" s="79">
        <v>48274</v>
      </c>
      <c r="N137" s="82">
        <f t="shared" si="8"/>
        <v>31</v>
      </c>
      <c r="O137" s="82"/>
    </row>
    <row r="138" spans="13:15">
      <c r="M138" s="79">
        <v>48305</v>
      </c>
      <c r="N138" s="82">
        <f t="shared" si="8"/>
        <v>30</v>
      </c>
      <c r="O138" s="82"/>
    </row>
    <row r="139" spans="13:15">
      <c r="M139" s="79">
        <v>48335</v>
      </c>
      <c r="N139" s="82">
        <f t="shared" si="8"/>
        <v>31</v>
      </c>
      <c r="O139" s="82"/>
    </row>
    <row r="140" spans="13:15">
      <c r="M140" s="79">
        <v>48366</v>
      </c>
      <c r="N140" s="82">
        <f t="shared" si="8"/>
        <v>30</v>
      </c>
      <c r="O140" s="82"/>
    </row>
    <row r="141" spans="13:15">
      <c r="M141" s="79">
        <v>48396</v>
      </c>
      <c r="N141" s="82">
        <f t="shared" si="8"/>
        <v>31</v>
      </c>
      <c r="O141" s="82"/>
    </row>
    <row r="142" spans="13:15">
      <c r="M142" s="79">
        <v>48427</v>
      </c>
      <c r="N142" s="82">
        <f t="shared" si="8"/>
        <v>31</v>
      </c>
      <c r="O142" s="82"/>
    </row>
    <row r="143" spans="13:15">
      <c r="M143" s="79">
        <v>48458</v>
      </c>
      <c r="N143" s="82">
        <f t="shared" si="8"/>
        <v>30</v>
      </c>
      <c r="O143" s="82"/>
    </row>
    <row r="144" spans="13:15">
      <c r="M144" s="79">
        <v>48488</v>
      </c>
      <c r="N144" s="82">
        <f t="shared" si="8"/>
        <v>31</v>
      </c>
      <c r="O144" s="82"/>
    </row>
    <row r="145" spans="13:15">
      <c r="M145" s="79">
        <v>48519</v>
      </c>
      <c r="N145" s="82">
        <f t="shared" si="8"/>
        <v>30</v>
      </c>
      <c r="O145" s="82"/>
    </row>
    <row r="146" spans="13:15">
      <c r="M146" s="79">
        <v>48549</v>
      </c>
      <c r="N146" s="82">
        <f t="shared" si="8"/>
        <v>31</v>
      </c>
      <c r="O146" s="82"/>
    </row>
    <row r="147" spans="13:15">
      <c r="M147" s="84">
        <v>48580</v>
      </c>
      <c r="N147" s="85">
        <f t="shared" si="8"/>
        <v>31</v>
      </c>
      <c r="O147" s="85"/>
    </row>
    <row r="148" spans="13:15">
      <c r="M148" s="84">
        <v>48611</v>
      </c>
      <c r="N148" s="85">
        <f t="shared" si="8"/>
        <v>28</v>
      </c>
      <c r="O148" s="85"/>
    </row>
    <row r="149" spans="13:15">
      <c r="M149" s="84">
        <v>48639</v>
      </c>
      <c r="N149" s="85">
        <f t="shared" si="8"/>
        <v>31</v>
      </c>
      <c r="O149" s="85"/>
    </row>
    <row r="150" spans="13:15">
      <c r="M150" s="84">
        <v>48670</v>
      </c>
      <c r="N150" s="85">
        <f t="shared" si="8"/>
        <v>30</v>
      </c>
      <c r="O150" s="85"/>
    </row>
    <row r="151" spans="13:15">
      <c r="M151" s="84">
        <v>48700</v>
      </c>
      <c r="N151" s="85">
        <f t="shared" si="8"/>
        <v>31</v>
      </c>
      <c r="O151" s="85"/>
    </row>
    <row r="152" spans="13:15">
      <c r="M152" s="84">
        <v>48731</v>
      </c>
      <c r="N152" s="85">
        <f t="shared" si="8"/>
        <v>30</v>
      </c>
      <c r="O152" s="85"/>
    </row>
    <row r="153" spans="13:15">
      <c r="M153" s="84">
        <v>48761</v>
      </c>
      <c r="N153" s="85">
        <f t="shared" si="8"/>
        <v>31</v>
      </c>
      <c r="O153" s="85"/>
    </row>
    <row r="154" spans="13:15">
      <c r="M154" s="84">
        <v>48792</v>
      </c>
      <c r="N154" s="85">
        <f t="shared" si="8"/>
        <v>31</v>
      </c>
      <c r="O154" s="85"/>
    </row>
    <row r="155" spans="13:15">
      <c r="M155" s="84">
        <v>48823</v>
      </c>
      <c r="N155" s="85">
        <f t="shared" ref="N155:N170" si="9">DAY(EOMONTH(M155,0))</f>
        <v>30</v>
      </c>
      <c r="O155" s="85"/>
    </row>
    <row r="156" spans="13:15">
      <c r="M156" s="84">
        <v>48853</v>
      </c>
      <c r="N156" s="85">
        <f t="shared" si="9"/>
        <v>31</v>
      </c>
      <c r="O156" s="85"/>
    </row>
    <row r="157" spans="13:15">
      <c r="M157" s="84">
        <v>48884</v>
      </c>
      <c r="N157" s="85">
        <f t="shared" si="9"/>
        <v>30</v>
      </c>
      <c r="O157" s="85"/>
    </row>
    <row r="158" spans="13:15">
      <c r="M158" s="84">
        <v>48914</v>
      </c>
      <c r="N158" s="85">
        <f t="shared" si="9"/>
        <v>31</v>
      </c>
      <c r="O158" s="85"/>
    </row>
    <row r="159" spans="13:15">
      <c r="M159" s="79">
        <v>48945</v>
      </c>
      <c r="N159" s="82">
        <f t="shared" si="9"/>
        <v>31</v>
      </c>
      <c r="O159" s="82"/>
    </row>
    <row r="160" spans="13:15">
      <c r="M160" s="79">
        <v>48976</v>
      </c>
      <c r="N160" s="82">
        <f t="shared" si="9"/>
        <v>28</v>
      </c>
      <c r="O160" s="82"/>
    </row>
    <row r="161" spans="13:15">
      <c r="M161" s="79">
        <v>49004</v>
      </c>
      <c r="N161" s="82">
        <f t="shared" si="9"/>
        <v>31</v>
      </c>
      <c r="O161" s="82"/>
    </row>
    <row r="162" spans="13:15">
      <c r="M162" s="79">
        <v>49035</v>
      </c>
      <c r="N162" s="82">
        <f t="shared" si="9"/>
        <v>30</v>
      </c>
      <c r="O162" s="82"/>
    </row>
    <row r="163" spans="13:15">
      <c r="M163" s="79">
        <v>49065</v>
      </c>
      <c r="N163" s="82">
        <f t="shared" si="9"/>
        <v>31</v>
      </c>
      <c r="O163" s="82"/>
    </row>
    <row r="164" spans="13:15">
      <c r="M164" s="79">
        <v>49096</v>
      </c>
      <c r="N164" s="82">
        <f t="shared" si="9"/>
        <v>30</v>
      </c>
      <c r="O164" s="82"/>
    </row>
    <row r="165" spans="13:15">
      <c r="M165" s="79">
        <v>49126</v>
      </c>
      <c r="N165" s="82">
        <f t="shared" si="9"/>
        <v>31</v>
      </c>
      <c r="O165" s="82"/>
    </row>
    <row r="166" spans="13:15">
      <c r="M166" s="79">
        <v>49157</v>
      </c>
      <c r="N166" s="82">
        <f t="shared" si="9"/>
        <v>31</v>
      </c>
      <c r="O166" s="82"/>
    </row>
    <row r="167" spans="13:15">
      <c r="M167" s="79">
        <v>49188</v>
      </c>
      <c r="N167" s="82">
        <f t="shared" si="9"/>
        <v>30</v>
      </c>
      <c r="O167" s="82"/>
    </row>
    <row r="168" spans="13:15">
      <c r="M168" s="79">
        <v>49218</v>
      </c>
      <c r="N168" s="82">
        <f t="shared" si="9"/>
        <v>31</v>
      </c>
      <c r="O168" s="82"/>
    </row>
    <row r="169" spans="13:15">
      <c r="M169" s="79">
        <v>49249</v>
      </c>
      <c r="N169" s="82">
        <f t="shared" si="9"/>
        <v>30</v>
      </c>
      <c r="O169" s="82"/>
    </row>
    <row r="170" spans="13:15">
      <c r="M170" s="79">
        <v>49279</v>
      </c>
      <c r="N170" s="82">
        <f t="shared" si="9"/>
        <v>31</v>
      </c>
      <c r="O170" s="82"/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M4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Q15" sqref="Q15"/>
    </sheetView>
  </sheetViews>
  <sheetFormatPr defaultColWidth="9" defaultRowHeight="27" customHeight="1" outlineLevelRow="3"/>
  <cols>
    <col min="1" max="1" customWidth="true" style="55" width="10.7272727272727"/>
    <col min="2" max="2" customWidth="true" style="55" width="13.5454545454545"/>
    <col min="3" max="3" customWidth="true" style="55" width="18.0909090909091"/>
    <col min="4" max="4" customWidth="true" style="55" width="8.0"/>
    <col min="5" max="5" customWidth="true" width="8.0"/>
    <col min="6" max="6" customWidth="true" width="9.90909090909091"/>
    <col min="7" max="8" customWidth="true" width="8.0"/>
    <col min="9" max="10" customWidth="true" width="9.90909090909091"/>
    <col min="11" max="11" customWidth="true" width="12.7272727272727"/>
    <col min="13" max="13" customWidth="true" width="23.5454545454545"/>
  </cols>
  <sheetData>
    <row r="1" s="53" customFormat="1" customHeight="1" spans="1:13">
      <c r="A1" s="56" t="s">
        <v>338</v>
      </c>
      <c r="B1" s="57" t="s">
        <v>21</v>
      </c>
      <c r="C1" s="57" t="s">
        <v>339</v>
      </c>
      <c r="D1" s="56" t="s">
        <v>340</v>
      </c>
      <c r="E1" s="56"/>
      <c r="F1" s="56"/>
      <c r="G1" s="56" t="s">
        <v>341</v>
      </c>
      <c r="H1" s="56"/>
      <c r="I1" s="56" t="s">
        <v>342</v>
      </c>
      <c r="J1" s="56"/>
      <c r="K1" s="56"/>
      <c r="M1" s="53" t="s">
        <v>343</v>
      </c>
    </row>
    <row r="2" s="53" customFormat="1" customHeight="1" spans="1:11">
      <c r="A2" s="56"/>
      <c r="B2" s="57"/>
      <c r="C2" s="57"/>
      <c r="D2" s="56" t="s">
        <v>344</v>
      </c>
      <c r="E2" s="56" t="s">
        <v>345</v>
      </c>
      <c r="F2" s="56"/>
      <c r="G2" s="56" t="s">
        <v>346</v>
      </c>
      <c r="H2" s="56"/>
      <c r="I2" s="56" t="s">
        <v>347</v>
      </c>
      <c r="J2" s="56"/>
      <c r="K2" s="56"/>
    </row>
    <row r="3" s="54" customFormat="1" customHeight="1" spans="1:11">
      <c r="A3" s="56"/>
      <c r="B3" s="57"/>
      <c r="C3" s="57"/>
      <c r="D3" s="56"/>
      <c r="E3" s="56" t="s">
        <v>348</v>
      </c>
      <c r="F3" s="56" t="s">
        <v>349</v>
      </c>
      <c r="G3" s="56" t="s">
        <v>350</v>
      </c>
      <c r="H3" s="56" t="s">
        <v>351</v>
      </c>
      <c r="I3" s="56" t="s">
        <v>247</v>
      </c>
      <c r="J3" s="56" t="s">
        <v>252</v>
      </c>
      <c r="K3" s="56" t="s">
        <v>2</v>
      </c>
    </row>
    <row r="4" ht="21" customHeight="1" spans="1:13">
      <c r="A4" s="58" t="s">
        <v>20</v>
      </c>
      <c r="B4" s="58" t="s">
        <v>20</v>
      </c>
      <c r="C4" s="58"/>
      <c r="D4" s="59">
        <v>0.4</v>
      </c>
      <c r="E4" s="59">
        <v>0.4</v>
      </c>
      <c r="F4" s="59">
        <v>0.4</v>
      </c>
      <c r="G4" s="59">
        <v>0.06</v>
      </c>
      <c r="H4" s="59">
        <v>0.05</v>
      </c>
      <c r="I4" s="59">
        <f t="shared" ref="I4:K4" si="0">D4-$G4-$H4</f>
        <v>0.29</v>
      </c>
      <c r="J4" s="59">
        <f t="shared" si="0"/>
        <v>0.29</v>
      </c>
      <c r="K4" s="59">
        <f t="shared" si="0"/>
        <v>0.29</v>
      </c>
      <c r="L4" s="60"/>
      <c r="M4" s="61" t="s">
        <v>352</v>
      </c>
    </row>
  </sheetData>
  <autoFilter ref="A3:M4">
    <extLst/>
  </autoFilter>
  <mergeCells count="10">
    <mergeCell ref="D1:F1"/>
    <mergeCell ref="G1:H1"/>
    <mergeCell ref="I1:K1"/>
    <mergeCell ref="E2:F2"/>
    <mergeCell ref="G2:H2"/>
    <mergeCell ref="I2:K2"/>
    <mergeCell ref="A1:A3"/>
    <mergeCell ref="B1:B3"/>
    <mergeCell ref="C1:C3"/>
    <mergeCell ref="D2:D3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G79"/>
  <sheetViews>
    <sheetView topLeftCell="A58" workbookViewId="0">
      <selection activeCell="C32" sqref="C32:D32"/>
    </sheetView>
  </sheetViews>
  <sheetFormatPr defaultColWidth="9" defaultRowHeight="13.5" customHeight="1" outlineLevelCol="6"/>
  <cols>
    <col min="1" max="1" customWidth="true" style="38" width="22.0"/>
    <col min="2" max="2" customWidth="true" style="38" width="16.6363636363636"/>
    <col min="3" max="3" customWidth="true" style="38" width="20.3636363636364"/>
    <col min="4" max="4" customWidth="true" style="38" width="14.6363636363636"/>
    <col min="5" max="6" customWidth="true" style="38" width="7.18181818181818"/>
    <col min="7" max="7" customWidth="true" style="39" width="13.0"/>
    <col min="8" max="16384" style="38" width="9.0"/>
  </cols>
  <sheetData>
    <row r="1" ht="52" customHeight="1" spans="1:7">
      <c r="A1" s="40" t="s">
        <v>353</v>
      </c>
      <c r="B1" s="40" t="s">
        <v>354</v>
      </c>
      <c r="C1" s="40" t="s">
        <v>281</v>
      </c>
      <c r="D1" s="41" t="s">
        <v>355</v>
      </c>
      <c r="E1" s="42" t="s">
        <v>356</v>
      </c>
      <c r="F1" s="42" t="s">
        <v>357</v>
      </c>
      <c r="G1" s="43" t="s">
        <v>358</v>
      </c>
    </row>
    <row r="2" customHeight="1" spans="1:7">
      <c r="A2" s="44" t="s">
        <v>359</v>
      </c>
      <c r="B2" s="44" t="s">
        <v>249</v>
      </c>
      <c r="C2" s="45" t="s">
        <v>284</v>
      </c>
      <c r="D2" s="45">
        <v>61500</v>
      </c>
      <c r="E2" s="46"/>
      <c r="F2" s="46" t="s">
        <v>360</v>
      </c>
      <c r="G2" s="47">
        <v>45809</v>
      </c>
    </row>
    <row r="3" customHeight="1" spans="1:7">
      <c r="A3" s="44" t="s">
        <v>359</v>
      </c>
      <c r="B3" s="44" t="s">
        <v>249</v>
      </c>
      <c r="C3" s="45" t="s">
        <v>287</v>
      </c>
      <c r="D3" s="45">
        <v>42100</v>
      </c>
      <c r="E3" s="46"/>
      <c r="F3" s="46" t="s">
        <v>360</v>
      </c>
      <c r="G3" s="47">
        <v>45809</v>
      </c>
    </row>
    <row r="4" customHeight="1" spans="1:7">
      <c r="A4" s="44" t="s">
        <v>359</v>
      </c>
      <c r="B4" s="44" t="s">
        <v>249</v>
      </c>
      <c r="C4" s="45" t="s">
        <v>290</v>
      </c>
      <c r="D4" s="45">
        <v>35100</v>
      </c>
      <c r="E4" s="46"/>
      <c r="F4" s="46" t="s">
        <v>360</v>
      </c>
      <c r="G4" s="47">
        <v>45809</v>
      </c>
    </row>
    <row r="5" customHeight="1" spans="1:7">
      <c r="A5" s="44" t="s">
        <v>359</v>
      </c>
      <c r="B5" s="44" t="s">
        <v>249</v>
      </c>
      <c r="C5" s="45" t="s">
        <v>139</v>
      </c>
      <c r="D5" s="45">
        <v>29800</v>
      </c>
      <c r="E5" s="46"/>
      <c r="F5" s="46" t="s">
        <v>360</v>
      </c>
      <c r="G5" s="47">
        <v>45809</v>
      </c>
    </row>
    <row r="6" customHeight="1" spans="1:7">
      <c r="A6" s="44" t="s">
        <v>359</v>
      </c>
      <c r="B6" s="44" t="s">
        <v>249</v>
      </c>
      <c r="C6" s="48" t="s">
        <v>295</v>
      </c>
      <c r="D6" s="45">
        <v>25800</v>
      </c>
      <c r="E6" s="46"/>
      <c r="F6" s="46" t="s">
        <v>360</v>
      </c>
      <c r="G6" s="47">
        <v>45809</v>
      </c>
    </row>
    <row r="7" customHeight="1" spans="1:7">
      <c r="A7" s="44" t="s">
        <v>359</v>
      </c>
      <c r="B7" s="44" t="s">
        <v>249</v>
      </c>
      <c r="C7" s="45" t="s">
        <v>298</v>
      </c>
      <c r="D7" s="45">
        <v>22900</v>
      </c>
      <c r="E7" s="46"/>
      <c r="F7" s="46" t="s">
        <v>360</v>
      </c>
      <c r="G7" s="47">
        <v>45809</v>
      </c>
    </row>
    <row r="8" customHeight="1" spans="1:7">
      <c r="A8" s="44" t="s">
        <v>359</v>
      </c>
      <c r="B8" s="44" t="s">
        <v>249</v>
      </c>
      <c r="C8" s="45" t="s">
        <v>205</v>
      </c>
      <c r="D8" s="45">
        <v>19600</v>
      </c>
      <c r="E8" s="46"/>
      <c r="F8" s="46" t="s">
        <v>360</v>
      </c>
      <c r="G8" s="47">
        <v>45809</v>
      </c>
    </row>
    <row r="9" customHeight="1" spans="1:7">
      <c r="A9" s="44" t="s">
        <v>359</v>
      </c>
      <c r="B9" s="44" t="s">
        <v>249</v>
      </c>
      <c r="C9" s="45" t="s">
        <v>303</v>
      </c>
      <c r="D9" s="45">
        <v>17100</v>
      </c>
      <c r="E9" s="46"/>
      <c r="F9" s="46" t="s">
        <v>360</v>
      </c>
      <c r="G9" s="47">
        <v>45809</v>
      </c>
    </row>
    <row r="10" customHeight="1" spans="1:7">
      <c r="A10" s="44" t="s">
        <v>359</v>
      </c>
      <c r="B10" s="44" t="s">
        <v>249</v>
      </c>
      <c r="C10" s="45" t="s">
        <v>206</v>
      </c>
      <c r="D10" s="45">
        <v>15200</v>
      </c>
      <c r="E10" s="46"/>
      <c r="F10" s="46" t="s">
        <v>360</v>
      </c>
      <c r="G10" s="47">
        <v>45809</v>
      </c>
    </row>
    <row r="11" customHeight="1" spans="1:7">
      <c r="A11" s="44" t="s">
        <v>359</v>
      </c>
      <c r="B11" s="44" t="s">
        <v>249</v>
      </c>
      <c r="C11" s="45" t="s">
        <v>308</v>
      </c>
      <c r="D11" s="45">
        <v>13300</v>
      </c>
      <c r="E11" s="46"/>
      <c r="F11" s="46" t="s">
        <v>360</v>
      </c>
      <c r="G11" s="47">
        <v>45809</v>
      </c>
    </row>
    <row r="12" customHeight="1" spans="1:7">
      <c r="A12" s="44" t="s">
        <v>359</v>
      </c>
      <c r="B12" s="44" t="s">
        <v>249</v>
      </c>
      <c r="C12" s="45" t="s">
        <v>311</v>
      </c>
      <c r="D12" s="45">
        <v>11100</v>
      </c>
      <c r="E12" s="46"/>
      <c r="F12" s="46" t="s">
        <v>360</v>
      </c>
      <c r="G12" s="47">
        <v>45809</v>
      </c>
    </row>
    <row r="13" customHeight="1" spans="1:7">
      <c r="A13" s="44" t="s">
        <v>359</v>
      </c>
      <c r="B13" s="44" t="s">
        <v>249</v>
      </c>
      <c r="C13" s="45" t="s">
        <v>130</v>
      </c>
      <c r="D13" s="45">
        <v>9600</v>
      </c>
      <c r="E13" s="46"/>
      <c r="F13" s="46" t="s">
        <v>360</v>
      </c>
      <c r="G13" s="47">
        <v>45809</v>
      </c>
    </row>
    <row r="14" customHeight="1" spans="1:7">
      <c r="A14" s="44" t="s">
        <v>359</v>
      </c>
      <c r="B14" s="44" t="s">
        <v>249</v>
      </c>
      <c r="C14" s="45" t="s">
        <v>316</v>
      </c>
      <c r="D14" s="45">
        <v>4100</v>
      </c>
      <c r="E14" s="46"/>
      <c r="F14" s="46" t="s">
        <v>360</v>
      </c>
      <c r="G14" s="47">
        <v>45809</v>
      </c>
    </row>
    <row r="15" customHeight="1" spans="1:7">
      <c r="A15" s="49" t="s">
        <v>359</v>
      </c>
      <c r="B15" s="49" t="s">
        <v>273</v>
      </c>
      <c r="C15" s="50" t="s">
        <v>284</v>
      </c>
      <c r="D15" s="50">
        <v>54000</v>
      </c>
      <c r="E15" s="51"/>
      <c r="F15" s="51" t="s">
        <v>360</v>
      </c>
      <c r="G15" s="52">
        <v>45809</v>
      </c>
    </row>
    <row r="16" customHeight="1" spans="1:7">
      <c r="A16" s="49" t="s">
        <v>359</v>
      </c>
      <c r="B16" s="49" t="s">
        <v>273</v>
      </c>
      <c r="C16" s="50" t="s">
        <v>287</v>
      </c>
      <c r="D16" s="50">
        <v>39600</v>
      </c>
      <c r="E16" s="51"/>
      <c r="F16" s="51" t="s">
        <v>360</v>
      </c>
      <c r="G16" s="52">
        <v>45809</v>
      </c>
    </row>
    <row r="17" customHeight="1" spans="1:7">
      <c r="A17" s="49" t="s">
        <v>359</v>
      </c>
      <c r="B17" s="49" t="s">
        <v>273</v>
      </c>
      <c r="C17" s="50" t="s">
        <v>290</v>
      </c>
      <c r="D17" s="50">
        <v>31400</v>
      </c>
      <c r="E17" s="51"/>
      <c r="F17" s="51" t="s">
        <v>360</v>
      </c>
      <c r="G17" s="52">
        <v>45809</v>
      </c>
    </row>
    <row r="18" customHeight="1" spans="1:7">
      <c r="A18" s="49" t="s">
        <v>359</v>
      </c>
      <c r="B18" s="49" t="s">
        <v>273</v>
      </c>
      <c r="C18" s="50" t="s">
        <v>139</v>
      </c>
      <c r="D18" s="50">
        <v>25100</v>
      </c>
      <c r="E18" s="51"/>
      <c r="F18" s="51" t="s">
        <v>360</v>
      </c>
      <c r="G18" s="52">
        <v>45809</v>
      </c>
    </row>
    <row r="19" customHeight="1" spans="1:7">
      <c r="A19" s="49" t="s">
        <v>359</v>
      </c>
      <c r="B19" s="49" t="s">
        <v>273</v>
      </c>
      <c r="C19" s="48" t="s">
        <v>295</v>
      </c>
      <c r="D19" s="50">
        <v>21800</v>
      </c>
      <c r="E19" s="51"/>
      <c r="F19" s="51" t="s">
        <v>360</v>
      </c>
      <c r="G19" s="52">
        <v>45809</v>
      </c>
    </row>
    <row r="20" customHeight="1" spans="1:7">
      <c r="A20" s="49" t="s">
        <v>359</v>
      </c>
      <c r="B20" s="49" t="s">
        <v>273</v>
      </c>
      <c r="C20" s="50" t="s">
        <v>298</v>
      </c>
      <c r="D20" s="50">
        <v>19700</v>
      </c>
      <c r="E20" s="51"/>
      <c r="F20" s="51" t="s">
        <v>360</v>
      </c>
      <c r="G20" s="52">
        <v>45809</v>
      </c>
    </row>
    <row r="21" customHeight="1" spans="1:7">
      <c r="A21" s="49" t="s">
        <v>359</v>
      </c>
      <c r="B21" s="49" t="s">
        <v>273</v>
      </c>
      <c r="C21" s="50" t="s">
        <v>205</v>
      </c>
      <c r="D21" s="50">
        <v>17300</v>
      </c>
      <c r="E21" s="51"/>
      <c r="F21" s="51" t="s">
        <v>360</v>
      </c>
      <c r="G21" s="52">
        <v>45809</v>
      </c>
    </row>
    <row r="22" customHeight="1" spans="1:7">
      <c r="A22" s="49" t="s">
        <v>359</v>
      </c>
      <c r="B22" s="49" t="s">
        <v>273</v>
      </c>
      <c r="C22" s="50" t="s">
        <v>303</v>
      </c>
      <c r="D22" s="50">
        <v>15000</v>
      </c>
      <c r="E22" s="51"/>
      <c r="F22" s="51" t="s">
        <v>360</v>
      </c>
      <c r="G22" s="52">
        <v>45809</v>
      </c>
    </row>
    <row r="23" customHeight="1" spans="1:7">
      <c r="A23" s="49" t="s">
        <v>359</v>
      </c>
      <c r="B23" s="49" t="s">
        <v>273</v>
      </c>
      <c r="C23" s="50" t="s">
        <v>206</v>
      </c>
      <c r="D23" s="50">
        <v>13000</v>
      </c>
      <c r="E23" s="51"/>
      <c r="F23" s="51" t="s">
        <v>360</v>
      </c>
      <c r="G23" s="52">
        <v>45809</v>
      </c>
    </row>
    <row r="24" customHeight="1" spans="1:7">
      <c r="A24" s="49" t="s">
        <v>359</v>
      </c>
      <c r="B24" s="49" t="s">
        <v>273</v>
      </c>
      <c r="C24" s="50" t="s">
        <v>308</v>
      </c>
      <c r="D24" s="50">
        <v>11700</v>
      </c>
      <c r="E24" s="51"/>
      <c r="F24" s="51" t="s">
        <v>360</v>
      </c>
      <c r="G24" s="52">
        <v>45809</v>
      </c>
    </row>
    <row r="25" customHeight="1" spans="1:7">
      <c r="A25" s="49" t="s">
        <v>359</v>
      </c>
      <c r="B25" s="49" t="s">
        <v>273</v>
      </c>
      <c r="C25" s="50" t="s">
        <v>311</v>
      </c>
      <c r="D25" s="50">
        <v>9700</v>
      </c>
      <c r="E25" s="51"/>
      <c r="F25" s="51" t="s">
        <v>360</v>
      </c>
      <c r="G25" s="52">
        <v>45809</v>
      </c>
    </row>
    <row r="26" customHeight="1" spans="1:7">
      <c r="A26" s="49" t="s">
        <v>359</v>
      </c>
      <c r="B26" s="49" t="s">
        <v>273</v>
      </c>
      <c r="C26" s="50" t="s">
        <v>130</v>
      </c>
      <c r="D26" s="50">
        <v>8300</v>
      </c>
      <c r="E26" s="51"/>
      <c r="F26" s="51" t="s">
        <v>360</v>
      </c>
      <c r="G26" s="52">
        <v>45809</v>
      </c>
    </row>
    <row r="27" customHeight="1" spans="1:7">
      <c r="A27" s="49" t="s">
        <v>359</v>
      </c>
      <c r="B27" s="49" t="s">
        <v>273</v>
      </c>
      <c r="C27" s="50" t="s">
        <v>316</v>
      </c>
      <c r="D27" s="50">
        <v>4100</v>
      </c>
      <c r="E27" s="51"/>
      <c r="F27" s="51" t="s">
        <v>360</v>
      </c>
      <c r="G27" s="52">
        <v>45809</v>
      </c>
    </row>
    <row r="28" customHeight="1" spans="1:7">
      <c r="A28" s="44" t="s">
        <v>359</v>
      </c>
      <c r="B28" s="44" t="s">
        <v>254</v>
      </c>
      <c r="C28" s="45" t="s">
        <v>284</v>
      </c>
      <c r="D28" s="45">
        <v>54700</v>
      </c>
      <c r="E28" s="46"/>
      <c r="F28" s="46" t="s">
        <v>360</v>
      </c>
      <c r="G28" s="47">
        <v>45809</v>
      </c>
    </row>
    <row r="29" customHeight="1" spans="1:7">
      <c r="A29" s="44" t="s">
        <v>359</v>
      </c>
      <c r="B29" s="44" t="s">
        <v>254</v>
      </c>
      <c r="C29" s="45" t="s">
        <v>287</v>
      </c>
      <c r="D29" s="45">
        <v>36800</v>
      </c>
      <c r="E29" s="46"/>
      <c r="F29" s="46" t="s">
        <v>360</v>
      </c>
      <c r="G29" s="47">
        <v>45809</v>
      </c>
    </row>
    <row r="30" customHeight="1" spans="1:7">
      <c r="A30" s="44" t="s">
        <v>359</v>
      </c>
      <c r="B30" s="44" t="s">
        <v>254</v>
      </c>
      <c r="C30" s="45" t="s">
        <v>290</v>
      </c>
      <c r="D30" s="45">
        <v>30800</v>
      </c>
      <c r="E30" s="46"/>
      <c r="F30" s="46" t="s">
        <v>360</v>
      </c>
      <c r="G30" s="47">
        <v>45809</v>
      </c>
    </row>
    <row r="31" customHeight="1" spans="1:7">
      <c r="A31" s="44" t="s">
        <v>359</v>
      </c>
      <c r="B31" s="44" t="s">
        <v>254</v>
      </c>
      <c r="C31" s="45" t="s">
        <v>139</v>
      </c>
      <c r="D31" s="45">
        <v>25800</v>
      </c>
      <c r="E31" s="46"/>
      <c r="F31" s="46" t="s">
        <v>360</v>
      </c>
      <c r="G31" s="47">
        <v>45809</v>
      </c>
    </row>
    <row r="32" customHeight="1" spans="1:7">
      <c r="A32" s="44" t="s">
        <v>359</v>
      </c>
      <c r="B32" s="44" t="s">
        <v>254</v>
      </c>
      <c r="C32" s="48" t="s">
        <v>295</v>
      </c>
      <c r="D32" s="45">
        <v>22100</v>
      </c>
      <c r="E32" s="46"/>
      <c r="F32" s="46" t="s">
        <v>360</v>
      </c>
      <c r="G32" s="47">
        <v>45809</v>
      </c>
    </row>
    <row r="33" customHeight="1" spans="1:7">
      <c r="A33" s="44" t="s">
        <v>359</v>
      </c>
      <c r="B33" s="44" t="s">
        <v>254</v>
      </c>
      <c r="C33" s="45" t="s">
        <v>298</v>
      </c>
      <c r="D33" s="45">
        <v>19100</v>
      </c>
      <c r="E33" s="46"/>
      <c r="F33" s="46" t="s">
        <v>360</v>
      </c>
      <c r="G33" s="47">
        <v>45809</v>
      </c>
    </row>
    <row r="34" customHeight="1" spans="1:7">
      <c r="A34" s="44" t="s">
        <v>359</v>
      </c>
      <c r="B34" s="44" t="s">
        <v>254</v>
      </c>
      <c r="C34" s="45" t="s">
        <v>205</v>
      </c>
      <c r="D34" s="45">
        <v>17000</v>
      </c>
      <c r="E34" s="46"/>
      <c r="F34" s="46" t="s">
        <v>360</v>
      </c>
      <c r="G34" s="47">
        <v>45809</v>
      </c>
    </row>
    <row r="35" customHeight="1" spans="1:7">
      <c r="A35" s="44" t="s">
        <v>359</v>
      </c>
      <c r="B35" s="44" t="s">
        <v>254</v>
      </c>
      <c r="C35" s="45" t="s">
        <v>303</v>
      </c>
      <c r="D35" s="45">
        <v>15100</v>
      </c>
      <c r="E35" s="46"/>
      <c r="F35" s="46" t="s">
        <v>360</v>
      </c>
      <c r="G35" s="47">
        <v>45809</v>
      </c>
    </row>
    <row r="36" customHeight="1" spans="1:7">
      <c r="A36" s="44" t="s">
        <v>359</v>
      </c>
      <c r="B36" s="44" t="s">
        <v>254</v>
      </c>
      <c r="C36" s="45" t="s">
        <v>206</v>
      </c>
      <c r="D36" s="45">
        <v>12600</v>
      </c>
      <c r="E36" s="46"/>
      <c r="F36" s="46" t="s">
        <v>360</v>
      </c>
      <c r="G36" s="47">
        <v>45809</v>
      </c>
    </row>
    <row r="37" customHeight="1" spans="1:7">
      <c r="A37" s="44" t="s">
        <v>359</v>
      </c>
      <c r="B37" s="44" t="s">
        <v>254</v>
      </c>
      <c r="C37" s="45" t="s">
        <v>308</v>
      </c>
      <c r="D37" s="45">
        <v>10800</v>
      </c>
      <c r="E37" s="46"/>
      <c r="F37" s="46" t="s">
        <v>360</v>
      </c>
      <c r="G37" s="47">
        <v>45809</v>
      </c>
    </row>
    <row r="38" customHeight="1" spans="1:7">
      <c r="A38" s="44" t="s">
        <v>359</v>
      </c>
      <c r="B38" s="44" t="s">
        <v>254</v>
      </c>
      <c r="C38" s="45" t="s">
        <v>311</v>
      </c>
      <c r="D38" s="45">
        <v>8900</v>
      </c>
      <c r="E38" s="46"/>
      <c r="F38" s="46" t="s">
        <v>360</v>
      </c>
      <c r="G38" s="47">
        <v>45809</v>
      </c>
    </row>
    <row r="39" customHeight="1" spans="1:7">
      <c r="A39" s="44" t="s">
        <v>359</v>
      </c>
      <c r="B39" s="44" t="s">
        <v>254</v>
      </c>
      <c r="C39" s="45" t="s">
        <v>130</v>
      </c>
      <c r="D39" s="45">
        <v>6900</v>
      </c>
      <c r="E39" s="46"/>
      <c r="F39" s="46" t="s">
        <v>360</v>
      </c>
      <c r="G39" s="47">
        <v>45809</v>
      </c>
    </row>
    <row r="40" customHeight="1" spans="1:7">
      <c r="A40" s="44" t="s">
        <v>359</v>
      </c>
      <c r="B40" s="44" t="s">
        <v>254</v>
      </c>
      <c r="C40" s="45" t="s">
        <v>316</v>
      </c>
      <c r="D40" s="45">
        <v>3800</v>
      </c>
      <c r="E40" s="46"/>
      <c r="F40" s="46" t="s">
        <v>360</v>
      </c>
      <c r="G40" s="47">
        <v>45809</v>
      </c>
    </row>
    <row r="41" customHeight="1" spans="1:7">
      <c r="A41" s="49" t="s">
        <v>359</v>
      </c>
      <c r="B41" s="49" t="s">
        <v>258</v>
      </c>
      <c r="C41" s="50" t="s">
        <v>284</v>
      </c>
      <c r="D41" s="50">
        <v>48600</v>
      </c>
      <c r="E41" s="51"/>
      <c r="F41" s="51" t="s">
        <v>360</v>
      </c>
      <c r="G41" s="52">
        <v>45809</v>
      </c>
    </row>
    <row r="42" customHeight="1" spans="1:7">
      <c r="A42" s="49" t="s">
        <v>359</v>
      </c>
      <c r="B42" s="49" t="s">
        <v>258</v>
      </c>
      <c r="C42" s="50" t="s">
        <v>287</v>
      </c>
      <c r="D42" s="50">
        <v>38600</v>
      </c>
      <c r="E42" s="51"/>
      <c r="F42" s="51" t="s">
        <v>360</v>
      </c>
      <c r="G42" s="52">
        <v>45809</v>
      </c>
    </row>
    <row r="43" customHeight="1" spans="1:7">
      <c r="A43" s="49" t="s">
        <v>359</v>
      </c>
      <c r="B43" s="49" t="s">
        <v>258</v>
      </c>
      <c r="C43" s="50" t="s">
        <v>290</v>
      </c>
      <c r="D43" s="50">
        <v>30400</v>
      </c>
      <c r="E43" s="51"/>
      <c r="F43" s="51" t="s">
        <v>360</v>
      </c>
      <c r="G43" s="52">
        <v>45809</v>
      </c>
    </row>
    <row r="44" customHeight="1" spans="1:7">
      <c r="A44" s="49" t="s">
        <v>359</v>
      </c>
      <c r="B44" s="49" t="s">
        <v>258</v>
      </c>
      <c r="C44" s="50" t="s">
        <v>139</v>
      </c>
      <c r="D44" s="50">
        <v>25300</v>
      </c>
      <c r="E44" s="51"/>
      <c r="F44" s="51" t="s">
        <v>360</v>
      </c>
      <c r="G44" s="52">
        <v>45809</v>
      </c>
    </row>
    <row r="45" customHeight="1" spans="1:7">
      <c r="A45" s="49" t="s">
        <v>359</v>
      </c>
      <c r="B45" s="49" t="s">
        <v>258</v>
      </c>
      <c r="C45" s="48" t="s">
        <v>295</v>
      </c>
      <c r="D45" s="50">
        <v>21100</v>
      </c>
      <c r="E45" s="51"/>
      <c r="F45" s="51" t="s">
        <v>360</v>
      </c>
      <c r="G45" s="52">
        <v>45809</v>
      </c>
    </row>
    <row r="46" customHeight="1" spans="1:7">
      <c r="A46" s="49" t="s">
        <v>359</v>
      </c>
      <c r="B46" s="49" t="s">
        <v>258</v>
      </c>
      <c r="C46" s="50" t="s">
        <v>298</v>
      </c>
      <c r="D46" s="50">
        <v>18800</v>
      </c>
      <c r="E46" s="51"/>
      <c r="F46" s="51" t="s">
        <v>360</v>
      </c>
      <c r="G46" s="52">
        <v>45809</v>
      </c>
    </row>
    <row r="47" customHeight="1" spans="1:7">
      <c r="A47" s="49" t="s">
        <v>359</v>
      </c>
      <c r="B47" s="49" t="s">
        <v>258</v>
      </c>
      <c r="C47" s="50" t="s">
        <v>205</v>
      </c>
      <c r="D47" s="50">
        <v>16400</v>
      </c>
      <c r="E47" s="51"/>
      <c r="F47" s="51" t="s">
        <v>360</v>
      </c>
      <c r="G47" s="52">
        <v>45809</v>
      </c>
    </row>
    <row r="48" customHeight="1" spans="1:7">
      <c r="A48" s="49" t="s">
        <v>359</v>
      </c>
      <c r="B48" s="49" t="s">
        <v>258</v>
      </c>
      <c r="C48" s="50" t="s">
        <v>303</v>
      </c>
      <c r="D48" s="50">
        <v>14200</v>
      </c>
      <c r="E48" s="51"/>
      <c r="F48" s="51" t="s">
        <v>360</v>
      </c>
      <c r="G48" s="52">
        <v>45809</v>
      </c>
    </row>
    <row r="49" customHeight="1" spans="1:7">
      <c r="A49" s="49" t="s">
        <v>359</v>
      </c>
      <c r="B49" s="49" t="s">
        <v>258</v>
      </c>
      <c r="C49" s="50" t="s">
        <v>206</v>
      </c>
      <c r="D49" s="50">
        <v>12500</v>
      </c>
      <c r="E49" s="51"/>
      <c r="F49" s="51" t="s">
        <v>360</v>
      </c>
      <c r="G49" s="52">
        <v>45809</v>
      </c>
    </row>
    <row r="50" customHeight="1" spans="1:7">
      <c r="A50" s="49" t="s">
        <v>359</v>
      </c>
      <c r="B50" s="49" t="s">
        <v>258</v>
      </c>
      <c r="C50" s="50" t="s">
        <v>308</v>
      </c>
      <c r="D50" s="50">
        <v>10400</v>
      </c>
      <c r="E50" s="51"/>
      <c r="F50" s="51" t="s">
        <v>360</v>
      </c>
      <c r="G50" s="52">
        <v>45809</v>
      </c>
    </row>
    <row r="51" customHeight="1" spans="1:7">
      <c r="A51" s="49" t="s">
        <v>359</v>
      </c>
      <c r="B51" s="49" t="s">
        <v>258</v>
      </c>
      <c r="C51" s="50" t="s">
        <v>311</v>
      </c>
      <c r="D51" s="50">
        <v>9800</v>
      </c>
      <c r="E51" s="51"/>
      <c r="F51" s="51" t="s">
        <v>360</v>
      </c>
      <c r="G51" s="52">
        <v>45809</v>
      </c>
    </row>
    <row r="52" customHeight="1" spans="1:7">
      <c r="A52" s="49" t="s">
        <v>359</v>
      </c>
      <c r="B52" s="49" t="s">
        <v>258</v>
      </c>
      <c r="C52" s="50" t="s">
        <v>130</v>
      </c>
      <c r="D52" s="50">
        <v>7500</v>
      </c>
      <c r="E52" s="51"/>
      <c r="F52" s="51" t="s">
        <v>360</v>
      </c>
      <c r="G52" s="52">
        <v>45809</v>
      </c>
    </row>
    <row r="53" customHeight="1" spans="1:7">
      <c r="A53" s="49" t="s">
        <v>359</v>
      </c>
      <c r="B53" s="49" t="s">
        <v>258</v>
      </c>
      <c r="C53" s="50" t="s">
        <v>316</v>
      </c>
      <c r="D53" s="50">
        <v>3800</v>
      </c>
      <c r="E53" s="51"/>
      <c r="F53" s="51" t="s">
        <v>360</v>
      </c>
      <c r="G53" s="52">
        <v>45809</v>
      </c>
    </row>
    <row r="54" customHeight="1" spans="1:7">
      <c r="A54" s="44" t="s">
        <v>359</v>
      </c>
      <c r="B54" s="44" t="s">
        <v>261</v>
      </c>
      <c r="C54" s="45" t="s">
        <v>284</v>
      </c>
      <c r="D54" s="45">
        <v>48600</v>
      </c>
      <c r="E54" s="46"/>
      <c r="F54" s="46" t="s">
        <v>360</v>
      </c>
      <c r="G54" s="47">
        <v>45809</v>
      </c>
    </row>
    <row r="55" customHeight="1" spans="1:7">
      <c r="A55" s="44" t="s">
        <v>359</v>
      </c>
      <c r="B55" s="44" t="s">
        <v>261</v>
      </c>
      <c r="C55" s="45" t="s">
        <v>287</v>
      </c>
      <c r="D55" s="45">
        <v>36600</v>
      </c>
      <c r="E55" s="46"/>
      <c r="F55" s="46" t="s">
        <v>360</v>
      </c>
      <c r="G55" s="47">
        <v>45809</v>
      </c>
    </row>
    <row r="56" customHeight="1" spans="1:7">
      <c r="A56" s="44" t="s">
        <v>359</v>
      </c>
      <c r="B56" s="44" t="s">
        <v>261</v>
      </c>
      <c r="C56" s="45" t="s">
        <v>290</v>
      </c>
      <c r="D56" s="45">
        <v>32500</v>
      </c>
      <c r="E56" s="46"/>
      <c r="F56" s="46" t="s">
        <v>360</v>
      </c>
      <c r="G56" s="47">
        <v>45809</v>
      </c>
    </row>
    <row r="57" customHeight="1" spans="1:7">
      <c r="A57" s="44" t="s">
        <v>359</v>
      </c>
      <c r="B57" s="44" t="s">
        <v>261</v>
      </c>
      <c r="C57" s="45" t="s">
        <v>139</v>
      </c>
      <c r="D57" s="45">
        <v>25900</v>
      </c>
      <c r="E57" s="46"/>
      <c r="F57" s="46" t="s">
        <v>360</v>
      </c>
      <c r="G57" s="47">
        <v>45809</v>
      </c>
    </row>
    <row r="58" customHeight="1" spans="1:7">
      <c r="A58" s="44" t="s">
        <v>359</v>
      </c>
      <c r="B58" s="44" t="s">
        <v>261</v>
      </c>
      <c r="C58" s="48" t="s">
        <v>295</v>
      </c>
      <c r="D58" s="45">
        <v>20500</v>
      </c>
      <c r="E58" s="46"/>
      <c r="F58" s="46" t="s">
        <v>360</v>
      </c>
      <c r="G58" s="47">
        <v>45809</v>
      </c>
    </row>
    <row r="59" customHeight="1" spans="1:7">
      <c r="A59" s="44" t="s">
        <v>359</v>
      </c>
      <c r="B59" s="44" t="s">
        <v>261</v>
      </c>
      <c r="C59" s="45" t="s">
        <v>298</v>
      </c>
      <c r="D59" s="45">
        <v>18400</v>
      </c>
      <c r="E59" s="46"/>
      <c r="F59" s="46" t="s">
        <v>360</v>
      </c>
      <c r="G59" s="47">
        <v>45809</v>
      </c>
    </row>
    <row r="60" customHeight="1" spans="1:7">
      <c r="A60" s="44" t="s">
        <v>359</v>
      </c>
      <c r="B60" s="44" t="s">
        <v>261</v>
      </c>
      <c r="C60" s="45" t="s">
        <v>205</v>
      </c>
      <c r="D60" s="45">
        <v>15600</v>
      </c>
      <c r="E60" s="46"/>
      <c r="F60" s="46" t="s">
        <v>360</v>
      </c>
      <c r="G60" s="47">
        <v>45809</v>
      </c>
    </row>
    <row r="61" customHeight="1" spans="1:7">
      <c r="A61" s="44" t="s">
        <v>359</v>
      </c>
      <c r="B61" s="44" t="s">
        <v>261</v>
      </c>
      <c r="C61" s="45" t="s">
        <v>303</v>
      </c>
      <c r="D61" s="45">
        <v>13700</v>
      </c>
      <c r="E61" s="46"/>
      <c r="F61" s="46" t="s">
        <v>360</v>
      </c>
      <c r="G61" s="47">
        <v>45809</v>
      </c>
    </row>
    <row r="62" customHeight="1" spans="1:7">
      <c r="A62" s="44" t="s">
        <v>359</v>
      </c>
      <c r="B62" s="44" t="s">
        <v>261</v>
      </c>
      <c r="C62" s="45" t="s">
        <v>206</v>
      </c>
      <c r="D62" s="45">
        <v>12100</v>
      </c>
      <c r="E62" s="46"/>
      <c r="F62" s="46" t="s">
        <v>360</v>
      </c>
      <c r="G62" s="47">
        <v>45809</v>
      </c>
    </row>
    <row r="63" customHeight="1" spans="1:7">
      <c r="A63" s="44" t="s">
        <v>359</v>
      </c>
      <c r="B63" s="44" t="s">
        <v>261</v>
      </c>
      <c r="C63" s="45" t="s">
        <v>308</v>
      </c>
      <c r="D63" s="45">
        <v>10800</v>
      </c>
      <c r="E63" s="46"/>
      <c r="F63" s="46" t="s">
        <v>360</v>
      </c>
      <c r="G63" s="47">
        <v>45809</v>
      </c>
    </row>
    <row r="64" customHeight="1" spans="1:7">
      <c r="A64" s="44" t="s">
        <v>359</v>
      </c>
      <c r="B64" s="44" t="s">
        <v>261</v>
      </c>
      <c r="C64" s="45" t="s">
        <v>311</v>
      </c>
      <c r="D64" s="45">
        <v>9500</v>
      </c>
      <c r="E64" s="46"/>
      <c r="F64" s="46" t="s">
        <v>360</v>
      </c>
      <c r="G64" s="47">
        <v>45809</v>
      </c>
    </row>
    <row r="65" customHeight="1" spans="1:7">
      <c r="A65" s="44" t="s">
        <v>359</v>
      </c>
      <c r="B65" s="44" t="s">
        <v>261</v>
      </c>
      <c r="C65" s="45" t="s">
        <v>130</v>
      </c>
      <c r="D65" s="45">
        <v>8300</v>
      </c>
      <c r="E65" s="46"/>
      <c r="F65" s="46" t="s">
        <v>360</v>
      </c>
      <c r="G65" s="47">
        <v>45809</v>
      </c>
    </row>
    <row r="66" customHeight="1" spans="1:7">
      <c r="A66" s="44" t="s">
        <v>359</v>
      </c>
      <c r="B66" s="44" t="s">
        <v>261</v>
      </c>
      <c r="C66" s="45" t="s">
        <v>316</v>
      </c>
      <c r="D66" s="45">
        <v>3800</v>
      </c>
      <c r="E66" s="46"/>
      <c r="F66" s="46" t="s">
        <v>360</v>
      </c>
      <c r="G66" s="47">
        <v>45809</v>
      </c>
    </row>
    <row r="67" customHeight="1" spans="1:7">
      <c r="A67" s="49" t="s">
        <v>359</v>
      </c>
      <c r="B67" s="49"/>
      <c r="C67" s="50" t="s">
        <v>284</v>
      </c>
      <c r="D67" s="50">
        <v>57800</v>
      </c>
      <c r="E67" s="51"/>
      <c r="F67" s="51" t="s">
        <v>360</v>
      </c>
      <c r="G67" s="52">
        <v>45809</v>
      </c>
    </row>
    <row r="68" customHeight="1" spans="1:7">
      <c r="A68" s="49" t="s">
        <v>359</v>
      </c>
      <c r="B68" s="49"/>
      <c r="C68" s="50" t="s">
        <v>287</v>
      </c>
      <c r="D68" s="50">
        <v>39800</v>
      </c>
      <c r="E68" s="51"/>
      <c r="F68" s="51" t="s">
        <v>360</v>
      </c>
      <c r="G68" s="52">
        <v>45809</v>
      </c>
    </row>
    <row r="69" customHeight="1" spans="1:7">
      <c r="A69" s="49" t="s">
        <v>359</v>
      </c>
      <c r="B69" s="49"/>
      <c r="C69" s="50" t="s">
        <v>290</v>
      </c>
      <c r="D69" s="50">
        <v>32300</v>
      </c>
      <c r="E69" s="51"/>
      <c r="F69" s="51" t="s">
        <v>360</v>
      </c>
      <c r="G69" s="52">
        <v>45809</v>
      </c>
    </row>
    <row r="70" customHeight="1" spans="1:7">
      <c r="A70" s="49" t="s">
        <v>359</v>
      </c>
      <c r="B70" s="49"/>
      <c r="C70" s="50" t="s">
        <v>139</v>
      </c>
      <c r="D70" s="50">
        <v>26900</v>
      </c>
      <c r="E70" s="51"/>
      <c r="F70" s="51" t="s">
        <v>360</v>
      </c>
      <c r="G70" s="52">
        <v>45809</v>
      </c>
    </row>
    <row r="71" customHeight="1" spans="1:7">
      <c r="A71" s="49" t="s">
        <v>359</v>
      </c>
      <c r="B71" s="49"/>
      <c r="C71" s="48" t="s">
        <v>295</v>
      </c>
      <c r="D71" s="50">
        <v>22800</v>
      </c>
      <c r="E71" s="51"/>
      <c r="F71" s="51" t="s">
        <v>360</v>
      </c>
      <c r="G71" s="52">
        <v>45809</v>
      </c>
    </row>
    <row r="72" customHeight="1" spans="1:7">
      <c r="A72" s="49" t="s">
        <v>359</v>
      </c>
      <c r="B72" s="49"/>
      <c r="C72" s="50" t="s">
        <v>298</v>
      </c>
      <c r="D72" s="50">
        <v>20300</v>
      </c>
      <c r="E72" s="51"/>
      <c r="F72" s="51" t="s">
        <v>360</v>
      </c>
      <c r="G72" s="52">
        <v>45809</v>
      </c>
    </row>
    <row r="73" customHeight="1" spans="1:7">
      <c r="A73" s="49" t="s">
        <v>359</v>
      </c>
      <c r="B73" s="49"/>
      <c r="C73" s="50" t="s">
        <v>205</v>
      </c>
      <c r="D73" s="50">
        <v>17600</v>
      </c>
      <c r="E73" s="51"/>
      <c r="F73" s="51" t="s">
        <v>360</v>
      </c>
      <c r="G73" s="52">
        <v>45809</v>
      </c>
    </row>
    <row r="74" customHeight="1" spans="1:7">
      <c r="A74" s="49" t="s">
        <v>359</v>
      </c>
      <c r="B74" s="49"/>
      <c r="C74" s="50" t="s">
        <v>303</v>
      </c>
      <c r="D74" s="50">
        <v>15400</v>
      </c>
      <c r="E74" s="51"/>
      <c r="F74" s="51" t="s">
        <v>360</v>
      </c>
      <c r="G74" s="52">
        <v>45809</v>
      </c>
    </row>
    <row r="75" customHeight="1" spans="1:7">
      <c r="A75" s="49" t="s">
        <v>359</v>
      </c>
      <c r="B75" s="49"/>
      <c r="C75" s="50" t="s">
        <v>206</v>
      </c>
      <c r="D75" s="50">
        <v>13500</v>
      </c>
      <c r="E75" s="51"/>
      <c r="F75" s="51" t="s">
        <v>360</v>
      </c>
      <c r="G75" s="52">
        <v>45809</v>
      </c>
    </row>
    <row r="76" customHeight="1" spans="1:7">
      <c r="A76" s="49" t="s">
        <v>359</v>
      </c>
      <c r="B76" s="49"/>
      <c r="C76" s="50" t="s">
        <v>308</v>
      </c>
      <c r="D76" s="50">
        <v>11700</v>
      </c>
      <c r="E76" s="51"/>
      <c r="F76" s="51" t="s">
        <v>360</v>
      </c>
      <c r="G76" s="52">
        <v>45809</v>
      </c>
    </row>
    <row r="77" customHeight="1" spans="1:7">
      <c r="A77" s="49" t="s">
        <v>359</v>
      </c>
      <c r="B77" s="49"/>
      <c r="C77" s="50" t="s">
        <v>311</v>
      </c>
      <c r="D77" s="50">
        <v>9900</v>
      </c>
      <c r="E77" s="51"/>
      <c r="F77" s="51" t="s">
        <v>360</v>
      </c>
      <c r="G77" s="52">
        <v>45809</v>
      </c>
    </row>
    <row r="78" customHeight="1" spans="1:7">
      <c r="A78" s="49" t="s">
        <v>359</v>
      </c>
      <c r="B78" s="49"/>
      <c r="C78" s="50" t="s">
        <v>130</v>
      </c>
      <c r="D78" s="50">
        <v>8100</v>
      </c>
      <c r="E78" s="51"/>
      <c r="F78" s="51" t="s">
        <v>360</v>
      </c>
      <c r="G78" s="52">
        <v>45809</v>
      </c>
    </row>
    <row r="79" customHeight="1" spans="1:7">
      <c r="A79" s="49" t="s">
        <v>359</v>
      </c>
      <c r="B79" s="49"/>
      <c r="C79" s="50" t="s">
        <v>316</v>
      </c>
      <c r="D79" s="50">
        <v>4100</v>
      </c>
      <c r="E79" s="51"/>
      <c r="F79" s="51" t="s">
        <v>360</v>
      </c>
      <c r="G79" s="52">
        <v>45809</v>
      </c>
    </row>
  </sheetData>
  <autoFilter ref="A1:G79">
    <extLst/>
  </autoFilter>
  <pageMargins left="0.7" right="0.7" top="0.75" bottom="0.75" header="0.3" footer="0.3"/>
  <pageSetup paperSize="9" orientation="portrait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>
    <tabColor rgb="FFFF0000"/>
  </sheetPr>
  <dimension ref="A1:C50"/>
  <sheetViews>
    <sheetView workbookViewId="0">
      <selection activeCell="H32" sqref="H32"/>
    </sheetView>
  </sheetViews>
  <sheetFormatPr defaultColWidth="9" defaultRowHeight="25.5" customHeight="1" outlineLevelCol="2"/>
  <cols>
    <col min="1" max="1" customWidth="true" style="19" width="29.3636363636364"/>
    <col min="2" max="2" customWidth="true" style="20" width="28.6363636363636"/>
    <col min="3" max="3" customWidth="true" style="21" width="66.4454545454546"/>
    <col min="4" max="16384" style="22" width="9.0"/>
  </cols>
  <sheetData>
    <row r="1" customHeight="1" spans="1:1">
      <c r="A1" s="23" t="s">
        <v>361</v>
      </c>
    </row>
    <row r="2" customHeight="1" spans="1:2">
      <c r="A2" s="24" t="s">
        <v>362</v>
      </c>
      <c r="B2" s="25" t="s">
        <v>363</v>
      </c>
    </row>
    <row r="3" customHeight="1" spans="1:3">
      <c r="A3" s="26" t="s">
        <v>364</v>
      </c>
      <c r="B3" s="27" t="s">
        <v>365</v>
      </c>
      <c r="C3" s="28" t="s">
        <v>84</v>
      </c>
    </row>
    <row r="4" customHeight="1" spans="1:3">
      <c r="A4" s="29" t="s">
        <v>1</v>
      </c>
      <c r="B4" s="30" t="s">
        <v>366</v>
      </c>
      <c r="C4" s="31" t="s">
        <v>367</v>
      </c>
    </row>
    <row r="5" customHeight="1" spans="1:3">
      <c r="A5" s="29" t="s">
        <v>6</v>
      </c>
      <c r="B5" s="30" t="s">
        <v>366</v>
      </c>
      <c r="C5" s="31" t="s">
        <v>368</v>
      </c>
    </row>
    <row r="6" customHeight="1" spans="1:3">
      <c r="A6" s="29" t="s">
        <v>369</v>
      </c>
      <c r="B6" s="30" t="s">
        <v>366</v>
      </c>
      <c r="C6" s="31" t="s">
        <v>368</v>
      </c>
    </row>
    <row r="7" customHeight="1" spans="1:3">
      <c r="A7" s="29" t="s">
        <v>32</v>
      </c>
      <c r="B7" s="30" t="s">
        <v>240</v>
      </c>
      <c r="C7" s="31" t="s">
        <v>370</v>
      </c>
    </row>
    <row r="8" customHeight="1" spans="1:3">
      <c r="A8" s="29" t="s">
        <v>371</v>
      </c>
      <c r="B8" s="30" t="s">
        <v>366</v>
      </c>
      <c r="C8" s="31" t="s">
        <v>372</v>
      </c>
    </row>
    <row r="9" customHeight="1" spans="1:3">
      <c r="A9" s="29" t="s">
        <v>22</v>
      </c>
      <c r="B9" s="30" t="s">
        <v>366</v>
      </c>
      <c r="C9" s="31" t="s">
        <v>372</v>
      </c>
    </row>
    <row r="10" customHeight="1" spans="1:3">
      <c r="A10" s="29" t="s">
        <v>373</v>
      </c>
      <c r="B10" s="30" t="s">
        <v>366</v>
      </c>
      <c r="C10" s="31" t="s">
        <v>374</v>
      </c>
    </row>
    <row r="12" customHeight="1" spans="1:1">
      <c r="A12" s="32" t="s">
        <v>375</v>
      </c>
    </row>
    <row r="13" customHeight="1" spans="1:3">
      <c r="A13" s="26" t="s">
        <v>364</v>
      </c>
      <c r="B13" s="27" t="s">
        <v>365</v>
      </c>
      <c r="C13" s="28" t="s">
        <v>84</v>
      </c>
    </row>
    <row r="14" customHeight="1" spans="1:3">
      <c r="A14" s="33" t="s">
        <v>376</v>
      </c>
      <c r="B14" s="30"/>
      <c r="C14" s="29"/>
    </row>
    <row r="15" customHeight="1" spans="1:3">
      <c r="A15" s="29" t="s">
        <v>377</v>
      </c>
      <c r="B15" s="30" t="s">
        <v>240</v>
      </c>
      <c r="C15" s="29" t="s">
        <v>378</v>
      </c>
    </row>
    <row r="16" customHeight="1" spans="1:3">
      <c r="A16" s="29" t="s">
        <v>379</v>
      </c>
      <c r="B16" s="30" t="s">
        <v>240</v>
      </c>
      <c r="C16" s="29" t="s">
        <v>380</v>
      </c>
    </row>
    <row r="17" customHeight="1" spans="1:3">
      <c r="A17" s="29" t="s">
        <v>124</v>
      </c>
      <c r="B17" s="30" t="s">
        <v>240</v>
      </c>
      <c r="C17" s="29" t="s">
        <v>381</v>
      </c>
    </row>
    <row r="18" customHeight="1" spans="1:3">
      <c r="A18" s="29" t="s">
        <v>382</v>
      </c>
      <c r="B18" s="30" t="s">
        <v>240</v>
      </c>
      <c r="C18" s="29" t="s">
        <v>383</v>
      </c>
    </row>
    <row r="19" customHeight="1" spans="1:3">
      <c r="A19" s="29" t="s">
        <v>384</v>
      </c>
      <c r="B19" s="30" t="s">
        <v>240</v>
      </c>
      <c r="C19" s="29" t="s">
        <v>385</v>
      </c>
    </row>
    <row r="20" customHeight="1" spans="1:1">
      <c r="A20" s="32"/>
    </row>
    <row r="21" customHeight="1" spans="1:1">
      <c r="A21" s="32" t="s">
        <v>386</v>
      </c>
    </row>
    <row r="22" customHeight="1" spans="1:3">
      <c r="A22" s="26" t="s">
        <v>364</v>
      </c>
      <c r="B22" s="27" t="s">
        <v>365</v>
      </c>
      <c r="C22" s="28" t="s">
        <v>84</v>
      </c>
    </row>
    <row r="23" customHeight="1" spans="1:3">
      <c r="A23" s="33" t="s">
        <v>376</v>
      </c>
      <c r="B23" s="30"/>
      <c r="C23" s="34"/>
    </row>
    <row r="24" customHeight="1" spans="1:3">
      <c r="A24" s="29" t="s">
        <v>150</v>
      </c>
      <c r="B24" s="30" t="s">
        <v>240</v>
      </c>
      <c r="C24" s="34" t="s">
        <v>387</v>
      </c>
    </row>
    <row r="25" customHeight="1" spans="1:3">
      <c r="A25" s="29" t="s">
        <v>152</v>
      </c>
      <c r="B25" s="30" t="s">
        <v>240</v>
      </c>
      <c r="C25" s="29" t="s">
        <v>388</v>
      </c>
    </row>
    <row r="26" s="17" customFormat="1" customHeight="1" spans="1:3">
      <c r="A26" s="34" t="s">
        <v>154</v>
      </c>
      <c r="B26" s="35" t="s">
        <v>240</v>
      </c>
      <c r="C26" s="29" t="s">
        <v>387</v>
      </c>
    </row>
    <row r="27" s="17" customFormat="1" customHeight="1" spans="1:3">
      <c r="A27" s="34" t="s">
        <v>158</v>
      </c>
      <c r="B27" s="35" t="s">
        <v>240</v>
      </c>
      <c r="C27" s="29" t="s">
        <v>387</v>
      </c>
    </row>
    <row r="28" ht="36" customHeight="1" spans="1:3">
      <c r="A28" s="29" t="s">
        <v>389</v>
      </c>
      <c r="B28" s="30" t="s">
        <v>240</v>
      </c>
      <c r="C28" s="29" t="s">
        <v>390</v>
      </c>
    </row>
    <row r="30" customHeight="1" spans="1:1">
      <c r="A30" s="24" t="s">
        <v>391</v>
      </c>
    </row>
    <row r="31" customHeight="1" spans="1:3">
      <c r="A31" s="26" t="s">
        <v>364</v>
      </c>
      <c r="B31" s="27" t="s">
        <v>365</v>
      </c>
      <c r="C31" s="28" t="s">
        <v>84</v>
      </c>
    </row>
    <row r="32" ht="33" customHeight="1" spans="1:3">
      <c r="A32" s="29" t="s">
        <v>392</v>
      </c>
      <c r="B32" s="30" t="s">
        <v>393</v>
      </c>
      <c r="C32" s="31" t="s">
        <v>394</v>
      </c>
    </row>
    <row r="33" ht="35" customHeight="1" spans="1:3">
      <c r="A33" s="29" t="s">
        <v>395</v>
      </c>
      <c r="B33" s="30" t="s">
        <v>393</v>
      </c>
      <c r="C33" s="31" t="s">
        <v>396</v>
      </c>
    </row>
    <row r="34" ht="35" customHeight="1" spans="1:3">
      <c r="A34" s="29" t="s">
        <v>397</v>
      </c>
      <c r="B34" s="30" t="s">
        <v>393</v>
      </c>
      <c r="C34" s="31" t="s">
        <v>396</v>
      </c>
    </row>
    <row r="36" customHeight="1" spans="1:1">
      <c r="A36" s="24" t="s">
        <v>398</v>
      </c>
    </row>
    <row r="37" customHeight="1" spans="1:3">
      <c r="A37" s="26" t="s">
        <v>364</v>
      </c>
      <c r="B37" s="27" t="s">
        <v>365</v>
      </c>
      <c r="C37" s="28" t="s">
        <v>84</v>
      </c>
    </row>
    <row r="38" ht="35" customHeight="1" spans="1:3">
      <c r="A38" s="29" t="s">
        <v>399</v>
      </c>
      <c r="B38" s="30" t="s">
        <v>393</v>
      </c>
      <c r="C38" s="31" t="s">
        <v>396</v>
      </c>
    </row>
    <row r="40" s="18" customFormat="1" customHeight="1" spans="1:3">
      <c r="A40" s="24" t="s">
        <v>400</v>
      </c>
      <c r="B40" s="36"/>
      <c r="C40" s="37"/>
    </row>
    <row r="41" customFormat="1" customHeight="1" spans="1:3">
      <c r="A41" s="26" t="s">
        <v>364</v>
      </c>
      <c r="B41" s="27" t="s">
        <v>365</v>
      </c>
      <c r="C41" s="28" t="s">
        <v>84</v>
      </c>
    </row>
    <row r="42" customFormat="1" ht="36" customHeight="1" spans="1:3">
      <c r="A42" s="29" t="s">
        <v>401</v>
      </c>
      <c r="B42" s="30" t="s">
        <v>393</v>
      </c>
      <c r="C42" s="31" t="s">
        <v>396</v>
      </c>
    </row>
    <row r="43" customFormat="1" customHeight="1" spans="1:3">
      <c r="A43" s="19"/>
      <c r="B43" s="20"/>
      <c r="C43" s="21"/>
    </row>
    <row r="44" s="18" customFormat="1" customHeight="1" spans="1:3">
      <c r="A44" s="24" t="s">
        <v>402</v>
      </c>
      <c r="B44" s="36"/>
      <c r="C44" s="37"/>
    </row>
    <row r="45" customHeight="1" spans="1:3">
      <c r="A45" s="26" t="s">
        <v>364</v>
      </c>
      <c r="B45" s="27" t="s">
        <v>365</v>
      </c>
      <c r="C45" s="28" t="s">
        <v>84</v>
      </c>
    </row>
    <row r="46" customHeight="1" spans="1:3">
      <c r="A46" s="29" t="s">
        <v>403</v>
      </c>
      <c r="B46" s="30" t="s">
        <v>404</v>
      </c>
      <c r="C46" s="31" t="s">
        <v>405</v>
      </c>
    </row>
    <row r="48" s="18" customFormat="1" customHeight="1" spans="1:3">
      <c r="A48" s="24" t="s">
        <v>406</v>
      </c>
      <c r="B48" s="36"/>
      <c r="C48" s="37"/>
    </row>
    <row r="49" customHeight="1" spans="1:3">
      <c r="A49" s="26" t="s">
        <v>364</v>
      </c>
      <c r="B49" s="27" t="s">
        <v>365</v>
      </c>
      <c r="C49" s="28" t="s">
        <v>84</v>
      </c>
    </row>
    <row r="50" customHeight="1" spans="1:3">
      <c r="A50" s="29" t="s">
        <v>407</v>
      </c>
      <c r="B50" s="30" t="s">
        <v>404</v>
      </c>
      <c r="C50" s="31" t="s">
        <v>408</v>
      </c>
    </row>
  </sheetData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K72"/>
  <sheetViews>
    <sheetView zoomScale="90" zoomScaleNormal="90" workbookViewId="0">
      <pane ySplit="1" topLeftCell="A2" activePane="bottomLeft" state="frozen"/>
      <selection/>
      <selection pane="bottomLeft" activeCell="C8" sqref="C8"/>
    </sheetView>
  </sheetViews>
  <sheetFormatPr defaultColWidth="9" defaultRowHeight="13"/>
  <cols>
    <col min="1" max="1" customWidth="true" style="5" width="7.0"/>
    <col min="2" max="2" customWidth="true" style="6" width="22.0909090909091"/>
    <col min="3" max="3" customWidth="true" style="5" width="47.9090909090909"/>
    <col min="4" max="4" customWidth="true" style="5" width="28.2636363636364"/>
    <col min="5" max="5" customWidth="true" style="5" width="23.4545454545455"/>
    <col min="6" max="6" style="5" width="9.0"/>
    <col min="7" max="7" customWidth="true" style="5" width="4.87272727272727"/>
    <col min="8" max="8" customWidth="true" style="5" width="11.7545454545455"/>
    <col min="9" max="9" customWidth="true" style="5" width="51.6272727272727"/>
    <col min="10" max="10" customWidth="true" style="5" width="27.1272727272727"/>
    <col min="11" max="11" customWidth="true" style="5" width="12.7545454545455"/>
    <col min="12" max="16384" style="5" width="9.0"/>
  </cols>
  <sheetData>
    <row r="1" s="1" customFormat="1" ht="25" customHeight="1" spans="1:11">
      <c r="A1" s="7" t="s">
        <v>409</v>
      </c>
      <c r="B1" s="8"/>
      <c r="C1" s="9"/>
      <c r="D1" s="9"/>
      <c r="E1" s="10"/>
      <c r="G1" s="7" t="s">
        <v>410</v>
      </c>
      <c r="H1" s="8"/>
      <c r="I1" s="9"/>
      <c r="J1" s="9"/>
      <c r="K1" s="10"/>
    </row>
    <row r="2" s="2" customFormat="1" ht="28" customHeight="1" spans="1:11">
      <c r="A2" s="11" t="s">
        <v>122</v>
      </c>
      <c r="B2" s="11" t="s">
        <v>411</v>
      </c>
      <c r="C2" s="11" t="s">
        <v>412</v>
      </c>
      <c r="D2" s="11" t="s">
        <v>413</v>
      </c>
      <c r="E2" s="11" t="s">
        <v>84</v>
      </c>
      <c r="G2" s="11" t="s">
        <v>122</v>
      </c>
      <c r="H2" s="11" t="s">
        <v>411</v>
      </c>
      <c r="I2" s="11" t="s">
        <v>412</v>
      </c>
      <c r="J2" s="16" t="s">
        <v>414</v>
      </c>
      <c r="K2" s="16" t="s">
        <v>84</v>
      </c>
    </row>
    <row r="3" s="1" customFormat="1" ht="30" customHeight="1" spans="1:11">
      <c r="A3" s="12">
        <v>1</v>
      </c>
      <c r="B3" s="12" t="s">
        <v>1</v>
      </c>
      <c r="C3" s="13" t="s">
        <v>415</v>
      </c>
      <c r="D3" s="13" t="s">
        <v>92</v>
      </c>
      <c r="E3" s="13"/>
      <c r="G3" s="12">
        <v>1</v>
      </c>
      <c r="H3" s="12" t="s">
        <v>47</v>
      </c>
      <c r="I3" s="14" t="s">
        <v>416</v>
      </c>
      <c r="J3" s="14" t="s">
        <v>92</v>
      </c>
      <c r="K3" s="14"/>
    </row>
    <row r="4" s="1" customFormat="1" ht="30" customHeight="1" spans="1:11">
      <c r="A4" s="12">
        <v>2</v>
      </c>
      <c r="B4" s="12" t="s">
        <v>3</v>
      </c>
      <c r="C4" s="336" t="s">
        <v>417</v>
      </c>
      <c r="D4" s="336" t="s">
        <v>418</v>
      </c>
      <c r="E4" s="13"/>
      <c r="G4" s="12">
        <v>2</v>
      </c>
      <c r="H4" s="12" t="s">
        <v>3</v>
      </c>
      <c r="I4" s="337" t="s">
        <v>417</v>
      </c>
      <c r="J4" s="337" t="s">
        <v>419</v>
      </c>
      <c r="K4" s="14"/>
    </row>
    <row r="5" s="3" customFormat="1" ht="30" customHeight="1" spans="1:11">
      <c r="A5" s="12">
        <v>3</v>
      </c>
      <c r="B5" s="12" t="s">
        <v>7</v>
      </c>
      <c r="C5" s="336" t="s">
        <v>420</v>
      </c>
      <c r="D5" s="337" t="s">
        <v>421</v>
      </c>
      <c r="E5" s="13"/>
      <c r="G5" s="12">
        <v>3</v>
      </c>
      <c r="H5" s="12" t="s">
        <v>51</v>
      </c>
      <c r="I5" s="337" t="s">
        <v>422</v>
      </c>
      <c r="J5" s="337" t="s">
        <v>421</v>
      </c>
      <c r="K5" s="14"/>
    </row>
    <row r="6" s="3" customFormat="1" ht="30" customHeight="1" spans="1:11">
      <c r="A6" s="12">
        <v>4</v>
      </c>
      <c r="B6" s="12" t="s">
        <v>423</v>
      </c>
      <c r="C6" s="336" t="s">
        <v>424</v>
      </c>
      <c r="D6" s="337" t="s">
        <v>425</v>
      </c>
      <c r="E6" s="13"/>
      <c r="G6" s="12">
        <v>4</v>
      </c>
      <c r="H6" s="12" t="s">
        <v>54</v>
      </c>
      <c r="I6" s="337" t="s">
        <v>426</v>
      </c>
      <c r="J6" s="337" t="s">
        <v>425</v>
      </c>
      <c r="K6" s="14"/>
    </row>
    <row r="7" s="1" customFormat="1" ht="30" customHeight="1" spans="1:11">
      <c r="A7" s="12">
        <v>5</v>
      </c>
      <c r="B7" s="12" t="s">
        <v>4</v>
      </c>
      <c r="C7" s="336" t="s">
        <v>427</v>
      </c>
      <c r="D7" s="336" t="s">
        <v>428</v>
      </c>
      <c r="E7" s="13"/>
      <c r="G7" s="12">
        <v>5</v>
      </c>
      <c r="H7" s="12" t="s">
        <v>4</v>
      </c>
      <c r="I7" s="337" t="s">
        <v>429</v>
      </c>
      <c r="J7" s="337" t="s">
        <v>428</v>
      </c>
      <c r="K7" s="14"/>
    </row>
    <row r="8" s="1" customFormat="1" ht="30" customHeight="1" spans="1:11">
      <c r="A8" s="12">
        <v>6</v>
      </c>
      <c r="B8" s="12" t="s">
        <v>6</v>
      </c>
      <c r="C8" s="13" t="s">
        <v>430</v>
      </c>
      <c r="D8" s="13" t="s">
        <v>92</v>
      </c>
      <c r="E8" s="13"/>
      <c r="G8" s="12">
        <v>6</v>
      </c>
      <c r="H8" s="12" t="s">
        <v>50</v>
      </c>
      <c r="I8" s="14" t="s">
        <v>431</v>
      </c>
      <c r="J8" s="14" t="s">
        <v>92</v>
      </c>
      <c r="K8" s="14"/>
    </row>
    <row r="9" s="1" customFormat="1" ht="30" customHeight="1" spans="1:11">
      <c r="A9" s="12">
        <v>7</v>
      </c>
      <c r="B9" s="12" t="s">
        <v>9</v>
      </c>
      <c r="C9" s="13" t="s">
        <v>432</v>
      </c>
      <c r="D9" s="13" t="s">
        <v>92</v>
      </c>
      <c r="E9" s="13"/>
      <c r="G9" s="12">
        <v>7</v>
      </c>
      <c r="H9" s="12" t="s">
        <v>53</v>
      </c>
      <c r="I9" s="14" t="s">
        <v>433</v>
      </c>
      <c r="J9" s="14" t="s">
        <v>92</v>
      </c>
      <c r="K9" s="14"/>
    </row>
    <row r="10" s="1" customFormat="1" ht="30" customHeight="1" spans="1:11">
      <c r="A10" s="12">
        <v>8</v>
      </c>
      <c r="B10" s="12" t="s">
        <v>5</v>
      </c>
      <c r="C10" s="336" t="s">
        <v>434</v>
      </c>
      <c r="D10" s="336" t="s">
        <v>435</v>
      </c>
      <c r="E10" s="13"/>
      <c r="G10" s="12">
        <v>8</v>
      </c>
      <c r="H10" s="12" t="s">
        <v>49</v>
      </c>
      <c r="I10" s="14" t="s">
        <v>436</v>
      </c>
      <c r="J10" s="337" t="s">
        <v>435</v>
      </c>
      <c r="K10" s="14"/>
    </row>
    <row r="11" s="1" customFormat="1" ht="30" customHeight="1" spans="1:11">
      <c r="A11" s="12">
        <v>9</v>
      </c>
      <c r="B11" s="12" t="s">
        <v>8</v>
      </c>
      <c r="C11" s="336" t="s">
        <v>437</v>
      </c>
      <c r="D11" s="336" t="s">
        <v>438</v>
      </c>
      <c r="E11" s="13"/>
      <c r="G11" s="12">
        <v>9</v>
      </c>
      <c r="H11" s="12" t="s">
        <v>52</v>
      </c>
      <c r="I11" s="14" t="s">
        <v>439</v>
      </c>
      <c r="J11" s="337" t="s">
        <v>438</v>
      </c>
      <c r="K11" s="14"/>
    </row>
    <row r="12" s="1" customFormat="1" ht="30" customHeight="1" spans="1:11">
      <c r="A12" s="12">
        <v>10</v>
      </c>
      <c r="B12" s="12" t="s">
        <v>440</v>
      </c>
      <c r="C12" s="336" t="s">
        <v>441</v>
      </c>
      <c r="D12" s="336" t="s">
        <v>442</v>
      </c>
      <c r="E12" s="13"/>
      <c r="G12" s="12">
        <v>10</v>
      </c>
      <c r="H12" s="12" t="s">
        <v>55</v>
      </c>
      <c r="I12" s="14" t="s">
        <v>443</v>
      </c>
      <c r="J12" s="337" t="s">
        <v>442</v>
      </c>
      <c r="K12" s="14"/>
    </row>
    <row r="13" s="1" customFormat="1" ht="30" customHeight="1" spans="1:11">
      <c r="A13" s="12">
        <v>11</v>
      </c>
      <c r="B13" s="12" t="s">
        <v>12</v>
      </c>
      <c r="C13" s="336" t="s">
        <v>444</v>
      </c>
      <c r="D13" s="336" t="s">
        <v>445</v>
      </c>
      <c r="E13" s="13"/>
      <c r="G13" s="12">
        <v>11</v>
      </c>
      <c r="H13" s="12" t="s">
        <v>56</v>
      </c>
      <c r="I13" s="14" t="s">
        <v>446</v>
      </c>
      <c r="J13" s="337" t="s">
        <v>447</v>
      </c>
      <c r="K13" s="14"/>
    </row>
    <row r="14" s="1" customFormat="1" ht="30" customHeight="1" spans="1:11">
      <c r="A14" s="12">
        <v>12</v>
      </c>
      <c r="B14" s="12" t="s">
        <v>13</v>
      </c>
      <c r="C14" s="336" t="s">
        <v>448</v>
      </c>
      <c r="D14" s="336" t="s">
        <v>449</v>
      </c>
      <c r="E14" s="13"/>
      <c r="G14" s="12">
        <v>12</v>
      </c>
      <c r="H14" s="12" t="s">
        <v>59</v>
      </c>
      <c r="I14" s="14" t="s">
        <v>450</v>
      </c>
      <c r="J14" s="337" t="s">
        <v>451</v>
      </c>
      <c r="K14" s="14"/>
    </row>
    <row r="15" s="1" customFormat="1" ht="30" customHeight="1" spans="1:11">
      <c r="A15" s="12">
        <v>13</v>
      </c>
      <c r="B15" s="12" t="s">
        <v>14</v>
      </c>
      <c r="C15" s="336" t="s">
        <v>452</v>
      </c>
      <c r="D15" s="336" t="s">
        <v>453</v>
      </c>
      <c r="E15" s="13"/>
      <c r="G15" s="12">
        <v>13</v>
      </c>
      <c r="H15" s="12" t="s">
        <v>63</v>
      </c>
      <c r="I15" s="14" t="s">
        <v>454</v>
      </c>
      <c r="J15" s="337" t="s">
        <v>455</v>
      </c>
      <c r="K15" s="14"/>
    </row>
    <row r="16" s="1" customFormat="1" ht="30" customHeight="1" spans="1:11">
      <c r="A16" s="12">
        <v>14</v>
      </c>
      <c r="B16" s="12" t="s">
        <v>16</v>
      </c>
      <c r="C16" s="336" t="s">
        <v>456</v>
      </c>
      <c r="D16" s="336" t="s">
        <v>457</v>
      </c>
      <c r="E16" s="13"/>
      <c r="G16" s="12">
        <v>14</v>
      </c>
      <c r="H16" s="12" t="s">
        <v>13</v>
      </c>
      <c r="I16" s="14" t="s">
        <v>458</v>
      </c>
      <c r="J16" s="337" t="s">
        <v>459</v>
      </c>
      <c r="K16" s="14"/>
    </row>
    <row r="17" s="1" customFormat="1" ht="30" customHeight="1" spans="1:11">
      <c r="A17" s="12">
        <v>15</v>
      </c>
      <c r="B17" s="12" t="s">
        <v>15</v>
      </c>
      <c r="C17" s="336" t="s">
        <v>460</v>
      </c>
      <c r="D17" s="336" t="s">
        <v>461</v>
      </c>
      <c r="E17" s="13"/>
      <c r="G17" s="12">
        <v>15</v>
      </c>
      <c r="H17" s="12" t="s">
        <v>61</v>
      </c>
      <c r="I17" s="14" t="s">
        <v>462</v>
      </c>
      <c r="J17" s="337" t="s">
        <v>463</v>
      </c>
      <c r="K17" s="14"/>
    </row>
    <row r="18" s="1" customFormat="1" ht="30" customHeight="1" spans="1:11">
      <c r="A18" s="12">
        <v>16</v>
      </c>
      <c r="B18" s="12" t="s">
        <v>17</v>
      </c>
      <c r="C18" s="336" t="s">
        <v>464</v>
      </c>
      <c r="D18" s="336" t="s">
        <v>465</v>
      </c>
      <c r="E18" s="13"/>
      <c r="G18" s="12">
        <v>16</v>
      </c>
      <c r="H18" s="12" t="s">
        <v>65</v>
      </c>
      <c r="I18" s="14" t="s">
        <v>466</v>
      </c>
      <c r="J18" s="337" t="s">
        <v>467</v>
      </c>
      <c r="K18" s="14"/>
    </row>
    <row r="19" s="1" customFormat="1" ht="30" customHeight="1" spans="1:11">
      <c r="A19" s="12">
        <v>17</v>
      </c>
      <c r="B19" s="12" t="s">
        <v>24</v>
      </c>
      <c r="C19" s="336" t="s">
        <v>468</v>
      </c>
      <c r="D19" s="336" t="s">
        <v>469</v>
      </c>
      <c r="E19" s="13"/>
      <c r="G19" s="12">
        <v>17</v>
      </c>
      <c r="H19" s="12" t="s">
        <v>57</v>
      </c>
      <c r="I19" s="337" t="s">
        <v>470</v>
      </c>
      <c r="J19" s="337" t="s">
        <v>453</v>
      </c>
      <c r="K19" s="14"/>
    </row>
    <row r="20" s="1" customFormat="1" ht="30" customHeight="1" spans="1:11">
      <c r="A20" s="12">
        <v>18</v>
      </c>
      <c r="B20" s="12" t="s">
        <v>27</v>
      </c>
      <c r="C20" s="336" t="s">
        <v>471</v>
      </c>
      <c r="D20" s="336" t="s">
        <v>472</v>
      </c>
      <c r="E20" s="13"/>
      <c r="G20" s="12">
        <v>18</v>
      </c>
      <c r="H20" s="12" t="s">
        <v>60</v>
      </c>
      <c r="I20" s="14" t="s">
        <v>473</v>
      </c>
      <c r="J20" s="337" t="s">
        <v>474</v>
      </c>
      <c r="K20" s="14"/>
    </row>
    <row r="21" s="1" customFormat="1" ht="30" customHeight="1" spans="1:11">
      <c r="A21" s="12">
        <v>19</v>
      </c>
      <c r="B21" s="12" t="s">
        <v>32</v>
      </c>
      <c r="C21" s="13" t="s">
        <v>475</v>
      </c>
      <c r="D21" s="13"/>
      <c r="E21" s="13"/>
      <c r="G21" s="12">
        <v>19</v>
      </c>
      <c r="H21" s="12" t="s">
        <v>64</v>
      </c>
      <c r="I21" s="14" t="s">
        <v>476</v>
      </c>
      <c r="J21" s="337" t="s">
        <v>477</v>
      </c>
      <c r="K21" s="14"/>
    </row>
    <row r="22" s="1" customFormat="1" ht="30" customHeight="1" spans="1:11">
      <c r="A22" s="12">
        <v>20</v>
      </c>
      <c r="B22" s="12" t="s">
        <v>25</v>
      </c>
      <c r="C22" s="336" t="s">
        <v>478</v>
      </c>
      <c r="D22" s="336" t="s">
        <v>479</v>
      </c>
      <c r="E22" s="13"/>
      <c r="G22" s="12">
        <v>20</v>
      </c>
      <c r="H22" s="12" t="s">
        <v>58</v>
      </c>
      <c r="I22" s="14" t="s">
        <v>480</v>
      </c>
      <c r="J22" s="337" t="s">
        <v>461</v>
      </c>
      <c r="K22" s="14"/>
    </row>
    <row r="23" s="1" customFormat="1" ht="30" customHeight="1" spans="1:11">
      <c r="A23" s="12">
        <v>21</v>
      </c>
      <c r="B23" s="12" t="s">
        <v>28</v>
      </c>
      <c r="C23" s="336" t="s">
        <v>481</v>
      </c>
      <c r="D23" s="336" t="s">
        <v>482</v>
      </c>
      <c r="E23" s="13"/>
      <c r="G23" s="12">
        <v>21</v>
      </c>
      <c r="H23" s="12" t="s">
        <v>62</v>
      </c>
      <c r="I23" s="14" t="s">
        <v>483</v>
      </c>
      <c r="J23" s="337" t="s">
        <v>484</v>
      </c>
      <c r="K23" s="14"/>
    </row>
    <row r="24" s="1" customFormat="1" ht="30" customHeight="1" spans="1:11">
      <c r="A24" s="12">
        <v>22</v>
      </c>
      <c r="B24" s="12" t="s">
        <v>26</v>
      </c>
      <c r="C24" s="336" t="s">
        <v>485</v>
      </c>
      <c r="D24" s="336" t="s">
        <v>486</v>
      </c>
      <c r="E24" s="13"/>
      <c r="G24" s="12">
        <v>22</v>
      </c>
      <c r="H24" s="12" t="s">
        <v>66</v>
      </c>
      <c r="I24" s="14" t="s">
        <v>487</v>
      </c>
      <c r="J24" s="337" t="s">
        <v>488</v>
      </c>
      <c r="K24" s="14"/>
    </row>
    <row r="25" s="1" customFormat="1" ht="30" customHeight="1" spans="1:11">
      <c r="A25" s="12">
        <v>23</v>
      </c>
      <c r="B25" s="12" t="s">
        <v>29</v>
      </c>
      <c r="C25" s="336" t="s">
        <v>489</v>
      </c>
      <c r="D25" s="336" t="s">
        <v>490</v>
      </c>
      <c r="E25" s="13"/>
      <c r="G25" s="12">
        <v>23</v>
      </c>
      <c r="H25" s="12" t="s">
        <v>71</v>
      </c>
      <c r="I25" s="14" t="s">
        <v>491</v>
      </c>
      <c r="J25" s="337" t="s">
        <v>492</v>
      </c>
      <c r="K25" s="14"/>
    </row>
    <row r="26" s="1" customFormat="1" ht="30" customHeight="1" spans="1:11">
      <c r="A26" s="12">
        <v>24</v>
      </c>
      <c r="B26" s="12" t="s">
        <v>30</v>
      </c>
      <c r="C26" s="336" t="s">
        <v>493</v>
      </c>
      <c r="D26" s="337" t="s">
        <v>494</v>
      </c>
      <c r="E26" s="13" t="s">
        <v>495</v>
      </c>
      <c r="G26" s="12">
        <v>24</v>
      </c>
      <c r="H26" s="12" t="s">
        <v>73</v>
      </c>
      <c r="I26" s="14" t="s">
        <v>496</v>
      </c>
      <c r="J26" s="337" t="s">
        <v>497</v>
      </c>
      <c r="K26" s="14" t="s">
        <v>498</v>
      </c>
    </row>
    <row r="27" s="1" customFormat="1" ht="30" customHeight="1" spans="1:11">
      <c r="A27" s="12">
        <v>25</v>
      </c>
      <c r="B27" s="12" t="s">
        <v>31</v>
      </c>
      <c r="C27" s="336" t="s">
        <v>499</v>
      </c>
      <c r="D27" s="337" t="s">
        <v>500</v>
      </c>
      <c r="E27" s="13" t="s">
        <v>501</v>
      </c>
      <c r="G27" s="12">
        <v>25</v>
      </c>
      <c r="H27" s="12" t="s">
        <v>74</v>
      </c>
      <c r="I27" s="14" t="s">
        <v>502</v>
      </c>
      <c r="J27" s="337" t="s">
        <v>503</v>
      </c>
      <c r="K27" s="14" t="s">
        <v>504</v>
      </c>
    </row>
    <row r="28" s="1" customFormat="1" ht="30" customHeight="1" spans="1:11">
      <c r="A28" s="12">
        <v>26</v>
      </c>
      <c r="B28" s="12" t="s">
        <v>33</v>
      </c>
      <c r="C28" s="336" t="s">
        <v>505</v>
      </c>
      <c r="D28" s="337" t="s">
        <v>506</v>
      </c>
      <c r="E28" s="13" t="s">
        <v>507</v>
      </c>
      <c r="G28" s="12">
        <v>26</v>
      </c>
      <c r="H28" s="12" t="s">
        <v>72</v>
      </c>
      <c r="I28" s="14" t="s">
        <v>508</v>
      </c>
      <c r="J28" s="337" t="s">
        <v>509</v>
      </c>
      <c r="K28" s="14" t="s">
        <v>510</v>
      </c>
    </row>
    <row r="29" s="1" customFormat="1" ht="30" customHeight="1" spans="1:11">
      <c r="A29" s="12">
        <v>27</v>
      </c>
      <c r="B29" s="12" t="s">
        <v>36</v>
      </c>
      <c r="C29" s="336" t="s">
        <v>511</v>
      </c>
      <c r="D29" s="337" t="s">
        <v>512</v>
      </c>
      <c r="E29" s="13" t="s">
        <v>513</v>
      </c>
      <c r="G29" s="12">
        <v>27</v>
      </c>
      <c r="H29" s="12" t="s">
        <v>75</v>
      </c>
      <c r="I29" s="14" t="s">
        <v>514</v>
      </c>
      <c r="J29" s="337" t="s">
        <v>469</v>
      </c>
      <c r="K29" s="14"/>
    </row>
    <row r="30" s="1" customFormat="1" ht="30" customHeight="1" spans="1:11">
      <c r="A30" s="12">
        <v>28</v>
      </c>
      <c r="B30" s="12" t="s">
        <v>34</v>
      </c>
      <c r="C30" s="336" t="s">
        <v>515</v>
      </c>
      <c r="D30" s="337" t="s">
        <v>516</v>
      </c>
      <c r="E30" s="13" t="s">
        <v>517</v>
      </c>
      <c r="G30" s="12">
        <v>28</v>
      </c>
      <c r="H30" s="12" t="s">
        <v>40</v>
      </c>
      <c r="I30" s="14" t="s">
        <v>518</v>
      </c>
      <c r="J30" s="337" t="s">
        <v>519</v>
      </c>
      <c r="K30" s="14"/>
    </row>
    <row r="31" s="1" customFormat="1" ht="30" customHeight="1" spans="1:11">
      <c r="A31" s="12">
        <v>29</v>
      </c>
      <c r="B31" s="12" t="s">
        <v>37</v>
      </c>
      <c r="C31" s="336" t="s">
        <v>520</v>
      </c>
      <c r="D31" s="337" t="s">
        <v>479</v>
      </c>
      <c r="E31" s="13" t="s">
        <v>521</v>
      </c>
      <c r="G31" s="12">
        <v>29</v>
      </c>
      <c r="H31" s="12" t="s">
        <v>41</v>
      </c>
      <c r="I31" s="14" t="s">
        <v>522</v>
      </c>
      <c r="J31" s="14" t="s">
        <v>92</v>
      </c>
      <c r="K31" s="14"/>
    </row>
    <row r="32" s="1" customFormat="1" ht="30" customHeight="1" spans="1:11">
      <c r="A32" s="12">
        <v>30</v>
      </c>
      <c r="B32" s="12" t="s">
        <v>35</v>
      </c>
      <c r="C32" s="336" t="s">
        <v>523</v>
      </c>
      <c r="D32" s="337" t="s">
        <v>524</v>
      </c>
      <c r="E32" s="13" t="s">
        <v>525</v>
      </c>
      <c r="G32" s="12">
        <v>30</v>
      </c>
      <c r="H32" s="12" t="s">
        <v>42</v>
      </c>
      <c r="I32" s="14" t="s">
        <v>526</v>
      </c>
      <c r="J32" s="14" t="s">
        <v>527</v>
      </c>
      <c r="K32" s="14"/>
    </row>
    <row r="33" s="1" customFormat="1" ht="30" customHeight="1" spans="1:11">
      <c r="A33" s="12">
        <v>31</v>
      </c>
      <c r="B33" s="12" t="s">
        <v>38</v>
      </c>
      <c r="C33" s="336" t="s">
        <v>528</v>
      </c>
      <c r="D33" s="337" t="s">
        <v>529</v>
      </c>
      <c r="E33" s="13" t="s">
        <v>530</v>
      </c>
      <c r="G33" s="12">
        <v>31</v>
      </c>
      <c r="H33" s="12" t="s">
        <v>76</v>
      </c>
      <c r="I33" s="14" t="s">
        <v>531</v>
      </c>
      <c r="J33" s="337" t="s">
        <v>532</v>
      </c>
      <c r="K33" s="14" t="s">
        <v>533</v>
      </c>
    </row>
    <row r="34" s="1" customFormat="1" ht="30" customHeight="1" spans="1:11">
      <c r="A34" s="12">
        <v>32</v>
      </c>
      <c r="B34" s="12" t="s">
        <v>40</v>
      </c>
      <c r="C34" s="336" t="s">
        <v>534</v>
      </c>
      <c r="D34" s="337" t="s">
        <v>535</v>
      </c>
      <c r="E34" s="13"/>
      <c r="G34" s="12">
        <v>32</v>
      </c>
      <c r="H34" s="12" t="s">
        <v>77</v>
      </c>
      <c r="I34" s="14" t="s">
        <v>536</v>
      </c>
      <c r="J34" s="337" t="s">
        <v>537</v>
      </c>
      <c r="K34" s="14" t="s">
        <v>538</v>
      </c>
    </row>
    <row r="35" s="1" customFormat="1" ht="30" customHeight="1" spans="1:5">
      <c r="A35" s="12">
        <v>33</v>
      </c>
      <c r="B35" s="12" t="s">
        <v>42</v>
      </c>
      <c r="C35" s="336" t="s">
        <v>539</v>
      </c>
      <c r="D35" s="337" t="s">
        <v>540</v>
      </c>
      <c r="E35" s="13"/>
    </row>
    <row r="36" s="1" customFormat="1" ht="30" customHeight="1" spans="1:5">
      <c r="A36" s="12">
        <v>34</v>
      </c>
      <c r="B36" s="12" t="s">
        <v>41</v>
      </c>
      <c r="C36" s="13" t="s">
        <v>541</v>
      </c>
      <c r="D36" s="337" t="s">
        <v>542</v>
      </c>
      <c r="E36" s="13" t="s">
        <v>543</v>
      </c>
    </row>
    <row r="37" s="1" customFormat="1" ht="30" customHeight="1" spans="1:5">
      <c r="A37" s="12">
        <v>35</v>
      </c>
      <c r="B37" s="12" t="s">
        <v>43</v>
      </c>
      <c r="C37" s="336" t="s">
        <v>544</v>
      </c>
      <c r="D37" s="337" t="s">
        <v>545</v>
      </c>
      <c r="E37" s="13"/>
    </row>
    <row r="38" s="4" customFormat="1" ht="30" customHeight="1" spans="1:5">
      <c r="A38" s="12">
        <v>36</v>
      </c>
      <c r="B38" s="15" t="s">
        <v>44</v>
      </c>
      <c r="C38" s="337" t="s">
        <v>546</v>
      </c>
      <c r="D38" s="337" t="s">
        <v>547</v>
      </c>
      <c r="E38" s="14"/>
    </row>
    <row r="39" ht="34" customHeight="1"/>
    <row r="40" s="1" customFormat="1" ht="27" customHeight="1"/>
    <row r="41" s="1" customFormat="1" ht="32.5" customHeight="1"/>
    <row r="42" s="1" customFormat="1" ht="32.5" customHeight="1"/>
    <row r="43" s="1" customFormat="1" ht="32.5" customHeight="1"/>
    <row r="44" s="1" customFormat="1" ht="32.5" customHeight="1"/>
    <row r="45" s="1" customFormat="1" ht="32.5" customHeight="1"/>
    <row r="46" s="1" customFormat="1" ht="32.5" customHeight="1"/>
    <row r="47" s="1" customFormat="1" ht="32.5" customHeight="1"/>
    <row r="48" s="1" customFormat="1" ht="32.5" customHeight="1"/>
    <row r="49" s="1" customFormat="1" ht="32.5" customHeight="1"/>
    <row r="50" s="1" customFormat="1" ht="32.5" customHeight="1"/>
    <row r="51" s="1" customFormat="1" ht="32.5" customHeight="1"/>
    <row r="52" s="1" customFormat="1" ht="32.5" customHeight="1"/>
    <row r="53" s="1" customFormat="1" ht="32.5" customHeight="1"/>
    <row r="54" s="1" customFormat="1" ht="32.5" customHeight="1"/>
    <row r="55" s="1" customFormat="1" ht="32.5" customHeight="1"/>
    <row r="56" s="1" customFormat="1" ht="32.5" customHeight="1"/>
    <row r="57" s="1" customFormat="1" ht="32.5" customHeight="1"/>
    <row r="58" s="1" customFormat="1" ht="32.5" customHeight="1"/>
    <row r="59" s="1" customFormat="1" ht="32.5" customHeight="1"/>
    <row r="60" s="1" customFormat="1" ht="32.5" customHeight="1"/>
    <row r="61" s="1" customFormat="1" ht="32.5" customHeight="1"/>
    <row r="62" s="1" customFormat="1" ht="32.5" customHeight="1"/>
    <row r="63" s="1" customFormat="1" ht="32.5" customHeight="1"/>
    <row r="64" s="1" customFormat="1" ht="32.5" customHeight="1"/>
    <row r="65" s="1" customFormat="1" ht="32.5" customHeight="1"/>
    <row r="66" s="1" customFormat="1" ht="32.5" customHeight="1"/>
    <row r="67" s="1" customFormat="1" ht="32.5" customHeight="1"/>
    <row r="68" s="1" customFormat="1" ht="32.5" customHeight="1"/>
    <row r="69" s="1" customFormat="1" ht="32.5" customHeight="1"/>
    <row r="70" s="1" customFormat="1" ht="32.5" customHeight="1"/>
    <row r="71" s="1" customFormat="1" ht="32.5" customHeight="1"/>
    <row r="72" s="1" customFormat="1" ht="32.5" customHeight="1"/>
  </sheetData>
  <sheetProtection password="C7AF" sheet="1" autoFilter="0" objects="1"/>
  <autoFilter ref="A2:K38">
    <extLst/>
  </autoFilter>
  <mergeCells count="2">
    <mergeCell ref="A1:E1"/>
    <mergeCell ref="G1:K1"/>
  </mergeCells>
  <pageMargins left="0.75" right="0.75" top="1" bottom="1" header="0.5" footer="0.5"/>
  <pageSetup paperSize="9" orientation="portrait"/>
  <headerFooter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item1.xml><?xml version="1.0" encoding="utf-8"?>
<allowEditUser xmlns="https://web.wps.cn/et/2018/main" xmlns:s="http://schemas.openxmlformats.org/spreadsheetml/2006/main" hasInvisiblePropRange="0">
  <rangeList sheetStid="15" master=""/>
  <rangeList sheetStid="20" master=""/>
  <rangeList sheetStid="21" master=""/>
  <rangeList sheetStid="18" master=""/>
  <rangeList sheetStid="17" master="">
    <arrUserId title="非租房成本" rangeCreator="" othersAccessPermission="edit"/>
    <arrUserId title="租房及维护成本" rangeCreator="" othersAccessPermission="edit"/>
    <arrUserId title="实施成本" rangeCreator="" othersAccessPermission="edit"/>
  </rangeList>
  <rangeList sheetStid="6" master=""/>
  <rangeList sheetStid="13" master=""/>
  <rangeList sheetStid="14" master=""/>
  <rangeList sheetStid="7" master=""/>
  <rangeList sheetStid="9" master=""/>
  <rangeList sheetStid="8" master=""/>
  <rangeList sheetStid="12" master=""/>
  <rangeList sheetStid="22" master=""/>
</allowEditUser>
</file>

<file path=customXml/item2.xml>��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A-对外报价审批表 </vt:lpstr>
      <vt:lpstr>B-购销合同报价审批表</vt:lpstr>
      <vt:lpstr>1、填写说明-1</vt:lpstr>
      <vt:lpstr>2.交付主体人力成本</vt:lpstr>
      <vt:lpstr>3.交付主体其他费用</vt:lpstr>
      <vt:lpstr>4.外购人力及硬件</vt:lpstr>
      <vt:lpstr>5.集团内部人力采购成本-需方</vt:lpstr>
      <vt:lpstr>6.集团内部LICENSE采购成本</vt:lpstr>
      <vt:lpstr>7 .参数</vt:lpstr>
      <vt:lpstr>9.数据库-毛利率要求（已更新）</vt:lpstr>
      <vt:lpstr>8.数据库-人力成本及补助（20250601）</vt:lpstr>
      <vt:lpstr>10. 填写说明-2</vt:lpstr>
      <vt:lpstr>11.对外报价审批表主要字段说明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2411-12-30T16:00:00Z</dcterms:created>
  <dc:creator>zhengx</dc:creator>
  <cp:lastModifiedBy>邹智</cp:lastModifiedBy>
  <cp:lastPrinted>2017-09-14T07:16:00Z</cp:lastPrinted>
  <dcterms:modified xsi:type="dcterms:W3CDTF">2025-09-02T11:49:19Z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1C03FA8EF55A4A6C8E38EDBF38DFDE99</vt:lpwstr>
  </property>
</Properties>
</file>