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Ref375656298" localSheetId="0">Sheet1!$A$1</definedName>
    <definedName name="_Ref375658416" localSheetId="0">Sheet1!$A$11</definedName>
    <definedName name="_Ref375658423" localSheetId="0">Sheet1!$A$31</definedName>
    <definedName name="_Ref375658432" localSheetId="0">Sheet1!$A$44</definedName>
  </definedNames>
  <calcPr calcId="144525"/>
</workbook>
</file>

<file path=xl/calcChain.xml><?xml version="1.0" encoding="utf-8"?>
<calcChain xmlns="http://schemas.openxmlformats.org/spreadsheetml/2006/main">
  <c r="T9" i="1" l="1"/>
  <c r="T10" i="1"/>
  <c r="T11" i="1"/>
  <c r="T12" i="1"/>
  <c r="T13" i="1"/>
  <c r="T8" i="1"/>
  <c r="S14" i="1"/>
  <c r="H60" i="1"/>
  <c r="H61" i="1"/>
  <c r="H62" i="1"/>
  <c r="H63" i="1"/>
  <c r="H64" i="1"/>
  <c r="H59" i="1"/>
  <c r="H65" i="1"/>
  <c r="E42" i="1"/>
  <c r="E40" i="1"/>
  <c r="E41" i="1"/>
  <c r="E39" i="1"/>
  <c r="H27" i="1"/>
  <c r="E9" i="1"/>
  <c r="R9" i="1"/>
  <c r="R10" i="1"/>
  <c r="R11" i="1"/>
  <c r="R12" i="1"/>
  <c r="R13" i="1"/>
  <c r="R8" i="1"/>
  <c r="S8" i="1" s="1" a="1"/>
  <c r="S8" i="1" s="1"/>
  <c r="Q12" i="1"/>
  <c r="Q9" i="1"/>
  <c r="Q8" i="1"/>
  <c r="P9" i="1"/>
  <c r="P10" i="1"/>
  <c r="P11" i="1"/>
  <c r="P12" i="1"/>
  <c r="P13" i="1"/>
  <c r="P8" i="1"/>
  <c r="S13" i="1" l="1"/>
  <c r="S11" i="1"/>
  <c r="S9" i="1"/>
  <c r="S12" i="1"/>
  <c r="S10" i="1"/>
  <c r="H48" i="1"/>
  <c r="H49" i="1"/>
  <c r="H50" i="1"/>
  <c r="H51" i="1"/>
  <c r="H52" i="1"/>
  <c r="H47" i="1"/>
  <c r="E34" i="1"/>
  <c r="E35" i="1"/>
  <c r="E33" i="1"/>
  <c r="H15" i="1"/>
  <c r="H16" i="1"/>
  <c r="H17" i="1"/>
  <c r="H18" i="1"/>
  <c r="H19" i="1"/>
  <c r="H14" i="1"/>
  <c r="E4" i="1"/>
  <c r="E5" i="1"/>
  <c r="E3" i="1"/>
  <c r="L2" i="1"/>
  <c r="F52" i="1"/>
  <c r="E52" i="1"/>
  <c r="E51" i="1"/>
  <c r="D52" i="1"/>
  <c r="D51" i="1"/>
  <c r="D50" i="1"/>
  <c r="C52" i="1"/>
  <c r="C51" i="1"/>
  <c r="C50" i="1"/>
  <c r="C49" i="1"/>
  <c r="B52" i="1"/>
  <c r="B51" i="1"/>
  <c r="B50" i="1"/>
  <c r="B49" i="1"/>
  <c r="B48" i="1"/>
  <c r="C35" i="1"/>
  <c r="B35" i="1"/>
  <c r="B34" i="1"/>
  <c r="F19" i="1"/>
  <c r="E19" i="1"/>
  <c r="E18" i="1"/>
  <c r="D19" i="1"/>
  <c r="D18" i="1"/>
  <c r="D17" i="1"/>
  <c r="C19" i="1"/>
  <c r="C18" i="1"/>
  <c r="C17" i="1"/>
  <c r="C16" i="1"/>
  <c r="B19" i="1"/>
  <c r="B18" i="1"/>
  <c r="B17" i="1"/>
  <c r="B16" i="1"/>
  <c r="B15" i="1"/>
  <c r="C5" i="1"/>
  <c r="B5" i="1"/>
  <c r="B4" i="1"/>
  <c r="C53" i="1" l="1"/>
  <c r="C56" i="1" s="1"/>
  <c r="C62" i="1" s="1"/>
  <c r="D53" i="1"/>
  <c r="D59" i="1" s="1"/>
  <c r="E53" i="1"/>
  <c r="E56" i="1" s="1"/>
  <c r="E62" i="1" s="1"/>
  <c r="F53" i="1"/>
  <c r="F59" i="1" s="1"/>
  <c r="G53" i="1"/>
  <c r="G56" i="1" s="1"/>
  <c r="G62" i="1" s="1"/>
  <c r="B53" i="1"/>
  <c r="B59" i="1" s="1"/>
  <c r="D36" i="1"/>
  <c r="D39" i="1" s="1"/>
  <c r="C36" i="1"/>
  <c r="C39" i="1" s="1"/>
  <c r="B36" i="1"/>
  <c r="B39" i="1" s="1"/>
  <c r="G20" i="1"/>
  <c r="G26" i="1" s="1"/>
  <c r="F20" i="1"/>
  <c r="F26" i="1" s="1"/>
  <c r="E20" i="1"/>
  <c r="E26" i="1" s="1"/>
  <c r="D20" i="1"/>
  <c r="D26" i="1" s="1"/>
  <c r="C20" i="1"/>
  <c r="C26" i="1" s="1"/>
  <c r="B21" i="1"/>
  <c r="B20" i="1"/>
  <c r="B26" i="1" s="1"/>
  <c r="D8" i="1"/>
  <c r="C8" i="1"/>
  <c r="D7" i="1"/>
  <c r="C7" i="1"/>
  <c r="B8" i="1"/>
  <c r="B7" i="1"/>
  <c r="D6" i="1"/>
  <c r="C6" i="1"/>
  <c r="B6" i="1"/>
  <c r="H26" i="1" l="1"/>
  <c r="B24" i="1"/>
  <c r="B25" i="1"/>
  <c r="C23" i="1"/>
  <c r="B38" i="1"/>
  <c r="B41" i="1" s="1"/>
  <c r="C37" i="1"/>
  <c r="C40" i="1" s="1"/>
  <c r="C38" i="1"/>
  <c r="C41" i="1" s="1"/>
  <c r="B54" i="1"/>
  <c r="B60" i="1" s="1"/>
  <c r="B56" i="1"/>
  <c r="B62" i="1" s="1"/>
  <c r="B58" i="1"/>
  <c r="B64" i="1" s="1"/>
  <c r="G54" i="1"/>
  <c r="G60" i="1" s="1"/>
  <c r="E54" i="1"/>
  <c r="E60" i="1" s="1"/>
  <c r="C54" i="1"/>
  <c r="C60" i="1" s="1"/>
  <c r="F58" i="1"/>
  <c r="F64" i="1" s="1"/>
  <c r="D58" i="1"/>
  <c r="D64" i="1" s="1"/>
  <c r="G57" i="1"/>
  <c r="G63" i="1" s="1"/>
  <c r="E57" i="1"/>
  <c r="E63" i="1" s="1"/>
  <c r="C57" i="1"/>
  <c r="C63" i="1" s="1"/>
  <c r="F56" i="1"/>
  <c r="F62" i="1" s="1"/>
  <c r="D56" i="1"/>
  <c r="D62" i="1" s="1"/>
  <c r="G55" i="1"/>
  <c r="G61" i="1" s="1"/>
  <c r="E55" i="1"/>
  <c r="E61" i="1" s="1"/>
  <c r="C55" i="1"/>
  <c r="C61" i="1" s="1"/>
  <c r="G59" i="1"/>
  <c r="E59" i="1"/>
  <c r="C59" i="1"/>
  <c r="B22" i="1"/>
  <c r="B23" i="1"/>
  <c r="C21" i="1"/>
  <c r="C25" i="1"/>
  <c r="B37" i="1"/>
  <c r="B40" i="1" s="1"/>
  <c r="D37" i="1"/>
  <c r="D40" i="1" s="1"/>
  <c r="D38" i="1"/>
  <c r="D41" i="1" s="1"/>
  <c r="B55" i="1"/>
  <c r="B61" i="1" s="1"/>
  <c r="B57" i="1"/>
  <c r="B63" i="1" s="1"/>
  <c r="F54" i="1"/>
  <c r="F60" i="1" s="1"/>
  <c r="D54" i="1"/>
  <c r="D60" i="1" s="1"/>
  <c r="G58" i="1"/>
  <c r="G64" i="1" s="1"/>
  <c r="E58" i="1"/>
  <c r="E64" i="1" s="1"/>
  <c r="C58" i="1"/>
  <c r="C64" i="1" s="1"/>
  <c r="F57" i="1"/>
  <c r="F63" i="1" s="1"/>
  <c r="D57" i="1"/>
  <c r="D63" i="1" s="1"/>
  <c r="F55" i="1"/>
  <c r="F61" i="1" s="1"/>
  <c r="D55" i="1"/>
  <c r="D61" i="1" s="1"/>
  <c r="G21" i="1"/>
  <c r="G23" i="1"/>
  <c r="G25" i="1"/>
  <c r="G22" i="1"/>
  <c r="G24" i="1"/>
  <c r="F22" i="1"/>
  <c r="F21" i="1"/>
  <c r="F23" i="1"/>
  <c r="F25" i="1"/>
  <c r="F24" i="1"/>
  <c r="E24" i="1"/>
  <c r="E21" i="1"/>
  <c r="E23" i="1"/>
  <c r="E25" i="1"/>
  <c r="E22" i="1"/>
  <c r="H20" i="1"/>
  <c r="D21" i="1"/>
  <c r="D23" i="1"/>
  <c r="D25" i="1"/>
  <c r="D22" i="1"/>
  <c r="D24" i="1"/>
  <c r="C22" i="1"/>
  <c r="C24" i="1"/>
  <c r="E6" i="1"/>
  <c r="E7" i="1"/>
  <c r="H21" i="1" l="1"/>
  <c r="H23" i="1"/>
  <c r="H24" i="1"/>
  <c r="H22" i="1"/>
  <c r="H25" i="1"/>
  <c r="E8" i="1"/>
  <c r="F6" i="1" s="1" a="1"/>
  <c r="F6" i="1" l="1"/>
  <c r="G6" i="1" s="1"/>
  <c r="F8" i="1"/>
  <c r="G8" i="1" s="1"/>
  <c r="F7" i="1"/>
  <c r="G7" i="1" s="1"/>
  <c r="F39" i="1" a="1"/>
  <c r="I21" i="1" a="1"/>
  <c r="I59" i="1" a="1"/>
  <c r="F39" i="1" l="1"/>
  <c r="G39" i="1" s="1"/>
  <c r="F40" i="1"/>
  <c r="G40" i="1" s="1"/>
  <c r="F41" i="1"/>
  <c r="G41" i="1" s="1"/>
  <c r="I22" i="1"/>
  <c r="J22" i="1" s="1"/>
  <c r="I23" i="1"/>
  <c r="J23" i="1" s="1"/>
  <c r="I26" i="1"/>
  <c r="J26" i="1" s="1"/>
  <c r="I25" i="1"/>
  <c r="J25" i="1" s="1"/>
  <c r="I21" i="1"/>
  <c r="J21" i="1" s="1"/>
  <c r="I24" i="1"/>
  <c r="J24" i="1" s="1"/>
  <c r="G9" i="1"/>
  <c r="H9" i="1" s="1"/>
  <c r="I9" i="1" s="1"/>
  <c r="J9" i="1" s="1"/>
  <c r="I60" i="1"/>
  <c r="J60" i="1" s="1"/>
  <c r="I63" i="1"/>
  <c r="J63" i="1" s="1"/>
  <c r="I59" i="1"/>
  <c r="J59" i="1" s="1"/>
  <c r="I62" i="1"/>
  <c r="J62" i="1" s="1"/>
  <c r="I61" i="1"/>
  <c r="J61" i="1" s="1"/>
  <c r="I64" i="1"/>
  <c r="J64" i="1" s="1"/>
  <c r="J27" i="1" l="1"/>
  <c r="K27" i="1" s="1"/>
  <c r="L27" i="1" s="1"/>
  <c r="M27" i="1" s="1"/>
  <c r="G42" i="1"/>
  <c r="H42" i="1" s="1"/>
  <c r="I42" i="1" s="1"/>
  <c r="J65" i="1"/>
  <c r="K65" i="1" s="1"/>
  <c r="L65" i="1" s="1"/>
  <c r="M65" i="1" s="1"/>
  <c r="M2" i="1" l="1"/>
  <c r="J42" i="1"/>
  <c r="N2" i="1"/>
</calcChain>
</file>

<file path=xl/sharedStrings.xml><?xml version="1.0" encoding="utf-8"?>
<sst xmlns="http://schemas.openxmlformats.org/spreadsheetml/2006/main" count="39" uniqueCount="21">
  <si>
    <t>W</t>
  </si>
  <si>
    <t>权重</t>
  </si>
  <si>
    <r>
      <t>表</t>
    </r>
    <r>
      <rPr>
        <sz val="10.5"/>
        <color theme="1"/>
        <rFont val="Times New Roman"/>
        <family val="1"/>
      </rPr>
      <t xml:space="preserve"> 1.7 </t>
    </r>
    <r>
      <rPr>
        <sz val="10.5"/>
        <color theme="1"/>
        <rFont val="宋体"/>
        <family val="3"/>
        <charset val="134"/>
      </rPr>
      <t>判断矩阵</t>
    </r>
    <r>
      <rPr>
        <i/>
        <sz val="10.5"/>
        <color theme="1"/>
        <rFont val="Times New Roman"/>
        <family val="1"/>
      </rPr>
      <t>W-A</t>
    </r>
    <r>
      <rPr>
        <sz val="10.5"/>
        <color theme="1"/>
        <rFont val="宋体"/>
        <family val="3"/>
        <charset val="134"/>
      </rPr>
      <t>及相关权重</t>
    </r>
  </si>
  <si>
    <t>及相关权重</t>
  </si>
  <si>
    <t>表 1.8 判断矩阵</t>
  </si>
  <si>
    <r>
      <t>表</t>
    </r>
    <r>
      <rPr>
        <sz val="10.5"/>
        <color theme="1"/>
        <rFont val="Times New Roman"/>
        <family val="1"/>
      </rPr>
      <t xml:space="preserve"> 1.9 </t>
    </r>
    <r>
      <rPr>
        <sz val="10.5"/>
        <color theme="1"/>
        <rFont val="宋体"/>
        <family val="3"/>
        <charset val="134"/>
      </rPr>
      <t>判断矩阵</t>
    </r>
  </si>
  <si>
    <t>表 1.10 判断矩阵</t>
  </si>
  <si>
    <t>Aw</t>
    <phoneticPr fontId="7" type="noConversion"/>
  </si>
  <si>
    <t>3lemda</t>
    <phoneticPr fontId="7" type="noConversion"/>
  </si>
  <si>
    <t>lemda</t>
    <phoneticPr fontId="7" type="noConversion"/>
  </si>
  <si>
    <t>ci</t>
    <phoneticPr fontId="7" type="noConversion"/>
  </si>
  <si>
    <t>cr</t>
    <phoneticPr fontId="7" type="noConversion"/>
  </si>
  <si>
    <t>6lemda</t>
    <phoneticPr fontId="7" type="noConversion"/>
  </si>
  <si>
    <t>lemda</t>
    <phoneticPr fontId="7" type="noConversion"/>
  </si>
  <si>
    <t>RI总</t>
    <phoneticPr fontId="7" type="noConversion"/>
  </si>
  <si>
    <t>CI总</t>
    <phoneticPr fontId="7" type="noConversion"/>
  </si>
  <si>
    <t>cr总</t>
    <phoneticPr fontId="7" type="noConversion"/>
  </si>
  <si>
    <t>组合权重及总排序</t>
    <phoneticPr fontId="7" type="noConversion"/>
  </si>
  <si>
    <t>因素</t>
  </si>
  <si>
    <t>组合权重</t>
  </si>
  <si>
    <t>总排序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</si>
</sst>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i/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2" fontId="0" fillId="0" borderId="0" xfId="0" applyNumberFormat="1"/>
    <xf numFmtId="12" fontId="1" fillId="0" borderId="0" xfId="0" applyNumberFormat="1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176" fontId="0" fillId="0" borderId="0" xfId="0" applyNumberFormat="1"/>
    <xf numFmtId="12" fontId="0" fillId="0" borderId="0" xfId="0" applyNumberFormat="1" applyAlignment="1">
      <alignment horizontal="left"/>
    </xf>
    <xf numFmtId="12" fontId="0" fillId="0" borderId="0" xfId="0" applyNumberFormat="1" applyAlignment="1">
      <alignment horizontal="right"/>
    </xf>
    <xf numFmtId="12" fontId="1" fillId="0" borderId="2" xfId="0" applyNumberFormat="1" applyFont="1" applyBorder="1" applyAlignment="1">
      <alignment horizontal="justify" vertical="center" wrapText="1"/>
    </xf>
    <xf numFmtId="12" fontId="0" fillId="0" borderId="0" xfId="0" quotePrefix="1" applyNumberFormat="1" applyAlignment="1">
      <alignment horizontal="left"/>
    </xf>
    <xf numFmtId="58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161925</xdr:colOff>
      <xdr:row>1</xdr:row>
      <xdr:rowOff>180975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161925</xdr:colOff>
      <xdr:row>1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161925</xdr:colOff>
      <xdr:row>1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161925</xdr:colOff>
      <xdr:row>2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161925</xdr:colOff>
      <xdr:row>3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161925</xdr:colOff>
      <xdr:row>4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428625</xdr:colOff>
      <xdr:row>10</xdr:row>
      <xdr:rowOff>19050</xdr:rowOff>
    </xdr:from>
    <xdr:to>
      <xdr:col>2</xdr:col>
      <xdr:colOff>133350</xdr:colOff>
      <xdr:row>11</xdr:row>
      <xdr:rowOff>104775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895475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161925</xdr:colOff>
      <xdr:row>13</xdr:row>
      <xdr:rowOff>9525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161925</xdr:colOff>
      <xdr:row>13</xdr:row>
      <xdr:rowOff>9525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161925</xdr:colOff>
      <xdr:row>13</xdr:row>
      <xdr:rowOff>9525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161925</xdr:colOff>
      <xdr:row>13</xdr:row>
      <xdr:rowOff>9525</xdr:rowOff>
    </xdr:to>
    <xdr:pic>
      <xdr:nvPicPr>
        <xdr:cNvPr id="44" name="图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13</xdr:row>
      <xdr:rowOff>9525</xdr:rowOff>
    </xdr:to>
    <xdr:pic>
      <xdr:nvPicPr>
        <xdr:cNvPr id="45" name="图片 4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219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161925</xdr:colOff>
      <xdr:row>13</xdr:row>
      <xdr:rowOff>9525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161925</xdr:colOff>
      <xdr:row>13</xdr:row>
      <xdr:rowOff>9525</xdr:rowOff>
    </xdr:to>
    <xdr:pic>
      <xdr:nvPicPr>
        <xdr:cNvPr id="47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161925</xdr:colOff>
      <xdr:row>14</xdr:row>
      <xdr:rowOff>9525</xdr:rowOff>
    </xdr:to>
    <xdr:pic>
      <xdr:nvPicPr>
        <xdr:cNvPr id="48" name="图片 4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161925</xdr:colOff>
      <xdr:row>15</xdr:row>
      <xdr:rowOff>9525</xdr:rowOff>
    </xdr:to>
    <xdr:pic>
      <xdr:nvPicPr>
        <xdr:cNvPr id="49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161925</xdr:colOff>
      <xdr:row>16</xdr:row>
      <xdr:rowOff>9525</xdr:rowOff>
    </xdr:to>
    <xdr:pic>
      <xdr:nvPicPr>
        <xdr:cNvPr id="50" name="图片 4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17</xdr:row>
      <xdr:rowOff>9525</xdr:rowOff>
    </xdr:to>
    <xdr:pic>
      <xdr:nvPicPr>
        <xdr:cNvPr id="51" name="图片 5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161925</xdr:colOff>
      <xdr:row>18</xdr:row>
      <xdr:rowOff>9525</xdr:rowOff>
    </xdr:to>
    <xdr:pic>
      <xdr:nvPicPr>
        <xdr:cNvPr id="52" name="图片 5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161925</xdr:colOff>
      <xdr:row>19</xdr:row>
      <xdr:rowOff>9525</xdr:rowOff>
    </xdr:to>
    <xdr:pic>
      <xdr:nvPicPr>
        <xdr:cNvPr id="53" name="图片 5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161925</xdr:colOff>
      <xdr:row>32</xdr:row>
      <xdr:rowOff>9525</xdr:rowOff>
    </xdr:to>
    <xdr:pic>
      <xdr:nvPicPr>
        <xdr:cNvPr id="61" name="图片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161925</xdr:colOff>
      <xdr:row>32</xdr:row>
      <xdr:rowOff>9525</xdr:rowOff>
    </xdr:to>
    <xdr:pic>
      <xdr:nvPicPr>
        <xdr:cNvPr id="62" name="图片 6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161925</xdr:colOff>
      <xdr:row>32</xdr:row>
      <xdr:rowOff>9525</xdr:rowOff>
    </xdr:to>
    <xdr:pic>
      <xdr:nvPicPr>
        <xdr:cNvPr id="63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161925</xdr:colOff>
      <xdr:row>32</xdr:row>
      <xdr:rowOff>9525</xdr:rowOff>
    </xdr:to>
    <xdr:pic>
      <xdr:nvPicPr>
        <xdr:cNvPr id="64" name="图片 6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161925</xdr:colOff>
      <xdr:row>33</xdr:row>
      <xdr:rowOff>9525</xdr:rowOff>
    </xdr:to>
    <xdr:pic>
      <xdr:nvPicPr>
        <xdr:cNvPr id="65" name="图片 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161925</xdr:colOff>
      <xdr:row>34</xdr:row>
      <xdr:rowOff>9525</xdr:rowOff>
    </xdr:to>
    <xdr:pic>
      <xdr:nvPicPr>
        <xdr:cNvPr id="66" name="图片 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161925</xdr:colOff>
      <xdr:row>35</xdr:row>
      <xdr:rowOff>9525</xdr:rowOff>
    </xdr:to>
    <xdr:pic>
      <xdr:nvPicPr>
        <xdr:cNvPr id="67" name="图片 6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342900</xdr:colOff>
      <xdr:row>28</xdr:row>
      <xdr:rowOff>85725</xdr:rowOff>
    </xdr:from>
    <xdr:to>
      <xdr:col>2</xdr:col>
      <xdr:colOff>47625</xdr:colOff>
      <xdr:row>30</xdr:row>
      <xdr:rowOff>0</xdr:rowOff>
    </xdr:to>
    <xdr:pic>
      <xdr:nvPicPr>
        <xdr:cNvPr id="69" name="图片 6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876800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200025</xdr:colOff>
      <xdr:row>42</xdr:row>
      <xdr:rowOff>161925</xdr:rowOff>
    </xdr:from>
    <xdr:to>
      <xdr:col>2</xdr:col>
      <xdr:colOff>590550</xdr:colOff>
      <xdr:row>44</xdr:row>
      <xdr:rowOff>76200</xdr:rowOff>
    </xdr:to>
    <xdr:pic>
      <xdr:nvPicPr>
        <xdr:cNvPr id="98" name="图片 9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039100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161925</xdr:colOff>
      <xdr:row>46</xdr:row>
      <xdr:rowOff>9525</xdr:rowOff>
    </xdr:to>
    <xdr:pic>
      <xdr:nvPicPr>
        <xdr:cNvPr id="99" name="图片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161925</xdr:colOff>
      <xdr:row>46</xdr:row>
      <xdr:rowOff>9525</xdr:rowOff>
    </xdr:to>
    <xdr:pic>
      <xdr:nvPicPr>
        <xdr:cNvPr id="100" name="图片 9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161925</xdr:colOff>
      <xdr:row>46</xdr:row>
      <xdr:rowOff>9525</xdr:rowOff>
    </xdr:to>
    <xdr:pic>
      <xdr:nvPicPr>
        <xdr:cNvPr id="101" name="图片 10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161925</xdr:colOff>
      <xdr:row>46</xdr:row>
      <xdr:rowOff>9525</xdr:rowOff>
    </xdr:to>
    <xdr:pic>
      <xdr:nvPicPr>
        <xdr:cNvPr id="102" name="图片 10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46</xdr:row>
      <xdr:rowOff>9525</xdr:rowOff>
    </xdr:to>
    <xdr:pic>
      <xdr:nvPicPr>
        <xdr:cNvPr id="103" name="图片 10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83915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161925</xdr:colOff>
      <xdr:row>46</xdr:row>
      <xdr:rowOff>9525</xdr:rowOff>
    </xdr:to>
    <xdr:pic>
      <xdr:nvPicPr>
        <xdr:cNvPr id="104" name="图片 10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161925</xdr:colOff>
      <xdr:row>46</xdr:row>
      <xdr:rowOff>9525</xdr:rowOff>
    </xdr:to>
    <xdr:pic>
      <xdr:nvPicPr>
        <xdr:cNvPr id="105" name="图片 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161925</xdr:colOff>
      <xdr:row>47</xdr:row>
      <xdr:rowOff>9525</xdr:rowOff>
    </xdr:to>
    <xdr:pic>
      <xdr:nvPicPr>
        <xdr:cNvPr id="106" name="图片 10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161925</xdr:colOff>
      <xdr:row>48</xdr:row>
      <xdr:rowOff>9525</xdr:rowOff>
    </xdr:to>
    <xdr:pic>
      <xdr:nvPicPr>
        <xdr:cNvPr id="107" name="图片 10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4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161925</xdr:colOff>
      <xdr:row>49</xdr:row>
      <xdr:rowOff>9525</xdr:rowOff>
    </xdr:to>
    <xdr:pic>
      <xdr:nvPicPr>
        <xdr:cNvPr id="108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50</xdr:row>
      <xdr:rowOff>9525</xdr:rowOff>
    </xdr:to>
    <xdr:pic>
      <xdr:nvPicPr>
        <xdr:cNvPr id="109" name="图片 10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161925</xdr:colOff>
      <xdr:row>51</xdr:row>
      <xdr:rowOff>9525</xdr:rowOff>
    </xdr:to>
    <xdr:pic>
      <xdr:nvPicPr>
        <xdr:cNvPr id="110" name="图片 10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161925</xdr:colOff>
      <xdr:row>52</xdr:row>
      <xdr:rowOff>9525</xdr:rowOff>
    </xdr:to>
    <xdr:pic>
      <xdr:nvPicPr>
        <xdr:cNvPr id="111" name="图片 1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161925</xdr:colOff>
      <xdr:row>6</xdr:row>
      <xdr:rowOff>180975</xdr:rowOff>
    </xdr:to>
    <xdr:pic>
      <xdr:nvPicPr>
        <xdr:cNvPr id="54" name="图片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12001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6</xdr:row>
      <xdr:rowOff>0</xdr:rowOff>
    </xdr:from>
    <xdr:to>
      <xdr:col>16</xdr:col>
      <xdr:colOff>161925</xdr:colOff>
      <xdr:row>6</xdr:row>
      <xdr:rowOff>180975</xdr:rowOff>
    </xdr:to>
    <xdr:pic>
      <xdr:nvPicPr>
        <xdr:cNvPr id="55" name="图片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2001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161925</xdr:colOff>
      <xdr:row>6</xdr:row>
      <xdr:rowOff>180975</xdr:rowOff>
    </xdr:to>
    <xdr:pic>
      <xdr:nvPicPr>
        <xdr:cNvPr id="56" name="图片 5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001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161925</xdr:colOff>
      <xdr:row>7</xdr:row>
      <xdr:rowOff>180975</xdr:rowOff>
    </xdr:to>
    <xdr:pic>
      <xdr:nvPicPr>
        <xdr:cNvPr id="57" name="图片 5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419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161925</xdr:colOff>
      <xdr:row>8</xdr:row>
      <xdr:rowOff>180975</xdr:rowOff>
    </xdr:to>
    <xdr:pic>
      <xdr:nvPicPr>
        <xdr:cNvPr id="58" name="图片 5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6383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161925</xdr:colOff>
      <xdr:row>9</xdr:row>
      <xdr:rowOff>180975</xdr:rowOff>
    </xdr:to>
    <xdr:pic>
      <xdr:nvPicPr>
        <xdr:cNvPr id="59" name="图片 5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838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152400</xdr:colOff>
      <xdr:row>10</xdr:row>
      <xdr:rowOff>180975</xdr:rowOff>
    </xdr:to>
    <xdr:pic>
      <xdr:nvPicPr>
        <xdr:cNvPr id="60" name="图片 5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20383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11</xdr:row>
      <xdr:rowOff>0</xdr:rowOff>
    </xdr:from>
    <xdr:to>
      <xdr:col>14</xdr:col>
      <xdr:colOff>161925</xdr:colOff>
      <xdr:row>11</xdr:row>
      <xdr:rowOff>180975</xdr:rowOff>
    </xdr:to>
    <xdr:pic>
      <xdr:nvPicPr>
        <xdr:cNvPr id="68" name="图片 6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22383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12</xdr:row>
      <xdr:rowOff>0</xdr:rowOff>
    </xdr:from>
    <xdr:to>
      <xdr:col>14</xdr:col>
      <xdr:colOff>161925</xdr:colOff>
      <xdr:row>12</xdr:row>
      <xdr:rowOff>180975</xdr:rowOff>
    </xdr:to>
    <xdr:pic>
      <xdr:nvPicPr>
        <xdr:cNvPr id="70" name="图片 6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24384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323850</xdr:colOff>
      <xdr:row>52</xdr:row>
      <xdr:rowOff>71437</xdr:rowOff>
    </xdr:from>
    <xdr:ext cx="914400" cy="266611"/>
    <xdr:sp macro="" textlink="">
      <xdr:nvSpPr>
        <xdr:cNvPr id="2" name="TextBox 1"/>
        <xdr:cNvSpPr txBox="1"/>
      </xdr:nvSpPr>
      <xdr:spPr>
        <a:xfrm>
          <a:off x="7600950" y="9415462"/>
          <a:ext cx="914400" cy="266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40" workbookViewId="0">
      <selection activeCell="L56" sqref="L56"/>
    </sheetView>
  </sheetViews>
  <sheetFormatPr defaultRowHeight="13.5" x14ac:dyDescent="0.15"/>
  <cols>
    <col min="1" max="3" width="9" style="3"/>
    <col min="4" max="4" width="11.625" style="3" bestFit="1" customWidth="1"/>
    <col min="5" max="5" width="10.5" style="3" bestFit="1" customWidth="1"/>
    <col min="6" max="6" width="10.875" style="3" customWidth="1"/>
    <col min="7" max="7" width="9" style="3"/>
    <col min="8" max="8" width="17.5" style="3" customWidth="1"/>
    <col min="9" max="9" width="9" style="3"/>
    <col min="10" max="10" width="11.625" style="3" bestFit="1" customWidth="1"/>
    <col min="11" max="16384" width="9" style="3"/>
  </cols>
  <sheetData>
    <row r="1" spans="1:20" ht="14.25" thickBot="1" x14ac:dyDescent="0.2">
      <c r="A1" s="5" t="s">
        <v>2</v>
      </c>
      <c r="B1"/>
      <c r="C1"/>
      <c r="D1"/>
      <c r="E1"/>
      <c r="L1" s="3" t="s">
        <v>14</v>
      </c>
      <c r="M1" s="3" t="s">
        <v>15</v>
      </c>
      <c r="N1" s="3" t="s">
        <v>16</v>
      </c>
    </row>
    <row r="2" spans="1:20" ht="17.25" thickTop="1" thickBot="1" x14ac:dyDescent="0.2">
      <c r="A2" s="6" t="s">
        <v>0</v>
      </c>
      <c r="B2" s="7"/>
      <c r="C2" s="7"/>
      <c r="D2" s="7"/>
      <c r="E2" s="8" t="s">
        <v>1</v>
      </c>
      <c r="L2" s="12">
        <f>E6*1.24+E7*0.58+E8*1.24</f>
        <v>1.1878695652173912</v>
      </c>
      <c r="M2" s="12">
        <f>L27*E6+I42*E7+L65*E8</f>
        <v>2.6350369765900963E-2</v>
      </c>
      <c r="N2" s="12">
        <f>M2/L2</f>
        <v>2.2182881469042941E-2</v>
      </c>
    </row>
    <row r="3" spans="1:20" ht="15.75" x14ac:dyDescent="0.15">
      <c r="A3" s="9"/>
      <c r="B3" s="1">
        <v>1</v>
      </c>
      <c r="C3" s="1">
        <v>2</v>
      </c>
      <c r="D3" s="4">
        <v>0.16666666666666666</v>
      </c>
      <c r="E3" s="12">
        <f>E6</f>
        <v>0.14347826086956519</v>
      </c>
    </row>
    <row r="4" spans="1:20" ht="15.75" x14ac:dyDescent="0.15">
      <c r="A4" s="10"/>
      <c r="B4" s="4">
        <f>1/C3</f>
        <v>0.5</v>
      </c>
      <c r="C4" s="1">
        <v>1</v>
      </c>
      <c r="D4" s="4">
        <v>0.1111111111111111</v>
      </c>
      <c r="E4" s="12">
        <f t="shared" ref="E4:E5" si="0">E7</f>
        <v>7.898550724637679E-2</v>
      </c>
    </row>
    <row r="5" spans="1:20" ht="16.5" thickBot="1" x14ac:dyDescent="0.2">
      <c r="A5" s="11"/>
      <c r="B5" s="15">
        <f>1/D3</f>
        <v>6</v>
      </c>
      <c r="C5" s="15">
        <f>1/D4</f>
        <v>9</v>
      </c>
      <c r="D5" s="2">
        <v>1</v>
      </c>
      <c r="E5" s="12">
        <f t="shared" si="0"/>
        <v>0.77753623188405785</v>
      </c>
      <c r="F5" s="3" t="s">
        <v>7</v>
      </c>
      <c r="G5" s="3" t="s">
        <v>8</v>
      </c>
    </row>
    <row r="6" spans="1:20" ht="15" thickTop="1" thickBot="1" x14ac:dyDescent="0.2">
      <c r="B6" s="12">
        <f>B3/(B3+B4+B5)</f>
        <v>0.13333333333333333</v>
      </c>
      <c r="C6" s="12">
        <f>C3/(C3+C4+C5)</f>
        <v>0.16666666666666666</v>
      </c>
      <c r="D6" s="12">
        <f>D3/(D3+D4+D5)</f>
        <v>0.13043478260869565</v>
      </c>
      <c r="E6" s="12">
        <f>1/3*(B6+C6+D6)</f>
        <v>0.14347826086956519</v>
      </c>
      <c r="F6" s="12">
        <f t="array" ref="F6:F8">MMULT(B3:D5,E6:E8)</f>
        <v>0.43103864734299513</v>
      </c>
      <c r="G6" s="3">
        <f>F6/E6</f>
        <v>3.0042087542087543</v>
      </c>
      <c r="O6" s="3" t="s">
        <v>17</v>
      </c>
    </row>
    <row r="7" spans="1:20" ht="17.25" thickTop="1" thickBot="1" x14ac:dyDescent="0.2">
      <c r="B7" s="12">
        <f>B4/(B4+B5+B3)</f>
        <v>6.6666666666666666E-2</v>
      </c>
      <c r="C7" s="12">
        <f>C4/(C4+C5+C3)</f>
        <v>8.3333333333333329E-2</v>
      </c>
      <c r="D7" s="12">
        <f>D4/(D4+D5+D3)</f>
        <v>8.6956521739130418E-2</v>
      </c>
      <c r="E7" s="12">
        <f t="shared" ref="E7:E8" si="1">1/3*(B7+C7+D7)</f>
        <v>7.898550724637679E-2</v>
      </c>
      <c r="F7" s="12">
        <v>0.23711755233494358</v>
      </c>
      <c r="G7" s="3">
        <f t="shared" ref="G7:G8" si="2">F7/E7</f>
        <v>3.0020387359836902</v>
      </c>
      <c r="O7" s="8" t="s">
        <v>18</v>
      </c>
      <c r="P7" s="18"/>
      <c r="Q7" s="19"/>
      <c r="R7" s="19"/>
      <c r="S7" s="8" t="s">
        <v>19</v>
      </c>
      <c r="T7" s="8" t="s">
        <v>20</v>
      </c>
    </row>
    <row r="8" spans="1:20" ht="17.25" thickTop="1" thickBot="1" x14ac:dyDescent="0.2">
      <c r="B8" s="12">
        <f>B5/(B5+B4+B3)</f>
        <v>0.8</v>
      </c>
      <c r="C8" s="12">
        <f>C5/(C5+C4+C3)</f>
        <v>0.75</v>
      </c>
      <c r="D8" s="12">
        <f>D5/(D5+D4+D3)</f>
        <v>0.78260869565217384</v>
      </c>
      <c r="E8" s="12">
        <f t="shared" si="1"/>
        <v>0.77753623188405785</v>
      </c>
      <c r="F8" s="12">
        <v>2.3492753623188403</v>
      </c>
      <c r="G8" s="3">
        <f t="shared" si="2"/>
        <v>3.02143522833178</v>
      </c>
      <c r="H8" s="3" t="s">
        <v>9</v>
      </c>
      <c r="I8" s="3" t="s">
        <v>10</v>
      </c>
      <c r="J8" s="3" t="s">
        <v>11</v>
      </c>
      <c r="O8" s="18"/>
      <c r="P8" s="12">
        <f>H21</f>
        <v>0.27737594649359354</v>
      </c>
      <c r="Q8" s="12">
        <f>E39</f>
        <v>0.12218196457326892</v>
      </c>
      <c r="R8" s="12">
        <f>H59</f>
        <v>3.3405366386780107E-2</v>
      </c>
      <c r="S8" s="12">
        <f t="array" ref="S8:S13">MMULT(P8:R13,E6:E8)</f>
        <v>7.5421905563212224E-2</v>
      </c>
      <c r="T8" s="3">
        <f>RANK(S8,$S$8:$S$13)</f>
        <v>5</v>
      </c>
    </row>
    <row r="9" spans="1:20" ht="15.75" x14ac:dyDescent="0.15">
      <c r="E9" s="3">
        <f>SUM(E6:E8)</f>
        <v>0.99999999999999978</v>
      </c>
      <c r="G9" s="3">
        <f>SUM(G6:G8)</f>
        <v>9.0276827185242254</v>
      </c>
      <c r="H9" s="12">
        <f>G9/3</f>
        <v>3.0092275728414086</v>
      </c>
      <c r="I9" s="12">
        <f>(H9-3)/2</f>
        <v>4.6137864207043133E-3</v>
      </c>
      <c r="J9" s="12">
        <f>I9/0.58</f>
        <v>7.9548041736281268E-3</v>
      </c>
      <c r="O9" s="10"/>
      <c r="P9" s="12">
        <f t="shared" ref="P9:P13" si="3">H22</f>
        <v>0.47514816338345756</v>
      </c>
      <c r="Q9" s="12">
        <f>E40</f>
        <v>0.2298711755233494</v>
      </c>
      <c r="R9" s="12">
        <f t="shared" ref="R9:R13" si="4">H60</f>
        <v>0.1624516557469915</v>
      </c>
      <c r="S9" s="12">
        <v>0.2126419718105011</v>
      </c>
      <c r="T9" s="3">
        <f t="shared" ref="T9:T13" si="5">RANK(S9,$S$8:$S$13)</f>
        <v>2</v>
      </c>
    </row>
    <row r="10" spans="1:20" ht="15.75" x14ac:dyDescent="0.15">
      <c r="H10" s="12"/>
      <c r="O10" s="10"/>
      <c r="P10" s="12">
        <f t="shared" si="3"/>
        <v>5.4332795019069527E-2</v>
      </c>
      <c r="Q10" s="3">
        <v>0</v>
      </c>
      <c r="R10" s="12">
        <f t="shared" si="4"/>
        <v>3.984163908796487E-2</v>
      </c>
      <c r="S10" s="12">
        <v>3.8773892866059465E-2</v>
      </c>
      <c r="T10" s="3">
        <f t="shared" si="5"/>
        <v>6</v>
      </c>
    </row>
    <row r="11" spans="1:20" ht="15.75" x14ac:dyDescent="0.15">
      <c r="A11" s="3" t="s">
        <v>4</v>
      </c>
      <c r="H11" s="12"/>
      <c r="O11" s="9"/>
      <c r="P11" s="12">
        <f t="shared" si="3"/>
        <v>6.2195484254307778E-2</v>
      </c>
      <c r="Q11" s="3">
        <v>0</v>
      </c>
      <c r="R11" s="12">
        <f t="shared" si="4"/>
        <v>0.16431335787465107</v>
      </c>
      <c r="S11" s="12">
        <v>0.13668328904482138</v>
      </c>
      <c r="T11" s="3">
        <f t="shared" si="5"/>
        <v>4</v>
      </c>
    </row>
    <row r="12" spans="1:20" ht="15.75" x14ac:dyDescent="0.15">
      <c r="A12" s="3" t="s">
        <v>3</v>
      </c>
      <c r="O12" s="10"/>
      <c r="P12" s="12">
        <f t="shared" si="3"/>
        <v>9.7625703998253016E-2</v>
      </c>
      <c r="Q12" s="12">
        <f>E41</f>
        <v>0.64794685990338152</v>
      </c>
      <c r="R12" s="12">
        <f t="shared" si="4"/>
        <v>0.35283289635998394</v>
      </c>
      <c r="S12" s="12">
        <v>0.33952593834448219</v>
      </c>
      <c r="T12" s="3">
        <f t="shared" si="5"/>
        <v>1</v>
      </c>
    </row>
    <row r="13" spans="1:20" ht="16.5" thickBot="1" x14ac:dyDescent="0.2">
      <c r="H13" s="3" t="s">
        <v>1</v>
      </c>
      <c r="O13" s="11"/>
      <c r="P13" s="12">
        <f t="shared" si="3"/>
        <v>3.3321906851318611E-2</v>
      </c>
      <c r="Q13" s="3">
        <v>0</v>
      </c>
      <c r="R13" s="12">
        <f t="shared" si="4"/>
        <v>0.24715508454362833</v>
      </c>
      <c r="S13" s="12">
        <v>0.19695300237092336</v>
      </c>
      <c r="T13" s="3">
        <f t="shared" si="5"/>
        <v>3</v>
      </c>
    </row>
    <row r="14" spans="1:20" ht="14.25" thickTop="1" x14ac:dyDescent="0.15">
      <c r="B14" s="14">
        <v>1</v>
      </c>
      <c r="C14" s="14">
        <v>0.5</v>
      </c>
      <c r="D14" s="14">
        <v>6</v>
      </c>
      <c r="E14" s="14">
        <v>5</v>
      </c>
      <c r="F14" s="14">
        <v>3</v>
      </c>
      <c r="G14" s="14">
        <v>8</v>
      </c>
      <c r="H14" s="12">
        <f>H21</f>
        <v>0.27737594649359354</v>
      </c>
      <c r="S14" s="3">
        <f>SUM(S8:S13)</f>
        <v>0.99999999999999978</v>
      </c>
    </row>
    <row r="15" spans="1:20" x14ac:dyDescent="0.15">
      <c r="B15" s="14">
        <f>1/C14</f>
        <v>2</v>
      </c>
      <c r="C15" s="14">
        <v>1</v>
      </c>
      <c r="D15" s="14">
        <v>9</v>
      </c>
      <c r="E15" s="14">
        <v>9</v>
      </c>
      <c r="F15" s="14">
        <v>6</v>
      </c>
      <c r="G15" s="14">
        <v>9</v>
      </c>
      <c r="H15" s="12">
        <f t="shared" ref="H15:H19" si="6">H22</f>
        <v>0.47514816338345756</v>
      </c>
    </row>
    <row r="16" spans="1:20" x14ac:dyDescent="0.15">
      <c r="B16" s="14">
        <f>1/D14</f>
        <v>0.16666666666666666</v>
      </c>
      <c r="C16" s="14">
        <f>1/D15</f>
        <v>0.1111111111111111</v>
      </c>
      <c r="D16" s="14">
        <v>1</v>
      </c>
      <c r="E16" s="14">
        <v>1</v>
      </c>
      <c r="F16" s="14">
        <v>0.5</v>
      </c>
      <c r="G16" s="14">
        <v>2</v>
      </c>
      <c r="H16" s="12">
        <f t="shared" si="6"/>
        <v>5.4332795019069527E-2</v>
      </c>
    </row>
    <row r="17" spans="1:13" x14ac:dyDescent="0.15">
      <c r="B17" s="14">
        <f>1/E14</f>
        <v>0.2</v>
      </c>
      <c r="C17" s="14">
        <f>1/E15</f>
        <v>0.1111111111111111</v>
      </c>
      <c r="D17" s="14">
        <f>1/E16</f>
        <v>1</v>
      </c>
      <c r="E17" s="14">
        <v>1</v>
      </c>
      <c r="F17" s="14">
        <v>0.5</v>
      </c>
      <c r="G17" s="14">
        <v>3</v>
      </c>
      <c r="H17" s="12">
        <f t="shared" si="6"/>
        <v>6.2195484254307778E-2</v>
      </c>
    </row>
    <row r="18" spans="1:13" x14ac:dyDescent="0.15">
      <c r="B18" s="14">
        <f>1/F14</f>
        <v>0.33333333333333331</v>
      </c>
      <c r="C18" s="14">
        <f>1/F15</f>
        <v>0.16666666666666666</v>
      </c>
      <c r="D18" s="14">
        <f>1/F16</f>
        <v>2</v>
      </c>
      <c r="E18" s="14">
        <f>1/F17</f>
        <v>2</v>
      </c>
      <c r="F18" s="14">
        <v>1</v>
      </c>
      <c r="G18" s="14">
        <v>3</v>
      </c>
      <c r="H18" s="12">
        <f t="shared" si="6"/>
        <v>9.7625703998253016E-2</v>
      </c>
    </row>
    <row r="19" spans="1:13" x14ac:dyDescent="0.15">
      <c r="B19" s="14">
        <f>1/G14</f>
        <v>0.125</v>
      </c>
      <c r="C19" s="14">
        <f>1/G15</f>
        <v>0.1111111111111111</v>
      </c>
      <c r="D19" s="14">
        <f>1/G16</f>
        <v>0.5</v>
      </c>
      <c r="E19" s="14">
        <f>1/G17</f>
        <v>0.33333333333333331</v>
      </c>
      <c r="F19" s="14">
        <f>1/G18</f>
        <v>0.33333333333333331</v>
      </c>
      <c r="G19" s="14">
        <v>1</v>
      </c>
      <c r="H19" s="12">
        <f t="shared" si="6"/>
        <v>3.3321906851318611E-2</v>
      </c>
    </row>
    <row r="20" spans="1:13" x14ac:dyDescent="0.15">
      <c r="B20" s="3">
        <f t="shared" ref="B20:G20" si="7">SUM(B14:B19)</f>
        <v>3.8250000000000002</v>
      </c>
      <c r="C20" s="3">
        <f t="shared" si="7"/>
        <v>2</v>
      </c>
      <c r="D20" s="3">
        <f t="shared" si="7"/>
        <v>19.5</v>
      </c>
      <c r="E20" s="3">
        <f t="shared" si="7"/>
        <v>18.333333333333332</v>
      </c>
      <c r="F20" s="3">
        <f t="shared" si="7"/>
        <v>11.333333333333334</v>
      </c>
      <c r="G20" s="3">
        <f t="shared" si="7"/>
        <v>26</v>
      </c>
      <c r="H20" s="3">
        <f t="shared" ref="H20:H26" si="8">1/6*SUM(B20:G20)</f>
        <v>13.498611111111112</v>
      </c>
      <c r="I20" s="3" t="s">
        <v>7</v>
      </c>
      <c r="J20" s="3" t="s">
        <v>12</v>
      </c>
    </row>
    <row r="21" spans="1:13" x14ac:dyDescent="0.15">
      <c r="B21" s="3">
        <f t="shared" ref="B21:G21" si="9">B14/B20</f>
        <v>0.26143790849673204</v>
      </c>
      <c r="C21" s="3">
        <f t="shared" si="9"/>
        <v>0.25</v>
      </c>
      <c r="D21" s="3">
        <f t="shared" si="9"/>
        <v>0.30769230769230771</v>
      </c>
      <c r="E21" s="3">
        <f t="shared" si="9"/>
        <v>0.27272727272727276</v>
      </c>
      <c r="F21" s="3">
        <f t="shared" si="9"/>
        <v>0.26470588235294118</v>
      </c>
      <c r="G21" s="3">
        <f t="shared" si="9"/>
        <v>0.30769230769230771</v>
      </c>
      <c r="H21" s="12">
        <f t="shared" si="8"/>
        <v>0.27737594649359354</v>
      </c>
      <c r="I21" s="12">
        <f t="array" ref="I21:I26">MMULT(B14:G19,H21:H26)</f>
        <v>1.7113765863765864</v>
      </c>
      <c r="J21" s="3">
        <f>I21/H21</f>
        <v>6.1698810153176478</v>
      </c>
    </row>
    <row r="22" spans="1:13" x14ac:dyDescent="0.15">
      <c r="B22" s="3">
        <f t="shared" ref="B22:G22" si="10">B15/B20</f>
        <v>0.52287581699346408</v>
      </c>
      <c r="C22" s="3">
        <f t="shared" si="10"/>
        <v>0.5</v>
      </c>
      <c r="D22" s="3">
        <f t="shared" si="10"/>
        <v>0.46153846153846156</v>
      </c>
      <c r="E22" s="3">
        <f t="shared" si="10"/>
        <v>0.49090909090909096</v>
      </c>
      <c r="F22" s="3">
        <f t="shared" si="10"/>
        <v>0.52941176470588236</v>
      </c>
      <c r="G22" s="3">
        <f t="shared" si="10"/>
        <v>0.34615384615384615</v>
      </c>
      <c r="H22" s="12">
        <f t="shared" si="8"/>
        <v>0.47514816338345756</v>
      </c>
      <c r="I22" s="12">
        <v>2.964305955482426</v>
      </c>
      <c r="J22" s="3">
        <f t="shared" ref="J22:J26" si="11">I22/H22</f>
        <v>6.2386981239158237</v>
      </c>
    </row>
    <row r="23" spans="1:13" x14ac:dyDescent="0.15">
      <c r="B23" s="3">
        <f t="shared" ref="B23:G23" si="12">B16/B20</f>
        <v>4.3572984749455333E-2</v>
      </c>
      <c r="C23" s="3">
        <f t="shared" si="12"/>
        <v>5.5555555555555552E-2</v>
      </c>
      <c r="D23" s="3">
        <f t="shared" si="12"/>
        <v>5.128205128205128E-2</v>
      </c>
      <c r="E23" s="3">
        <f t="shared" si="12"/>
        <v>5.454545454545455E-2</v>
      </c>
      <c r="F23" s="3">
        <f t="shared" si="12"/>
        <v>4.4117647058823525E-2</v>
      </c>
      <c r="G23" s="3">
        <f t="shared" si="12"/>
        <v>7.6923076923076927E-2</v>
      </c>
      <c r="H23" s="12">
        <f t="shared" si="8"/>
        <v>5.4332795019069527E-2</v>
      </c>
      <c r="I23" s="12">
        <v>0.33100850976667967</v>
      </c>
      <c r="J23" s="3">
        <f t="shared" si="11"/>
        <v>6.092241520991208</v>
      </c>
    </row>
    <row r="24" spans="1:13" x14ac:dyDescent="0.15">
      <c r="B24" s="3">
        <f t="shared" ref="B24:G24" si="13">B17/B20</f>
        <v>5.2287581699346407E-2</v>
      </c>
      <c r="C24" s="3">
        <f t="shared" si="13"/>
        <v>5.5555555555555552E-2</v>
      </c>
      <c r="D24" s="3">
        <f t="shared" si="13"/>
        <v>5.128205128205128E-2</v>
      </c>
      <c r="E24" s="3">
        <f t="shared" si="13"/>
        <v>5.454545454545455E-2</v>
      </c>
      <c r="F24" s="3">
        <f t="shared" si="13"/>
        <v>4.4117647058823525E-2</v>
      </c>
      <c r="G24" s="3">
        <f t="shared" si="13"/>
        <v>0.11538461538461539</v>
      </c>
      <c r="H24" s="12">
        <f t="shared" si="8"/>
        <v>6.2195484254307778E-2</v>
      </c>
      <c r="I24" s="12">
        <v>0.3735762815011181</v>
      </c>
      <c r="J24" s="3">
        <f t="shared" si="11"/>
        <v>6.0064856151553077</v>
      </c>
    </row>
    <row r="25" spans="1:13" x14ac:dyDescent="0.15">
      <c r="B25" s="3">
        <f t="shared" ref="B25:G25" si="14">B18/B20</f>
        <v>8.7145969498910666E-2</v>
      </c>
      <c r="C25" s="3">
        <f t="shared" si="14"/>
        <v>8.3333333333333329E-2</v>
      </c>
      <c r="D25" s="3">
        <f t="shared" si="14"/>
        <v>0.10256410256410256</v>
      </c>
      <c r="E25" s="3">
        <f t="shared" si="14"/>
        <v>0.1090909090909091</v>
      </c>
      <c r="F25" s="3">
        <f t="shared" si="14"/>
        <v>8.8235294117647051E-2</v>
      </c>
      <c r="G25" s="3">
        <f t="shared" si="14"/>
        <v>0.11538461538461539</v>
      </c>
      <c r="H25" s="12">
        <f t="shared" si="8"/>
        <v>9.7625703998253016E-2</v>
      </c>
      <c r="I25" s="12">
        <v>0.60229799249407079</v>
      </c>
      <c r="J25" s="3">
        <f t="shared" si="11"/>
        <v>6.1694611954332101</v>
      </c>
    </row>
    <row r="26" spans="1:13" x14ac:dyDescent="0.15">
      <c r="B26" s="3">
        <f t="shared" ref="B26:G26" si="15">B19/B20</f>
        <v>3.2679738562091505E-2</v>
      </c>
      <c r="C26" s="3">
        <f t="shared" si="15"/>
        <v>5.5555555555555552E-2</v>
      </c>
      <c r="D26" s="3">
        <f t="shared" si="15"/>
        <v>2.564102564102564E-2</v>
      </c>
      <c r="E26" s="3">
        <f t="shared" si="15"/>
        <v>1.8181818181818181E-2</v>
      </c>
      <c r="F26" s="3">
        <f t="shared" si="15"/>
        <v>2.9411764705882349E-2</v>
      </c>
      <c r="G26" s="3">
        <f t="shared" si="15"/>
        <v>3.8461538461538464E-2</v>
      </c>
      <c r="H26" s="12">
        <f t="shared" si="8"/>
        <v>3.3321906851318611E-2</v>
      </c>
      <c r="I26" s="12">
        <v>0.20122826746601255</v>
      </c>
      <c r="J26" s="3">
        <f t="shared" si="11"/>
        <v>6.038918131662971</v>
      </c>
      <c r="K26" s="3" t="s">
        <v>13</v>
      </c>
      <c r="L26" s="3" t="s">
        <v>10</v>
      </c>
      <c r="M26" s="3" t="s">
        <v>11</v>
      </c>
    </row>
    <row r="27" spans="1:13" x14ac:dyDescent="0.15">
      <c r="H27" s="3">
        <f>SUM(H21:H26)</f>
        <v>1</v>
      </c>
      <c r="J27" s="3">
        <f>SUM(J21:J26)</f>
        <v>36.715685602476171</v>
      </c>
      <c r="K27" s="12">
        <f>J27/6</f>
        <v>6.1192809337460288</v>
      </c>
      <c r="L27" s="12">
        <f>(K27-6)/5</f>
        <v>2.3856186749205754E-2</v>
      </c>
      <c r="M27" s="12">
        <f>L27/1.24</f>
        <v>1.9238860281617545E-2</v>
      </c>
    </row>
    <row r="29" spans="1:13" x14ac:dyDescent="0.15">
      <c r="A29" s="5" t="s">
        <v>5</v>
      </c>
    </row>
    <row r="30" spans="1:13" x14ac:dyDescent="0.15">
      <c r="A30" s="5" t="s">
        <v>3</v>
      </c>
    </row>
    <row r="33" spans="1:10" x14ac:dyDescent="0.15">
      <c r="B33" s="3">
        <v>1</v>
      </c>
      <c r="C33" s="3">
        <v>0.5</v>
      </c>
      <c r="D33" s="3">
        <v>0.2</v>
      </c>
      <c r="E33" s="12">
        <f>E39</f>
        <v>0.12218196457326892</v>
      </c>
    </row>
    <row r="34" spans="1:10" x14ac:dyDescent="0.15">
      <c r="B34" s="3">
        <f>1/C33</f>
        <v>2</v>
      </c>
      <c r="C34" s="3">
        <v>1</v>
      </c>
      <c r="D34" s="3">
        <v>0.33333333333333331</v>
      </c>
      <c r="E34" s="12">
        <f t="shared" ref="E34:E35" si="16">E40</f>
        <v>0.2298711755233494</v>
      </c>
    </row>
    <row r="35" spans="1:10" x14ac:dyDescent="0.15">
      <c r="B35" s="3">
        <f>1/D33</f>
        <v>5</v>
      </c>
      <c r="C35" s="3">
        <f>1/D34</f>
        <v>3</v>
      </c>
      <c r="D35" s="3">
        <v>1</v>
      </c>
      <c r="E35" s="12">
        <f t="shared" si="16"/>
        <v>0.64794685990338152</v>
      </c>
    </row>
    <row r="36" spans="1:10" x14ac:dyDescent="0.15">
      <c r="B36" s="3">
        <f>SUM(B33:B35)</f>
        <v>8</v>
      </c>
      <c r="C36" s="3">
        <f>SUM(C33:C35)</f>
        <v>4.5</v>
      </c>
      <c r="D36" s="3">
        <f>SUM(D33:D35)</f>
        <v>1.5333333333333332</v>
      </c>
    </row>
    <row r="37" spans="1:10" x14ac:dyDescent="0.15">
      <c r="B37" s="3">
        <f>B36</f>
        <v>8</v>
      </c>
      <c r="C37" s="3">
        <f t="shared" ref="C37:D37" si="17">C36</f>
        <v>4.5</v>
      </c>
      <c r="D37" s="3">
        <f t="shared" si="17"/>
        <v>1.5333333333333332</v>
      </c>
    </row>
    <row r="38" spans="1:10" x14ac:dyDescent="0.15">
      <c r="B38" s="3">
        <f>B36</f>
        <v>8</v>
      </c>
      <c r="C38" s="3">
        <f t="shared" ref="C38:D38" si="18">C36</f>
        <v>4.5</v>
      </c>
      <c r="D38" s="3">
        <f t="shared" si="18"/>
        <v>1.5333333333333332</v>
      </c>
      <c r="E38" s="3" t="s">
        <v>1</v>
      </c>
      <c r="F38" s="3" t="s">
        <v>7</v>
      </c>
      <c r="G38" s="3" t="s">
        <v>8</v>
      </c>
    </row>
    <row r="39" spans="1:10" x14ac:dyDescent="0.15">
      <c r="B39" s="3">
        <f>B33/B36</f>
        <v>0.125</v>
      </c>
      <c r="C39" s="3">
        <f>C33/C36</f>
        <v>0.1111111111111111</v>
      </c>
      <c r="D39" s="3">
        <f>D33/D36</f>
        <v>0.13043478260869568</v>
      </c>
      <c r="E39" s="12">
        <f>1/3*SUM(B39:D39)</f>
        <v>0.12218196457326892</v>
      </c>
      <c r="F39" s="12">
        <f t="array" ref="F39:F41">MMULT(B33:D35,E39:E41)</f>
        <v>0.36670692431561991</v>
      </c>
      <c r="G39" s="3">
        <f>F39/E39</f>
        <v>3.0013179571663917</v>
      </c>
    </row>
    <row r="40" spans="1:10" x14ac:dyDescent="0.15">
      <c r="B40" s="3">
        <f t="shared" ref="B40:D40" si="19">B34/B37</f>
        <v>0.25</v>
      </c>
      <c r="C40" s="3">
        <f t="shared" si="19"/>
        <v>0.22222222222222221</v>
      </c>
      <c r="D40" s="3">
        <f t="shared" si="19"/>
        <v>0.21739130434782608</v>
      </c>
      <c r="E40" s="12">
        <f t="shared" ref="E40:E41" si="20">1/3*SUM(B40:D40)</f>
        <v>0.2298711755233494</v>
      </c>
      <c r="F40" s="12">
        <v>0.69021739130434778</v>
      </c>
      <c r="G40" s="3">
        <f t="shared" ref="G40:G41" si="21">F40/E40</f>
        <v>3.0026269702276709</v>
      </c>
    </row>
    <row r="41" spans="1:10" x14ac:dyDescent="0.15">
      <c r="B41" s="3">
        <f t="shared" ref="B41:D41" si="22">B35/B38</f>
        <v>0.625</v>
      </c>
      <c r="C41" s="3">
        <f t="shared" si="22"/>
        <v>0.66666666666666663</v>
      </c>
      <c r="D41" s="3">
        <f t="shared" si="22"/>
        <v>0.65217391304347827</v>
      </c>
      <c r="E41" s="12">
        <f t="shared" si="20"/>
        <v>0.64794685990338152</v>
      </c>
      <c r="F41" s="12">
        <v>1.9484702093397743</v>
      </c>
      <c r="G41" s="3">
        <f t="shared" si="21"/>
        <v>3.0071450761105933</v>
      </c>
      <c r="H41" s="3" t="s">
        <v>13</v>
      </c>
      <c r="I41" s="3" t="s">
        <v>10</v>
      </c>
      <c r="J41" s="3" t="s">
        <v>11</v>
      </c>
    </row>
    <row r="42" spans="1:10" x14ac:dyDescent="0.15">
      <c r="E42" s="3">
        <f>SUM(E39:E41)</f>
        <v>0.99999999999999978</v>
      </c>
      <c r="G42" s="3">
        <f>SUM(G39:G41)</f>
        <v>9.0110900035046555</v>
      </c>
      <c r="H42" s="12">
        <f>G42/3</f>
        <v>3.0036966678348853</v>
      </c>
      <c r="I42" s="12">
        <f>(H42-3)/2</f>
        <v>1.8483339174426572E-3</v>
      </c>
      <c r="J42" s="12">
        <f>I42/0.58</f>
        <v>3.1867826162804438E-3</v>
      </c>
    </row>
    <row r="44" spans="1:10" x14ac:dyDescent="0.15">
      <c r="A44" s="3" t="s">
        <v>6</v>
      </c>
    </row>
    <row r="45" spans="1:10" x14ac:dyDescent="0.15">
      <c r="A45" s="3" t="s">
        <v>3</v>
      </c>
    </row>
    <row r="47" spans="1:10" x14ac:dyDescent="0.15">
      <c r="B47" s="3">
        <v>1</v>
      </c>
      <c r="C47" s="3">
        <v>0.2</v>
      </c>
      <c r="D47" s="3">
        <v>1</v>
      </c>
      <c r="E47" s="3">
        <v>0.16666666666666666</v>
      </c>
      <c r="F47" s="3">
        <v>0.1111111111111111</v>
      </c>
      <c r="G47" s="3">
        <v>0.125</v>
      </c>
      <c r="H47" s="12">
        <f>H59</f>
        <v>3.3405366386780107E-2</v>
      </c>
    </row>
    <row r="48" spans="1:10" x14ac:dyDescent="0.15">
      <c r="B48" s="3">
        <f>1/C47</f>
        <v>5</v>
      </c>
      <c r="C48" s="3">
        <v>1</v>
      </c>
      <c r="D48" s="3">
        <v>5</v>
      </c>
      <c r="E48" s="3">
        <v>1</v>
      </c>
      <c r="F48" s="3">
        <v>0.5</v>
      </c>
      <c r="G48" s="3">
        <v>0.5</v>
      </c>
      <c r="H48" s="12">
        <f t="shared" ref="H48:H52" si="23">H60</f>
        <v>0.1624516557469915</v>
      </c>
    </row>
    <row r="49" spans="2:13" x14ac:dyDescent="0.15">
      <c r="B49" s="3">
        <f>1/D47</f>
        <v>1</v>
      </c>
      <c r="C49" s="3">
        <f>1/D48</f>
        <v>0.2</v>
      </c>
      <c r="D49" s="3">
        <v>1</v>
      </c>
      <c r="E49" s="3">
        <v>0.16666666666666666</v>
      </c>
      <c r="F49" s="3">
        <v>0.16666666666666666</v>
      </c>
      <c r="G49" s="3">
        <v>0.2</v>
      </c>
      <c r="H49" s="12">
        <f t="shared" si="23"/>
        <v>3.984163908796487E-2</v>
      </c>
    </row>
    <row r="50" spans="2:13" x14ac:dyDescent="0.15">
      <c r="B50" s="3">
        <f>1/E47</f>
        <v>6</v>
      </c>
      <c r="C50" s="3">
        <f>1/E48</f>
        <v>1</v>
      </c>
      <c r="D50" s="3">
        <f>1/E49</f>
        <v>6</v>
      </c>
      <c r="E50" s="3">
        <v>1</v>
      </c>
      <c r="F50" s="3">
        <v>0.33333333333333331</v>
      </c>
      <c r="G50" s="3">
        <v>0.5</v>
      </c>
      <c r="H50" s="12">
        <f t="shared" si="23"/>
        <v>0.16431335787465107</v>
      </c>
    </row>
    <row r="51" spans="2:13" x14ac:dyDescent="0.15">
      <c r="B51" s="3">
        <f>1/F47</f>
        <v>9</v>
      </c>
      <c r="C51" s="3">
        <f>1/F48</f>
        <v>2</v>
      </c>
      <c r="D51" s="3">
        <f>1/F49</f>
        <v>6</v>
      </c>
      <c r="E51" s="3">
        <f>1/F50</f>
        <v>3</v>
      </c>
      <c r="F51" s="3">
        <v>1</v>
      </c>
      <c r="G51" s="3">
        <v>2</v>
      </c>
      <c r="H51" s="12">
        <f t="shared" si="23"/>
        <v>0.35283289635998394</v>
      </c>
    </row>
    <row r="52" spans="2:13" x14ac:dyDescent="0.15">
      <c r="B52" s="3">
        <f>1/G47</f>
        <v>8</v>
      </c>
      <c r="C52" s="3">
        <f>1/G48</f>
        <v>2</v>
      </c>
      <c r="D52" s="3">
        <f>1/G49</f>
        <v>5</v>
      </c>
      <c r="E52" s="3">
        <f>1/G50</f>
        <v>2</v>
      </c>
      <c r="F52" s="3">
        <f>1/G51</f>
        <v>0.5</v>
      </c>
      <c r="G52" s="3">
        <v>1</v>
      </c>
      <c r="H52" s="12">
        <f t="shared" si="23"/>
        <v>0.24715508454362833</v>
      </c>
    </row>
    <row r="53" spans="2:13" x14ac:dyDescent="0.15">
      <c r="B53" s="3">
        <f>SUM(B47:B52)</f>
        <v>30</v>
      </c>
      <c r="C53" s="3">
        <f t="shared" ref="C53:G53" si="24">SUM(C47:C52)</f>
        <v>6.4</v>
      </c>
      <c r="D53" s="3">
        <f t="shared" si="24"/>
        <v>24</v>
      </c>
      <c r="E53" s="3">
        <f t="shared" si="24"/>
        <v>7.3333333333333339</v>
      </c>
      <c r="F53" s="3">
        <f t="shared" si="24"/>
        <v>2.6111111111111112</v>
      </c>
      <c r="G53" s="3">
        <f t="shared" si="24"/>
        <v>4.3250000000000002</v>
      </c>
    </row>
    <row r="54" spans="2:13" x14ac:dyDescent="0.15">
      <c r="B54" s="3">
        <f>B53</f>
        <v>30</v>
      </c>
      <c r="C54" s="3">
        <f t="shared" ref="C54:G54" si="25">C53</f>
        <v>6.4</v>
      </c>
      <c r="D54" s="3">
        <f t="shared" si="25"/>
        <v>24</v>
      </c>
      <c r="E54" s="3">
        <f t="shared" si="25"/>
        <v>7.3333333333333339</v>
      </c>
      <c r="F54" s="3">
        <f t="shared" si="25"/>
        <v>2.6111111111111112</v>
      </c>
      <c r="G54" s="3">
        <f t="shared" si="25"/>
        <v>4.3250000000000002</v>
      </c>
    </row>
    <row r="55" spans="2:13" x14ac:dyDescent="0.15">
      <c r="B55" s="3">
        <f>B53</f>
        <v>30</v>
      </c>
      <c r="C55" s="3">
        <f t="shared" ref="C55:G55" si="26">C53</f>
        <v>6.4</v>
      </c>
      <c r="D55" s="3">
        <f t="shared" si="26"/>
        <v>24</v>
      </c>
      <c r="E55" s="3">
        <f t="shared" si="26"/>
        <v>7.3333333333333339</v>
      </c>
      <c r="F55" s="3">
        <f t="shared" si="26"/>
        <v>2.6111111111111112</v>
      </c>
      <c r="G55" s="3">
        <f t="shared" si="26"/>
        <v>4.3250000000000002</v>
      </c>
    </row>
    <row r="56" spans="2:13" x14ac:dyDescent="0.15">
      <c r="B56" s="3">
        <f>B53</f>
        <v>30</v>
      </c>
      <c r="C56" s="3">
        <f t="shared" ref="C56:G56" si="27">C53</f>
        <v>6.4</v>
      </c>
      <c r="D56" s="3">
        <f t="shared" si="27"/>
        <v>24</v>
      </c>
      <c r="E56" s="3">
        <f t="shared" si="27"/>
        <v>7.3333333333333339</v>
      </c>
      <c r="F56" s="3">
        <f t="shared" si="27"/>
        <v>2.6111111111111112</v>
      </c>
      <c r="G56" s="3">
        <f t="shared" si="27"/>
        <v>4.3250000000000002</v>
      </c>
    </row>
    <row r="57" spans="2:13" x14ac:dyDescent="0.15">
      <c r="B57" s="3">
        <f>B53</f>
        <v>30</v>
      </c>
      <c r="C57" s="3">
        <f t="shared" ref="C57:G57" si="28">C53</f>
        <v>6.4</v>
      </c>
      <c r="D57" s="3">
        <f t="shared" si="28"/>
        <v>24</v>
      </c>
      <c r="E57" s="3">
        <f t="shared" si="28"/>
        <v>7.3333333333333339</v>
      </c>
      <c r="F57" s="3">
        <f t="shared" si="28"/>
        <v>2.6111111111111112</v>
      </c>
      <c r="G57" s="3">
        <f t="shared" si="28"/>
        <v>4.3250000000000002</v>
      </c>
    </row>
    <row r="58" spans="2:13" x14ac:dyDescent="0.15">
      <c r="B58" s="3">
        <f>B53</f>
        <v>30</v>
      </c>
      <c r="C58" s="3">
        <f t="shared" ref="C58:G58" si="29">C53</f>
        <v>6.4</v>
      </c>
      <c r="D58" s="3">
        <f t="shared" si="29"/>
        <v>24</v>
      </c>
      <c r="E58" s="3">
        <f t="shared" si="29"/>
        <v>7.3333333333333339</v>
      </c>
      <c r="F58" s="3">
        <f t="shared" si="29"/>
        <v>2.6111111111111112</v>
      </c>
      <c r="G58" s="3">
        <f t="shared" si="29"/>
        <v>4.3250000000000002</v>
      </c>
      <c r="H58" s="3" t="s">
        <v>1</v>
      </c>
      <c r="I58" s="3" t="s">
        <v>7</v>
      </c>
      <c r="J58" s="3" t="s">
        <v>12</v>
      </c>
    </row>
    <row r="59" spans="2:13" x14ac:dyDescent="0.15">
      <c r="B59" s="3">
        <f>B47/B53</f>
        <v>3.3333333333333333E-2</v>
      </c>
      <c r="C59" s="3">
        <f t="shared" ref="C59:G59" si="30">C47/C53</f>
        <v>3.125E-2</v>
      </c>
      <c r="D59" s="3">
        <f t="shared" si="30"/>
        <v>4.1666666666666664E-2</v>
      </c>
      <c r="E59" s="3">
        <f t="shared" si="30"/>
        <v>2.2727272727272724E-2</v>
      </c>
      <c r="F59" s="3">
        <f t="shared" si="30"/>
        <v>4.2553191489361701E-2</v>
      </c>
      <c r="G59" s="3">
        <f t="shared" si="30"/>
        <v>2.8901734104046242E-2</v>
      </c>
      <c r="H59" s="12">
        <f>1/6*SUM(B59:G59)</f>
        <v>3.3405366386780107E-2</v>
      </c>
      <c r="I59" s="12">
        <f t="array" ref="I59:I64">MMULT(B47:G52,H59:H64)</f>
        <v>0.20322093698898133</v>
      </c>
      <c r="J59" s="3">
        <f>I59/H59</f>
        <v>6.0834817566738115</v>
      </c>
    </row>
    <row r="60" spans="2:13" x14ac:dyDescent="0.15">
      <c r="B60" s="3">
        <f t="shared" ref="B60:G60" si="31">B48/B54</f>
        <v>0.16666666666666666</v>
      </c>
      <c r="C60" s="3">
        <f t="shared" si="31"/>
        <v>0.15625</v>
      </c>
      <c r="D60" s="3">
        <f t="shared" si="31"/>
        <v>0.20833333333333334</v>
      </c>
      <c r="E60" s="3">
        <f t="shared" si="31"/>
        <v>0.13636363636363635</v>
      </c>
      <c r="F60" s="3">
        <f t="shared" si="31"/>
        <v>0.19148936170212766</v>
      </c>
      <c r="G60" s="3">
        <f t="shared" si="31"/>
        <v>0.11560693641618497</v>
      </c>
      <c r="H60" s="12">
        <f t="shared" ref="H60:H64" si="32">1/6*SUM(B60:G60)</f>
        <v>0.1624516557469915</v>
      </c>
      <c r="I60" s="12">
        <v>0.99299403144717369</v>
      </c>
      <c r="J60" s="3">
        <f t="shared" ref="J60:J64" si="33">I60/H60</f>
        <v>6.1125510040581004</v>
      </c>
    </row>
    <row r="61" spans="2:13" x14ac:dyDescent="0.15">
      <c r="B61" s="3">
        <f t="shared" ref="B61:G61" si="34">B49/B55</f>
        <v>3.3333333333333333E-2</v>
      </c>
      <c r="C61" s="3">
        <f t="shared" si="34"/>
        <v>3.125E-2</v>
      </c>
      <c r="D61" s="3">
        <f t="shared" si="34"/>
        <v>4.1666666666666664E-2</v>
      </c>
      <c r="E61" s="3">
        <f t="shared" si="34"/>
        <v>2.2727272727272724E-2</v>
      </c>
      <c r="F61" s="3">
        <f t="shared" si="34"/>
        <v>6.3829787234042548E-2</v>
      </c>
      <c r="G61" s="3">
        <f t="shared" si="34"/>
        <v>4.6242774566473986E-2</v>
      </c>
      <c r="H61" s="12">
        <f t="shared" si="32"/>
        <v>3.984163908796487E-2</v>
      </c>
      <c r="I61" s="12">
        <v>0.24135939590530811</v>
      </c>
      <c r="J61" s="3">
        <f t="shared" si="33"/>
        <v>6.0579685331825752</v>
      </c>
    </row>
    <row r="62" spans="2:13" x14ac:dyDescent="0.15">
      <c r="B62" s="3">
        <f t="shared" ref="B62:G62" si="35">B50/B56</f>
        <v>0.2</v>
      </c>
      <c r="C62" s="3">
        <f t="shared" si="35"/>
        <v>0.15625</v>
      </c>
      <c r="D62" s="3">
        <f t="shared" si="35"/>
        <v>0.25</v>
      </c>
      <c r="E62" s="3">
        <f t="shared" si="35"/>
        <v>0.13636363636363635</v>
      </c>
      <c r="F62" s="3">
        <f t="shared" si="35"/>
        <v>0.1276595744680851</v>
      </c>
      <c r="G62" s="3">
        <f t="shared" si="35"/>
        <v>0.11560693641618497</v>
      </c>
      <c r="H62" s="12">
        <f t="shared" si="32"/>
        <v>0.16431335787465107</v>
      </c>
      <c r="I62" s="12">
        <v>1.0074355541952547</v>
      </c>
      <c r="J62" s="3">
        <f t="shared" si="33"/>
        <v>6.1311847510522677</v>
      </c>
    </row>
    <row r="63" spans="2:13" x14ac:dyDescent="0.15">
      <c r="B63" s="3">
        <f t="shared" ref="B63:G63" si="36">B51/B57</f>
        <v>0.3</v>
      </c>
      <c r="C63" s="3">
        <f t="shared" si="36"/>
        <v>0.3125</v>
      </c>
      <c r="D63" s="3">
        <f t="shared" si="36"/>
        <v>0.25</v>
      </c>
      <c r="E63" s="3">
        <f t="shared" si="36"/>
        <v>0.40909090909090906</v>
      </c>
      <c r="F63" s="3">
        <f t="shared" si="36"/>
        <v>0.38297872340425532</v>
      </c>
      <c r="G63" s="3">
        <f t="shared" si="36"/>
        <v>0.46242774566473988</v>
      </c>
      <c r="H63" s="12">
        <f t="shared" si="32"/>
        <v>0.35283289635998394</v>
      </c>
      <c r="I63" s="12">
        <v>2.2046845825739867</v>
      </c>
      <c r="J63" s="3">
        <f t="shared" si="33"/>
        <v>6.2485233245502672</v>
      </c>
    </row>
    <row r="64" spans="2:13" x14ac:dyDescent="0.15">
      <c r="B64" s="3">
        <f t="shared" ref="B64:G64" si="37">B52/B58</f>
        <v>0.26666666666666666</v>
      </c>
      <c r="C64" s="3">
        <f t="shared" si="37"/>
        <v>0.3125</v>
      </c>
      <c r="D64" s="3">
        <f t="shared" si="37"/>
        <v>0.20833333333333334</v>
      </c>
      <c r="E64" s="3">
        <f t="shared" si="37"/>
        <v>0.27272727272727271</v>
      </c>
      <c r="F64" s="3">
        <f t="shared" si="37"/>
        <v>0.19148936170212766</v>
      </c>
      <c r="G64" s="3">
        <f t="shared" si="37"/>
        <v>0.23121387283236994</v>
      </c>
      <c r="H64" s="12">
        <f t="shared" si="32"/>
        <v>0.24715508454362833</v>
      </c>
      <c r="I64" s="12">
        <v>1.5435526865009705</v>
      </c>
      <c r="J64" s="3">
        <f t="shared" si="33"/>
        <v>6.2452799194932176</v>
      </c>
      <c r="K64" s="3" t="s">
        <v>13</v>
      </c>
      <c r="L64" s="3" t="s">
        <v>10</v>
      </c>
      <c r="M64" s="3" t="s">
        <v>11</v>
      </c>
    </row>
    <row r="65" spans="8:13" x14ac:dyDescent="0.15">
      <c r="H65" s="3">
        <f>SUM(H59:H64)</f>
        <v>0.99999999999999978</v>
      </c>
      <c r="J65" s="3">
        <f>SUM(J59:J64)</f>
        <v>36.878989289010235</v>
      </c>
      <c r="K65" s="12">
        <f>J65/6</f>
        <v>6.1464982148350389</v>
      </c>
      <c r="L65" s="12">
        <f>(K65-6)/5</f>
        <v>2.9299642967007777E-2</v>
      </c>
      <c r="M65" s="12">
        <f>L65/1.24</f>
        <v>2.3628744328232077E-2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1" sqref="H11:M16"/>
    </sheetView>
  </sheetViews>
  <sheetFormatPr defaultRowHeight="13.5" x14ac:dyDescent="0.15"/>
  <sheetData>
    <row r="1" spans="1:13" x14ac:dyDescent="0.15">
      <c r="A1" s="13">
        <v>1</v>
      </c>
      <c r="B1" s="13">
        <v>0.5</v>
      </c>
      <c r="C1" s="13">
        <v>6</v>
      </c>
      <c r="D1" s="13">
        <v>5</v>
      </c>
      <c r="E1" s="13">
        <v>3</v>
      </c>
      <c r="F1" s="13">
        <v>8</v>
      </c>
    </row>
    <row r="2" spans="1:13" x14ac:dyDescent="0.15">
      <c r="A2" s="13">
        <v>2</v>
      </c>
      <c r="B2" s="13">
        <v>1</v>
      </c>
      <c r="C2" s="13">
        <v>9</v>
      </c>
      <c r="D2" s="13">
        <v>9</v>
      </c>
      <c r="E2" s="13">
        <v>6</v>
      </c>
      <c r="F2" s="13">
        <v>9</v>
      </c>
    </row>
    <row r="3" spans="1:13" x14ac:dyDescent="0.15">
      <c r="A3" s="16">
        <v>0.16666666666666666</v>
      </c>
      <c r="B3" s="13">
        <v>0.1111111111111111</v>
      </c>
      <c r="C3" s="13">
        <v>1</v>
      </c>
      <c r="D3" s="13">
        <v>1</v>
      </c>
      <c r="E3" s="13">
        <v>0.5</v>
      </c>
      <c r="F3" s="13">
        <v>2</v>
      </c>
    </row>
    <row r="4" spans="1:13" x14ac:dyDescent="0.15">
      <c r="A4" s="13">
        <v>0.2</v>
      </c>
      <c r="B4" s="13">
        <v>0.1111111111111111</v>
      </c>
      <c r="C4" s="13">
        <v>1</v>
      </c>
      <c r="D4" s="13">
        <v>1</v>
      </c>
      <c r="E4" s="13">
        <v>0.5</v>
      </c>
      <c r="F4" s="13">
        <v>3</v>
      </c>
    </row>
    <row r="5" spans="1:13" x14ac:dyDescent="0.15">
      <c r="A5" s="13">
        <v>0.33333333333333331</v>
      </c>
      <c r="B5" s="13">
        <v>0.16666666666666666</v>
      </c>
      <c r="C5" s="13">
        <v>2</v>
      </c>
      <c r="D5" s="13">
        <v>2</v>
      </c>
      <c r="E5" s="13">
        <v>1</v>
      </c>
      <c r="F5" s="13">
        <v>3</v>
      </c>
    </row>
    <row r="6" spans="1:13" x14ac:dyDescent="0.15">
      <c r="A6" s="13">
        <v>0.125</v>
      </c>
      <c r="B6" s="13">
        <v>0.1111111111111111</v>
      </c>
      <c r="C6" s="13">
        <v>0.5</v>
      </c>
      <c r="D6" s="13">
        <v>0.33333333333333331</v>
      </c>
      <c r="E6" s="13">
        <v>0.33333333333333331</v>
      </c>
      <c r="F6" s="13">
        <v>1</v>
      </c>
    </row>
    <row r="11" spans="1:13" x14ac:dyDescent="0.15">
      <c r="H11">
        <v>1</v>
      </c>
      <c r="I11" s="17">
        <v>41276</v>
      </c>
      <c r="J11">
        <v>6</v>
      </c>
      <c r="K11">
        <v>5</v>
      </c>
      <c r="L11">
        <v>3</v>
      </c>
      <c r="M11">
        <v>8</v>
      </c>
    </row>
    <row r="12" spans="1:13" x14ac:dyDescent="0.15">
      <c r="H12">
        <v>2</v>
      </c>
      <c r="I12">
        <v>1</v>
      </c>
      <c r="J12">
        <v>9</v>
      </c>
      <c r="K12">
        <v>9</v>
      </c>
      <c r="L12">
        <v>6</v>
      </c>
      <c r="M12">
        <v>9</v>
      </c>
    </row>
    <row r="13" spans="1:13" x14ac:dyDescent="0.15">
      <c r="H13" s="17">
        <v>41280</v>
      </c>
      <c r="I13" s="17">
        <v>41283</v>
      </c>
      <c r="J13">
        <v>1</v>
      </c>
      <c r="K13">
        <v>1</v>
      </c>
      <c r="L13" s="17">
        <v>41276</v>
      </c>
      <c r="M13">
        <v>2</v>
      </c>
    </row>
    <row r="14" spans="1:13" x14ac:dyDescent="0.15">
      <c r="H14" s="17">
        <v>41279</v>
      </c>
      <c r="I14" s="17">
        <v>41283</v>
      </c>
      <c r="J14">
        <v>1</v>
      </c>
      <c r="K14">
        <v>1</v>
      </c>
      <c r="L14" s="17">
        <v>41276</v>
      </c>
      <c r="M14">
        <v>3</v>
      </c>
    </row>
    <row r="15" spans="1:13" x14ac:dyDescent="0.15">
      <c r="H15" s="17">
        <v>41277</v>
      </c>
      <c r="I15" s="17">
        <v>41280</v>
      </c>
      <c r="J15">
        <v>2</v>
      </c>
      <c r="K15">
        <v>2</v>
      </c>
      <c r="L15">
        <v>1</v>
      </c>
      <c r="M15">
        <v>3</v>
      </c>
    </row>
    <row r="16" spans="1:13" x14ac:dyDescent="0.15">
      <c r="H16" s="17">
        <v>41282</v>
      </c>
      <c r="I16" s="17">
        <v>41283</v>
      </c>
      <c r="J16" s="17">
        <v>41276</v>
      </c>
      <c r="K16" s="17">
        <v>41277</v>
      </c>
      <c r="L16" s="17">
        <v>41277</v>
      </c>
      <c r="M16">
        <v>1</v>
      </c>
    </row>
    <row r="19" spans="5:10" x14ac:dyDescent="0.15">
      <c r="E19" s="13">
        <v>1</v>
      </c>
      <c r="F19" s="13">
        <v>0.5</v>
      </c>
      <c r="G19" s="13">
        <v>6</v>
      </c>
      <c r="H19" s="13">
        <v>5</v>
      </c>
      <c r="I19" s="13">
        <v>3</v>
      </c>
      <c r="J19" s="13">
        <v>8</v>
      </c>
    </row>
    <row r="20" spans="5:10" x14ac:dyDescent="0.15">
      <c r="E20" s="13">
        <v>2</v>
      </c>
      <c r="F20" s="13">
        <v>1</v>
      </c>
      <c r="G20" s="13">
        <v>9</v>
      </c>
      <c r="H20" s="13">
        <v>9</v>
      </c>
      <c r="I20" s="13">
        <v>6</v>
      </c>
      <c r="J20" s="13">
        <v>9</v>
      </c>
    </row>
    <row r="21" spans="5:10" x14ac:dyDescent="0.15">
      <c r="E21" s="16">
        <v>0.16666666666666666</v>
      </c>
      <c r="F21" s="13">
        <v>0.1111111111111111</v>
      </c>
      <c r="G21" s="13">
        <v>1</v>
      </c>
      <c r="H21" s="13">
        <v>1</v>
      </c>
      <c r="I21" s="13">
        <v>0.5</v>
      </c>
      <c r="J21" s="13">
        <v>2</v>
      </c>
    </row>
    <row r="22" spans="5:10" x14ac:dyDescent="0.15">
      <c r="E22" s="13">
        <v>0.2</v>
      </c>
      <c r="F22" s="13">
        <v>0.1111111111111111</v>
      </c>
      <c r="G22" s="13">
        <v>1</v>
      </c>
      <c r="H22" s="13">
        <v>1</v>
      </c>
      <c r="I22" s="13">
        <v>0.5</v>
      </c>
      <c r="J22" s="13">
        <v>3</v>
      </c>
    </row>
    <row r="23" spans="5:10" x14ac:dyDescent="0.15">
      <c r="E23" s="13">
        <v>0.33333333333333331</v>
      </c>
      <c r="F23" s="13">
        <v>0.16666666666666666</v>
      </c>
      <c r="G23" s="13">
        <v>2</v>
      </c>
      <c r="H23" s="13">
        <v>2</v>
      </c>
      <c r="I23" s="13">
        <v>1</v>
      </c>
      <c r="J23" s="13">
        <v>3</v>
      </c>
    </row>
    <row r="24" spans="5:10" x14ac:dyDescent="0.15">
      <c r="E24" s="13">
        <v>0.125</v>
      </c>
      <c r="F24" s="13">
        <v>0.1111111111111111</v>
      </c>
      <c r="G24" s="13">
        <v>0.5</v>
      </c>
      <c r="H24" s="13">
        <v>0.33333333333333331</v>
      </c>
      <c r="I24" s="13">
        <v>0.33333333333333331</v>
      </c>
      <c r="J24" s="13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Sheet1!_Ref375656298</vt:lpstr>
      <vt:lpstr>Sheet1!_Ref375658416</vt:lpstr>
      <vt:lpstr>Sheet1!_Ref375658423</vt:lpstr>
      <vt:lpstr>Sheet1!_Ref375658432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2013-12-25T03:22:47Z</dcterms:modified>
</cp:coreProperties>
</file>