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tcore\it_api\it_api\wwwroot\report\excel\"/>
    </mc:Choice>
  </mc:AlternateContent>
  <xr:revisionPtr revIDLastSave="0" documentId="13_ncr:1_{9DF61817-C065-4153-92A9-BE909E6A3A88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Tất cả" sheetId="18" r:id="rId1"/>
    <sheet name="Nhân viên" sheetId="14" r:id="rId2"/>
    <sheet name="Dịch vụ" sheetId="15" r:id="rId3"/>
    <sheet name="Học việc,thử việc" sheetId="16" r:id="rId4"/>
  </sheets>
  <externalReferences>
    <externalReference r:id="rId5"/>
  </externalReferences>
  <definedNames>
    <definedName name="_xlnm._FilterDatabase" localSheetId="1" hidden="1">'Nhân viên'!$A$11:$AJ$14</definedName>
    <definedName name="_xlnm._FilterDatabase" localSheetId="0" hidden="1">'Tất cả'!$A$11:$AL$14</definedName>
    <definedName name="bangluong" localSheetId="1">'Nhân viên'!$A$9:$AE$14</definedName>
    <definedName name="bangluong" localSheetId="0">'Tất cả'!$A$9:$AG$14</definedName>
    <definedName name="bangluong">'[1]BẢNG LƯƠNG T10.2022'!$A$10:$AA$20</definedName>
    <definedName name="BANGLUONGNB" localSheetId="1">#REF!</definedName>
    <definedName name="BANGLUONGNB" localSheetId="0">#REF!</definedName>
    <definedName name="BANGLUONGNB">#REF!</definedName>
    <definedName name="BHXH" localSheetId="1">'Nhân viên'!#REF!</definedName>
    <definedName name="BHXH" localSheetId="0">'Tất cả'!#REF!</definedName>
    <definedName name="BHXH">'[1]BẢNG LƯƠNG T10.2022'!$A$25:$M$33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'Nhân viên'!$A$1:$AG$18</definedName>
    <definedName name="_xlnm.Print_Area" localSheetId="0">'Tất cả'!$A$1:$AI$20</definedName>
    <definedName name="_xlnm.Print_Titles" localSheetId="1">'Nhân viên'!$9:$10</definedName>
    <definedName name="_xlnm.Print_Titles" localSheetId="0">'Tất cả'!$9:$10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8" l="1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J16" i="18"/>
  <c r="AK16" i="18"/>
  <c r="G16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J12" i="18"/>
  <c r="AK12" i="18"/>
  <c r="H13" i="18"/>
  <c r="AB13" i="18" s="1"/>
  <c r="Q13" i="18"/>
  <c r="U13" i="18" s="1"/>
  <c r="AA13" i="18"/>
  <c r="H14" i="18"/>
  <c r="AB14" i="18" s="1"/>
  <c r="Q14" i="18"/>
  <c r="U14" i="18"/>
  <c r="AA14" i="18"/>
  <c r="X13" i="18" l="1"/>
  <c r="AC13" i="18" s="1"/>
  <c r="AD13" i="18" s="1"/>
  <c r="AK13" i="18" s="1"/>
  <c r="AE14" i="18"/>
  <c r="AE13" i="18"/>
  <c r="X14" i="18"/>
  <c r="AC14" i="18" s="1"/>
  <c r="AD14" i="18" s="1"/>
  <c r="AK14" i="18" s="1"/>
  <c r="AJ14" i="16"/>
  <c r="AF14" i="16"/>
  <c r="AA14" i="16"/>
  <c r="Z14" i="16"/>
  <c r="Y14" i="16"/>
  <c r="W14" i="16"/>
  <c r="V14" i="16"/>
  <c r="T14" i="16"/>
  <c r="S14" i="16"/>
  <c r="R14" i="16"/>
  <c r="Q14" i="16"/>
  <c r="P14" i="16"/>
  <c r="N14" i="16"/>
  <c r="M14" i="16"/>
  <c r="L14" i="16"/>
  <c r="K14" i="16"/>
  <c r="J14" i="16"/>
  <c r="I14" i="16"/>
  <c r="G14" i="16"/>
  <c r="AE13" i="16"/>
  <c r="AA13" i="16"/>
  <c r="U13" i="16"/>
  <c r="X13" i="16" s="1"/>
  <c r="AC13" i="16" s="1"/>
  <c r="AD13" i="16" s="1"/>
  <c r="AK13" i="16" s="1"/>
  <c r="Q13" i="16"/>
  <c r="H13" i="16"/>
  <c r="AB13" i="16" s="1"/>
  <c r="AE12" i="16"/>
  <c r="AE14" i="16" s="1"/>
  <c r="AA12" i="16"/>
  <c r="Q12" i="16"/>
  <c r="U12" i="16" s="1"/>
  <c r="H12" i="16"/>
  <c r="AB12" i="16" s="1"/>
  <c r="AJ14" i="15"/>
  <c r="AF14" i="15"/>
  <c r="AA14" i="15"/>
  <c r="Z14" i="15"/>
  <c r="Y14" i="15"/>
  <c r="W14" i="15"/>
  <c r="V14" i="15"/>
  <c r="T14" i="15"/>
  <c r="S14" i="15"/>
  <c r="R14" i="15"/>
  <c r="Q14" i="15"/>
  <c r="P14" i="15"/>
  <c r="N14" i="15"/>
  <c r="M14" i="15"/>
  <c r="L14" i="15"/>
  <c r="K14" i="15"/>
  <c r="J14" i="15"/>
  <c r="I14" i="15"/>
  <c r="G14" i="15"/>
  <c r="AE13" i="15"/>
  <c r="AA13" i="15"/>
  <c r="Q13" i="15"/>
  <c r="U13" i="15" s="1"/>
  <c r="H13" i="15"/>
  <c r="AB13" i="15" s="1"/>
  <c r="AE12" i="15"/>
  <c r="AE14" i="15" s="1"/>
  <c r="AA12" i="15"/>
  <c r="Q12" i="15"/>
  <c r="U12" i="15" s="1"/>
  <c r="H12" i="15"/>
  <c r="AB12" i="15" s="1"/>
  <c r="AB14" i="15" s="1"/>
  <c r="AJ14" i="14"/>
  <c r="AF14" i="14"/>
  <c r="Z14" i="14"/>
  <c r="Y14" i="14"/>
  <c r="W14" i="14"/>
  <c r="V14" i="14"/>
  <c r="T14" i="14"/>
  <c r="S14" i="14"/>
  <c r="R14" i="14"/>
  <c r="P14" i="14"/>
  <c r="N14" i="14"/>
  <c r="M14" i="14"/>
  <c r="L14" i="14"/>
  <c r="K14" i="14"/>
  <c r="J14" i="14"/>
  <c r="I14" i="14"/>
  <c r="G14" i="14"/>
  <c r="AE13" i="14"/>
  <c r="AA13" i="14"/>
  <c r="X13" i="14"/>
  <c r="U13" i="14"/>
  <c r="Q13" i="14"/>
  <c r="H13" i="14"/>
  <c r="AB13" i="14" s="1"/>
  <c r="AB12" i="14"/>
  <c r="AA12" i="14"/>
  <c r="AA14" i="14" s="1"/>
  <c r="U12" i="14"/>
  <c r="U14" i="14" s="1"/>
  <c r="Q12" i="14"/>
  <c r="Q14" i="14" s="1"/>
  <c r="H12" i="14"/>
  <c r="H14" i="14" s="1"/>
  <c r="AG14" i="18" l="1"/>
  <c r="AG13" i="18"/>
  <c r="AG13" i="16"/>
  <c r="AB14" i="16"/>
  <c r="U14" i="16"/>
  <c r="X12" i="16"/>
  <c r="H14" i="16"/>
  <c r="X13" i="15"/>
  <c r="AC13" i="15" s="1"/>
  <c r="AD13" i="15" s="1"/>
  <c r="AK13" i="15" s="1"/>
  <c r="U14" i="15"/>
  <c r="X12" i="15"/>
  <c r="H14" i="15"/>
  <c r="AC13" i="14"/>
  <c r="AD13" i="14" s="1"/>
  <c r="AK13" i="14" s="1"/>
  <c r="AB14" i="14"/>
  <c r="AE12" i="14"/>
  <c r="AE14" i="14" s="1"/>
  <c r="X12" i="14"/>
  <c r="AH13" i="18" l="1"/>
  <c r="AI13" i="18" s="1"/>
  <c r="AH14" i="18"/>
  <c r="AI14" i="18" s="1"/>
  <c r="X14" i="16"/>
  <c r="AC12" i="16"/>
  <c r="AH13" i="16"/>
  <c r="AI13" i="16" s="1"/>
  <c r="X14" i="15"/>
  <c r="AC12" i="15"/>
  <c r="AG13" i="15"/>
  <c r="X14" i="14"/>
  <c r="AC12" i="14"/>
  <c r="AG13" i="14"/>
  <c r="AD12" i="16" l="1"/>
  <c r="AC14" i="16"/>
  <c r="AC14" i="15"/>
  <c r="AD12" i="15"/>
  <c r="AI13" i="15"/>
  <c r="AH13" i="15"/>
  <c r="AH13" i="14"/>
  <c r="AI13" i="14" s="1"/>
  <c r="AD12" i="14"/>
  <c r="AC14" i="14"/>
  <c r="AK12" i="16" l="1"/>
  <c r="AK14" i="16" s="1"/>
  <c r="AD14" i="16"/>
  <c r="AG12" i="16"/>
  <c r="AD14" i="15"/>
  <c r="AK12" i="15"/>
  <c r="AK14" i="15" s="1"/>
  <c r="AG12" i="15"/>
  <c r="AD14" i="14"/>
  <c r="AK12" i="14"/>
  <c r="AK14" i="14" s="1"/>
  <c r="AG12" i="14"/>
  <c r="AG14" i="16" l="1"/>
  <c r="AH12" i="16"/>
  <c r="AH14" i="16" s="1"/>
  <c r="AG14" i="15"/>
  <c r="AI12" i="15"/>
  <c r="AI14" i="15" s="1"/>
  <c r="AH12" i="15"/>
  <c r="AH14" i="15" s="1"/>
  <c r="AG14" i="14"/>
  <c r="AH12" i="14"/>
  <c r="AH14" i="14" s="1"/>
  <c r="AI12" i="16" l="1"/>
  <c r="AI14" i="16" s="1"/>
  <c r="AI12" i="14"/>
  <c r="AI14" i="14" s="1"/>
</calcChain>
</file>

<file path=xl/sharedStrings.xml><?xml version="1.0" encoding="utf-8"?>
<sst xmlns="http://schemas.openxmlformats.org/spreadsheetml/2006/main" count="224" uniqueCount="54">
  <si>
    <t>STT</t>
  </si>
  <si>
    <t>CÔNG TY CỔ PHẦN ASTA HEALTHCARE USA</t>
  </si>
  <si>
    <t xml:space="preserve">Lô D1, D2, D6, D7 và D8 tại Khu công nghiệp Hoà Hiệp 1, </t>
  </si>
  <si>
    <t>Phường Hòa Hiệp Bắc, Thị xã Đông Hoà, Tỉnh Phú Yên, Việt Nam</t>
  </si>
  <si>
    <t>Đông Hòa, ngày 31 tháng 07 năm 2024</t>
  </si>
  <si>
    <t>MST: 4401062392</t>
  </si>
  <si>
    <t xml:space="preserve">BẢNG LƯƠNG </t>
  </si>
  <si>
    <t>Tháng 07 Năm 2024 (công tính từ ngày 26/06-25/07/24)</t>
  </si>
  <si>
    <t>Đơn vị tính: Việt Nam Đồng</t>
  </si>
  <si>
    <t>Họ và tên</t>
  </si>
  <si>
    <t>Chức vụ</t>
  </si>
  <si>
    <t>Ngày công 
 tháng chuẩn</t>
  </si>
  <si>
    <t>Lương cơ bản</t>
  </si>
  <si>
    <t>Lương đóng  BHXH</t>
  </si>
  <si>
    <t>Các khoản trợ cấp</t>
  </si>
  <si>
    <t>Tổng trợ cấp</t>
  </si>
  <si>
    <t>Thưởng hiệu quả công việc (KPI)</t>
  </si>
  <si>
    <t>Ngày công
 thực tế</t>
  </si>
  <si>
    <t>Tổng thu nhập</t>
  </si>
  <si>
    <t>Tổng các khoản miễn thuế TNCN</t>
  </si>
  <si>
    <t>Thu nhập
 chịu thuế</t>
  </si>
  <si>
    <t>Các khoản giảm trừ TNCN</t>
  </si>
  <si>
    <t>Thu nhập 
tính thuế</t>
  </si>
  <si>
    <t>Thuế TNCN</t>
  </si>
  <si>
    <t>Trích 
ĐPCĐ
(1%)</t>
  </si>
  <si>
    <t>Thực lãnh</t>
  </si>
  <si>
    <t>Tạm ứng đợt 1</t>
  </si>
  <si>
    <t>Còn phải thanh toán</t>
  </si>
  <si>
    <t>Ký nhận</t>
  </si>
  <si>
    <t>Cá nhân đã khấu trừ thuế</t>
  </si>
  <si>
    <t>STK</t>
  </si>
  <si>
    <t>Trang phục</t>
  </si>
  <si>
    <t>Phụ cấp ăn ca</t>
  </si>
  <si>
    <t xml:space="preserve">Bản thân </t>
  </si>
  <si>
    <t>Số NPT</t>
  </si>
  <si>
    <t>Người phụ 
thuộc</t>
  </si>
  <si>
    <t>TỔNG:</t>
  </si>
  <si>
    <t>Giám đốc</t>
  </si>
  <si>
    <t>Kế toán trưởng</t>
  </si>
  <si>
    <t>Người lập biểu</t>
  </si>
  <si>
    <t>(Ký, họ tên)</t>
  </si>
  <si>
    <t>MÃ NV</t>
  </si>
  <si>
    <t>Khoản trừ</t>
  </si>
  <si>
    <t>Bổ sung khác</t>
  </si>
  <si>
    <t>Đi lại</t>
  </si>
  <si>
    <t>Trách nhiệm</t>
  </si>
  <si>
    <t>Khu vực</t>
  </si>
  <si>
    <t>Thu hút</t>
  </si>
  <si>
    <t>Thâm niên</t>
  </si>
  <si>
    <t>Bằng cấp</t>
  </si>
  <si>
    <t>Hiệu suất</t>
  </si>
  <si>
    <t>Khác</t>
  </si>
  <si>
    <t>Bộ phận</t>
  </si>
  <si>
    <t>Lương đóng Bảo hiểm (XH,YT,TN)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</si>
</sst>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_);_(@_)"/>
    <numFmt numFmtId="166" formatCode="_(* #,##0_);_(* \(#,##0\);_(* &quot;-&quot;??_);_(@_)"/>
    <numFmt numFmtId="167" formatCode="_-* #,##0.00\ _€_-;\-* #,##0.00\ _€_-;_-* &quot;-&quot;??\ _€_-;_-@_-"/>
    <numFmt numFmtId="168" formatCode="_(* #,##0.0_);_(* \(#,##0.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 tint="4.9989318521683403E-2"/>
      <name val="Times New Roman"/>
      <family val="1"/>
    </font>
    <font>
      <b/>
      <i/>
      <sz val="11"/>
      <color theme="1"/>
      <name val="Times New Roman"/>
      <family val="1"/>
    </font>
    <font>
      <b/>
      <sz val="16"/>
      <color theme="1" tint="4.9989318521683403E-2"/>
      <name val="Times New Roman"/>
      <family val="1"/>
    </font>
    <font>
      <b/>
      <sz val="16"/>
      <color theme="1"/>
      <name val="Times New Roman"/>
      <family val="1"/>
    </font>
    <font>
      <b/>
      <sz val="22"/>
      <color theme="1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1"/>
      <color theme="1" tint="4.9989318521683403E-2"/>
      <name val="Times New Roman"/>
      <family val="1"/>
    </font>
    <font>
      <i/>
      <u/>
      <sz val="12"/>
      <color theme="1"/>
      <name val="Times New Roman"/>
      <family val="1"/>
    </font>
    <font>
      <sz val="1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 tint="4.9989318521683403E-2"/>
      <name val="Times New Roman"/>
      <family val="1"/>
    </font>
    <font>
      <b/>
      <sz val="12"/>
      <color rgb="FFFF0000"/>
      <name val="Times New Roman"/>
      <family val="1"/>
    </font>
    <font>
      <sz val="10"/>
      <color theme="1"/>
      <name val="Times New Roman"/>
      <family val="1"/>
    </font>
    <font>
      <sz val="10"/>
      <color theme="1" tint="4.9989318521683403E-2"/>
      <name val="Times New Roman"/>
      <family val="1"/>
    </font>
    <font>
      <sz val="10"/>
      <name val="Arial"/>
      <family val="2"/>
      <charset val="163"/>
    </font>
    <font>
      <sz val="12"/>
      <color theme="1"/>
      <name val="Times New Roman"/>
      <family val="1"/>
    </font>
    <font>
      <sz val="12"/>
      <color theme="1" tint="4.9989318521683403E-2"/>
      <name val="Times New Roman"/>
      <family val="1"/>
    </font>
    <font>
      <sz val="11"/>
      <color indexed="8"/>
      <name val="Calibri"/>
      <family val="2"/>
    </font>
    <font>
      <b/>
      <sz val="12"/>
      <name val="Times New Roman"/>
      <family val="1"/>
    </font>
    <font>
      <i/>
      <sz val="12"/>
      <name val="Times New Roman"/>
      <family val="1"/>
    </font>
    <font>
      <i/>
      <sz val="12"/>
      <color theme="1"/>
      <name val="Times New Roman"/>
      <family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20" fillId="0" borderId="0"/>
    <xf numFmtId="164" fontId="1" fillId="0" borderId="0" applyFont="0" applyFill="0" applyBorder="0" applyAlignment="0" applyProtection="0"/>
    <xf numFmtId="167" fontId="23" fillId="0" borderId="0" applyFont="0" applyFill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2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4" fontId="27" fillId="0" borderId="0" applyFont="0" applyFill="0" applyBorder="0" applyAlignment="0" applyProtection="0"/>
  </cellStyleXfs>
  <cellXfs count="132">
    <xf numFmtId="0" fontId="0" fillId="0" borderId="0" xfId="0"/>
    <xf numFmtId="0" fontId="5" fillId="0" borderId="0" xfId="0" applyFont="1"/>
    <xf numFmtId="0" fontId="6" fillId="0" borderId="0" xfId="0" applyFont="1"/>
    <xf numFmtId="0" fontId="4" fillId="0" borderId="0" xfId="0" applyFont="1"/>
    <xf numFmtId="3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11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12" fillId="0" borderId="0" xfId="0" applyFont="1"/>
    <xf numFmtId="0" fontId="5" fillId="0" borderId="0" xfId="0" applyFont="1" applyAlignment="1">
      <alignment horizontal="center"/>
    </xf>
    <xf numFmtId="3" fontId="5" fillId="0" borderId="0" xfId="0" applyNumberFormat="1" applyFont="1"/>
    <xf numFmtId="0" fontId="5" fillId="0" borderId="0" xfId="0" applyFont="1" applyAlignment="1">
      <alignment horizontal="right"/>
    </xf>
    <xf numFmtId="0" fontId="13" fillId="0" borderId="0" xfId="0" applyFont="1"/>
    <xf numFmtId="0" fontId="14" fillId="0" borderId="0" xfId="0" applyFont="1"/>
    <xf numFmtId="0" fontId="15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0" fontId="18" fillId="0" borderId="5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3" fontId="14" fillId="0" borderId="1" xfId="3" applyNumberFormat="1" applyFont="1" applyBorder="1" applyAlignment="1">
      <alignment vertical="center"/>
    </xf>
    <xf numFmtId="3" fontId="4" fillId="0" borderId="1" xfId="0" applyNumberFormat="1" applyFont="1" applyBorder="1" applyAlignment="1">
      <alignment vertical="center"/>
    </xf>
    <xf numFmtId="3" fontId="14" fillId="0" borderId="1" xfId="3" applyNumberFormat="1" applyFont="1" applyBorder="1" applyAlignment="1">
      <alignment horizontal="right" vertical="center"/>
    </xf>
    <xf numFmtId="165" fontId="14" fillId="0" borderId="1" xfId="4" applyNumberFormat="1" applyFont="1" applyFill="1" applyBorder="1" applyAlignment="1">
      <alignment horizontal="right" vertical="center"/>
    </xf>
    <xf numFmtId="166" fontId="4" fillId="0" borderId="1" xfId="4" applyNumberFormat="1" applyFont="1" applyFill="1" applyBorder="1" applyAlignment="1">
      <alignment horizontal="right" vertical="center"/>
    </xf>
    <xf numFmtId="166" fontId="14" fillId="0" borderId="1" xfId="4" applyNumberFormat="1" applyFont="1" applyFill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165" fontId="5" fillId="3" borderId="4" xfId="0" applyNumberFormat="1" applyFont="1" applyFill="1" applyBorder="1" applyAlignment="1">
      <alignment vertical="center"/>
    </xf>
    <xf numFmtId="165" fontId="12" fillId="3" borderId="6" xfId="0" applyNumberFormat="1" applyFont="1" applyFill="1" applyBorder="1" applyAlignment="1">
      <alignment vertical="center"/>
    </xf>
    <xf numFmtId="165" fontId="5" fillId="3" borderId="6" xfId="0" applyNumberFormat="1" applyFont="1" applyFill="1" applyBorder="1" applyAlignment="1">
      <alignment vertical="center"/>
    </xf>
    <xf numFmtId="165" fontId="5" fillId="3" borderId="5" xfId="0" applyNumberFormat="1" applyFont="1" applyFill="1" applyBorder="1" applyAlignment="1">
      <alignment vertical="center"/>
    </xf>
    <xf numFmtId="165" fontId="5" fillId="3" borderId="1" xfId="0" applyNumberFormat="1" applyFont="1" applyFill="1" applyBorder="1" applyAlignment="1">
      <alignment vertical="center"/>
    </xf>
    <xf numFmtId="165" fontId="5" fillId="5" borderId="1" xfId="0" applyNumberFormat="1" applyFont="1" applyFill="1" applyBorder="1" applyAlignment="1">
      <alignment vertical="center"/>
    </xf>
    <xf numFmtId="165" fontId="5" fillId="3" borderId="1" xfId="0" applyNumberFormat="1" applyFont="1" applyFill="1" applyBorder="1" applyAlignment="1">
      <alignment horizontal="right" vertical="center"/>
    </xf>
    <xf numFmtId="165" fontId="5" fillId="6" borderId="1" xfId="0" applyNumberFormat="1" applyFont="1" applyFill="1" applyBorder="1" applyAlignment="1">
      <alignment vertical="center"/>
    </xf>
    <xf numFmtId="165" fontId="5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/>
    </xf>
    <xf numFmtId="165" fontId="5" fillId="0" borderId="0" xfId="0" applyNumberFormat="1" applyFont="1"/>
    <xf numFmtId="3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65" fontId="4" fillId="0" borderId="0" xfId="0" applyNumberFormat="1" applyFont="1"/>
    <xf numFmtId="0" fontId="21" fillId="0" borderId="0" xfId="0" applyFont="1"/>
    <xf numFmtId="0" fontId="22" fillId="0" borderId="0" xfId="0" applyFont="1"/>
    <xf numFmtId="3" fontId="21" fillId="0" borderId="0" xfId="0" applyNumberFormat="1" applyFont="1"/>
    <xf numFmtId="3" fontId="15" fillId="0" borderId="0" xfId="0" applyNumberFormat="1" applyFont="1"/>
    <xf numFmtId="0" fontId="21" fillId="0" borderId="0" xfId="0" applyFont="1" applyAlignment="1">
      <alignment horizontal="right"/>
    </xf>
    <xf numFmtId="165" fontId="21" fillId="0" borderId="0" xfId="0" applyNumberFormat="1" applyFont="1"/>
    <xf numFmtId="165" fontId="15" fillId="0" borderId="0" xfId="0" applyNumberFormat="1" applyFont="1"/>
    <xf numFmtId="165" fontId="21" fillId="0" borderId="0" xfId="0" applyNumberFormat="1" applyFont="1" applyAlignment="1">
      <alignment vertical="center"/>
    </xf>
    <xf numFmtId="3" fontId="25" fillId="0" borderId="0" xfId="5" applyNumberFormat="1" applyFont="1" applyFill="1" applyAlignment="1">
      <alignment horizontal="center" vertical="center"/>
    </xf>
    <xf numFmtId="3" fontId="25" fillId="0" borderId="0" xfId="5" applyNumberFormat="1" applyFont="1" applyFill="1" applyAlignment="1">
      <alignment vertical="center"/>
    </xf>
    <xf numFmtId="3" fontId="25" fillId="0" borderId="0" xfId="5" applyNumberFormat="1" applyFont="1" applyFill="1" applyAlignment="1">
      <alignment horizontal="right" vertical="center"/>
    </xf>
    <xf numFmtId="3" fontId="26" fillId="0" borderId="0" xfId="5" applyNumberFormat="1" applyFont="1" applyFill="1" applyAlignment="1">
      <alignment horizontal="center" vertical="center"/>
    </xf>
    <xf numFmtId="165" fontId="4" fillId="0" borderId="0" xfId="0" applyNumberFormat="1" applyFont="1" applyAlignment="1">
      <alignment vertical="center"/>
    </xf>
    <xf numFmtId="43" fontId="4" fillId="0" borderId="0" xfId="0" applyNumberFormat="1" applyFont="1"/>
    <xf numFmtId="168" fontId="4" fillId="0" borderId="0" xfId="4" applyNumberFormat="1" applyFont="1"/>
    <xf numFmtId="165" fontId="5" fillId="0" borderId="0" xfId="0" applyNumberFormat="1" applyFont="1" applyAlignment="1">
      <alignment horizontal="right"/>
    </xf>
    <xf numFmtId="0" fontId="21" fillId="0" borderId="1" xfId="0" quotePrefix="1" applyFont="1" applyBorder="1" applyAlignment="1">
      <alignment vertical="center"/>
    </xf>
    <xf numFmtId="164" fontId="14" fillId="0" borderId="1" xfId="4" applyFont="1" applyFill="1" applyBorder="1" applyAlignment="1">
      <alignment vertical="center"/>
    </xf>
    <xf numFmtId="164" fontId="14" fillId="0" borderId="1" xfId="4" applyFont="1" applyFill="1" applyBorder="1" applyAlignment="1">
      <alignment horizontal="right" vertical="center"/>
    </xf>
    <xf numFmtId="0" fontId="14" fillId="0" borderId="1" xfId="3" applyFont="1" applyBorder="1" applyAlignment="1">
      <alignment vertical="center"/>
    </xf>
    <xf numFmtId="165" fontId="5" fillId="0" borderId="0" xfId="0" applyNumberFormat="1" applyFont="1" applyAlignment="1">
      <alignment vertical="center"/>
    </xf>
    <xf numFmtId="0" fontId="18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vertical="center" wrapText="1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3" fontId="14" fillId="0" borderId="2" xfId="3" applyNumberFormat="1" applyFont="1" applyBorder="1" applyAlignment="1">
      <alignment vertical="center"/>
    </xf>
    <xf numFmtId="164" fontId="14" fillId="0" borderId="2" xfId="4" applyFont="1" applyFill="1" applyBorder="1" applyAlignment="1">
      <alignment vertical="center"/>
    </xf>
    <xf numFmtId="3" fontId="4" fillId="0" borderId="2" xfId="0" applyNumberFormat="1" applyFont="1" applyBorder="1" applyAlignment="1">
      <alignment vertical="center"/>
    </xf>
    <xf numFmtId="3" fontId="14" fillId="0" borderId="2" xfId="3" applyNumberFormat="1" applyFont="1" applyBorder="1" applyAlignment="1">
      <alignment horizontal="right" vertical="center"/>
    </xf>
    <xf numFmtId="164" fontId="14" fillId="0" borderId="2" xfId="4" applyFont="1" applyFill="1" applyBorder="1" applyAlignment="1">
      <alignment horizontal="right" vertical="center"/>
    </xf>
    <xf numFmtId="165" fontId="14" fillId="0" borderId="2" xfId="4" applyNumberFormat="1" applyFont="1" applyFill="1" applyBorder="1" applyAlignment="1">
      <alignment horizontal="right" vertical="center"/>
    </xf>
    <xf numFmtId="166" fontId="4" fillId="0" borderId="2" xfId="4" applyNumberFormat="1" applyFont="1" applyFill="1" applyBorder="1" applyAlignment="1">
      <alignment horizontal="right" vertical="center"/>
    </xf>
    <xf numFmtId="166" fontId="14" fillId="0" borderId="2" xfId="4" applyNumberFormat="1" applyFont="1" applyFill="1" applyBorder="1" applyAlignment="1">
      <alignment vertical="center"/>
    </xf>
    <xf numFmtId="0" fontId="21" fillId="0" borderId="2" xfId="0" quotePrefix="1" applyFont="1" applyBorder="1" applyAlignment="1">
      <alignment vertical="center"/>
    </xf>
    <xf numFmtId="165" fontId="5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165" fontId="5" fillId="0" borderId="1" xfId="0" applyNumberFormat="1" applyFont="1" applyBorder="1"/>
    <xf numFmtId="3" fontId="5" fillId="0" borderId="1" xfId="0" applyNumberFormat="1" applyFont="1" applyBorder="1"/>
    <xf numFmtId="3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0" applyNumberFormat="1" applyBorder="1"/>
    <xf numFmtId="165" fontId="4" fillId="0" borderId="1" xfId="0" applyNumberFormat="1" applyFont="1" applyBorder="1"/>
    <xf numFmtId="0" fontId="4" fillId="0" borderId="1" xfId="0" applyFont="1" applyBorder="1"/>
    <xf numFmtId="165" fontId="5" fillId="5" borderId="1" xfId="0" applyNumberFormat="1" applyFont="1" applyFill="1" applyBorder="1" applyAlignment="1">
      <alignment horizontal="center"/>
    </xf>
    <xf numFmtId="165" fontId="12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/>
    <xf numFmtId="0" fontId="10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5" fillId="4" borderId="1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3" fontId="25" fillId="0" borderId="0" xfId="5" applyNumberFormat="1" applyFont="1" applyFill="1" applyAlignment="1">
      <alignment horizontal="center" vertical="center"/>
    </xf>
    <xf numFmtId="0" fontId="17" fillId="4" borderId="2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165" fontId="5" fillId="3" borderId="4" xfId="0" applyNumberFormat="1" applyFont="1" applyFill="1" applyBorder="1" applyAlignment="1">
      <alignment horizontal="left" vertical="center"/>
    </xf>
    <xf numFmtId="165" fontId="5" fillId="3" borderId="6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Alignment="1">
      <alignment horizontal="center"/>
    </xf>
    <xf numFmtId="3" fontId="24" fillId="0" borderId="0" xfId="5" applyNumberFormat="1" applyFont="1" applyFill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3" fontId="15" fillId="4" borderId="2" xfId="0" applyNumberFormat="1" applyFont="1" applyFill="1" applyBorder="1" applyAlignment="1">
      <alignment horizontal="center" vertical="center" wrapText="1"/>
    </xf>
    <xf numFmtId="3" fontId="15" fillId="4" borderId="3" xfId="0" applyNumberFormat="1" applyFont="1" applyFill="1" applyBorder="1" applyAlignment="1">
      <alignment horizontal="center" vertical="center" wrapText="1"/>
    </xf>
  </cellXfs>
  <cellStyles count="16">
    <cellStyle name="Comma [0] 2" xfId="11" xr:uid="{C8FA486F-6811-4C43-BAD3-4D636662A213}"/>
    <cellStyle name="Comma 2" xfId="4" xr:uid="{21F37CFA-E56C-4B0B-916A-564B0C4B4126}"/>
    <cellStyle name="Comma 2 2" xfId="12" xr:uid="{A1347DFF-E638-4470-AC29-6D24095346CF}"/>
    <cellStyle name="Comma 2 4" xfId="5" xr:uid="{65CC9C5D-49D2-489E-8C4A-1EC7F1EDC04B}"/>
    <cellStyle name="Comma 3" xfId="10" xr:uid="{9F9ACE33-96FE-41C0-A22F-1F00A2B9EDF1}"/>
    <cellStyle name="Comma 4" xfId="14" xr:uid="{00F85154-8CC3-4B11-80AF-76714FAB84B0}"/>
    <cellStyle name="Comma 5" xfId="6" xr:uid="{C32E82D7-B78E-4398-A554-4BB1A5AA8C7D}"/>
    <cellStyle name="Currency [0] 2" xfId="9" xr:uid="{82EED162-9152-4D75-83FF-E306F5F68374}"/>
    <cellStyle name="Currency 2" xfId="8" xr:uid="{9319C880-26A7-4CA2-8648-5E415C862599}"/>
    <cellStyle name="Currency 3" xfId="13" xr:uid="{394FB8D4-5CA0-48B9-8838-1881AE772E41}"/>
    <cellStyle name="Currency 4" xfId="15" xr:uid="{B84CEC2A-81A0-4725-B338-AD1F967D782C}"/>
    <cellStyle name="Normal" xfId="0" builtinId="0"/>
    <cellStyle name="Normal 2" xfId="1" xr:uid="{00000000-0005-0000-0000-000004000000}"/>
    <cellStyle name="Normal_Mau 01aTBH va 3aTBH 1643 3" xfId="3" xr:uid="{8C472605-C9F6-4CFB-A6E2-063A5B74105E}"/>
    <cellStyle name="Percent 2" xfId="2" xr:uid="{00000000-0005-0000-0000-000005000000}"/>
    <cellStyle name="Percent 3" xfId="7" xr:uid="{21F95C1F-9277-4605-AB07-7E29AF791091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B2B2B2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HAM%20CONG%20NV%202022\HOP%20DONG%20LD\CHUAN\B&#7842;NG%20L&#431;&#416;NG%20+%20CH&#7844;M%20C&#212;NG%20N&#258;M%202023\BANG%20LUONG%20THUE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ẢNG LƯƠNG T04.2022"/>
      <sheetName val="BẢNG LƯƠNG T05.2022"/>
      <sheetName val="BẢNG LƯƠNG T06.2022"/>
      <sheetName val="BẢNG TÍNH TN CHỊU THUẾ Q2.2022"/>
      <sheetName val="Tờ khai Thuế TNCN Q2.2022"/>
      <sheetName val="BẢNG LƯƠNG T07.2022"/>
      <sheetName val="BẢNG LƯƠNG T08.2022"/>
      <sheetName val="BẢNG LƯƠNG T09.2022"/>
      <sheetName val="BẢNG TÍNH TN CHỊU THUẾ Q3.2022"/>
      <sheetName val="Tờ khai Thuế TNCN Q3.2022"/>
      <sheetName val="BẢNG LƯƠNG T10.2022"/>
      <sheetName val="BẢNG LƯƠNG T11.2022"/>
      <sheetName val="PHIẾU LƯƠNG"/>
      <sheetName val="BẢNG LƯƠNG T12.2022"/>
      <sheetName val="Thưởng T13"/>
      <sheetName val="BẢNG TÍNH TN CHỊU THUẾ Q4.2022"/>
      <sheetName val="Tờ khai Thuế TNCN Q4.2022"/>
      <sheetName val="BẢNG LƯƠNG T1.2023"/>
      <sheetName val="BẢNG LƯƠNG T2.2023"/>
      <sheetName val="BẢNG LƯƠNG T3.2023"/>
      <sheetName val="BẢNG LƯƠNG T4.2023"/>
      <sheetName val="LƯƠNG T04_NB"/>
      <sheetName val="BẢNG TÍNH TN CHỊU THUẾ Q1.2023"/>
      <sheetName val="Tờ khai Thuế TNCN Q1.2023"/>
      <sheetName val="DMN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A10" t="str">
            <v>STT</v>
          </cell>
          <cell r="B10" t="str">
            <v>Họ và tên</v>
          </cell>
          <cell r="C10" t="str">
            <v>Chức vụ</v>
          </cell>
          <cell r="D10" t="str">
            <v>Phân loại</v>
          </cell>
          <cell r="E10" t="str">
            <v>Ngày công  tháng chuẩn</v>
          </cell>
          <cell r="F10" t="str">
            <v>Lương cơ bản</v>
          </cell>
          <cell r="G10" t="str">
            <v>Lương đóng  BHXH</v>
          </cell>
          <cell r="H10" t="str">
            <v>Các khoản trợ cấp</v>
          </cell>
          <cell r="N10" t="str">
            <v>Tổng trợ cấp</v>
          </cell>
          <cell r="O10" t="str">
            <v>Thưởng hiệu quả công việc (KPI)</v>
          </cell>
          <cell r="P10" t="str">
            <v>Ngày công thực tế</v>
          </cell>
          <cell r="Q10" t="str">
            <v>Tổng thu nhập</v>
          </cell>
          <cell r="R10" t="str">
            <v>Tổng các khoản miễn thuế TNCN</v>
          </cell>
          <cell r="T10" t="str">
            <v>Thu nhập chịu thuế</v>
          </cell>
          <cell r="U10" t="str">
            <v>Các khoản giảm trừ TNCN</v>
          </cell>
          <cell r="Y10" t="str">
            <v>Thu nhập tính thuế</v>
          </cell>
          <cell r="Z10" t="str">
            <v>Thuế TNCN</v>
          </cell>
          <cell r="AA10" t="str">
            <v>Thực lãnh</v>
          </cell>
        </row>
        <row r="11">
          <cell r="H11" t="str">
            <v>Trang phục</v>
          </cell>
          <cell r="I11" t="str">
            <v>Điện thoại</v>
          </cell>
          <cell r="J11" t="str">
            <v>Xăng xe</v>
          </cell>
          <cell r="K11" t="str">
            <v>Ăn trưa</v>
          </cell>
          <cell r="L11" t="str">
            <v>Phụ cấp chuyên cần</v>
          </cell>
          <cell r="M11" t="str">
            <v>Phụ cấp trách nhiệm</v>
          </cell>
          <cell r="R11" t="str">
            <v>Trang phục</v>
          </cell>
          <cell r="S11" t="str">
            <v>Ăn trưa</v>
          </cell>
          <cell r="U11" t="str">
            <v>Bản thân</v>
          </cell>
          <cell r="V11" t="str">
            <v>Số NPT</v>
          </cell>
          <cell r="W11" t="str">
            <v>Người phụ thuộc</v>
          </cell>
          <cell r="X11" t="str">
            <v>BHXH</v>
          </cell>
        </row>
        <row r="12">
          <cell r="A12" t="str">
            <v>BAN GIÁM ĐỐC</v>
          </cell>
          <cell r="F12">
            <v>4200000</v>
          </cell>
          <cell r="G12">
            <v>4400000</v>
          </cell>
          <cell r="H12">
            <v>400000</v>
          </cell>
          <cell r="I12">
            <v>1000000</v>
          </cell>
          <cell r="J12">
            <v>1000000</v>
          </cell>
          <cell r="K12">
            <v>730000</v>
          </cell>
          <cell r="L12">
            <v>500000</v>
          </cell>
          <cell r="M12">
            <v>200000</v>
          </cell>
          <cell r="N12">
            <v>3830000</v>
          </cell>
          <cell r="O12">
            <v>12432000</v>
          </cell>
          <cell r="Q12">
            <v>20462000</v>
          </cell>
          <cell r="R12">
            <v>400000</v>
          </cell>
          <cell r="S12">
            <v>730000</v>
          </cell>
          <cell r="T12">
            <v>19332000</v>
          </cell>
          <cell r="U12">
            <v>11000000</v>
          </cell>
          <cell r="V12">
            <v>2</v>
          </cell>
          <cell r="W12">
            <v>8800000</v>
          </cell>
          <cell r="X12">
            <v>462000</v>
          </cell>
          <cell r="Y12">
            <v>0</v>
          </cell>
          <cell r="Z12">
            <v>0</v>
          </cell>
          <cell r="AA12">
            <v>20000000</v>
          </cell>
        </row>
        <row r="13">
          <cell r="A13">
            <v>1</v>
          </cell>
          <cell r="B13" t="str">
            <v>Lê Văn Hiến</v>
          </cell>
          <cell r="C13" t="str">
            <v>GĐDA</v>
          </cell>
          <cell r="D13" t="str">
            <v>HĐ 1 năm</v>
          </cell>
          <cell r="E13">
            <v>23.5</v>
          </cell>
          <cell r="F13">
            <v>4200000</v>
          </cell>
          <cell r="G13">
            <v>4400000</v>
          </cell>
          <cell r="H13">
            <v>400000</v>
          </cell>
          <cell r="I13">
            <v>1000000</v>
          </cell>
          <cell r="J13">
            <v>1000000</v>
          </cell>
          <cell r="K13">
            <v>730000</v>
          </cell>
          <cell r="L13">
            <v>500000</v>
          </cell>
          <cell r="M13">
            <v>200000</v>
          </cell>
          <cell r="N13">
            <v>3830000</v>
          </cell>
          <cell r="O13">
            <v>12432000</v>
          </cell>
          <cell r="P13">
            <v>23.5</v>
          </cell>
          <cell r="Q13">
            <v>20462000</v>
          </cell>
          <cell r="R13">
            <v>400000</v>
          </cell>
          <cell r="S13">
            <v>730000</v>
          </cell>
          <cell r="T13">
            <v>19332000</v>
          </cell>
          <cell r="U13">
            <v>11000000</v>
          </cell>
          <cell r="V13">
            <v>2</v>
          </cell>
          <cell r="W13">
            <v>8800000</v>
          </cell>
          <cell r="X13">
            <v>462000</v>
          </cell>
          <cell r="Y13">
            <v>0</v>
          </cell>
          <cell r="Z13">
            <v>0</v>
          </cell>
          <cell r="AA13">
            <v>20000000</v>
          </cell>
        </row>
        <row r="14">
          <cell r="A14" t="str">
            <v>VĂN PHÒNG</v>
          </cell>
          <cell r="F14">
            <v>18330000</v>
          </cell>
          <cell r="G14">
            <v>18720000</v>
          </cell>
          <cell r="H14">
            <v>2000000</v>
          </cell>
          <cell r="I14">
            <v>2500000</v>
          </cell>
          <cell r="J14">
            <v>4280000</v>
          </cell>
          <cell r="K14">
            <v>3190000</v>
          </cell>
          <cell r="L14">
            <v>2500000</v>
          </cell>
          <cell r="M14">
            <v>0</v>
          </cell>
          <cell r="N14">
            <v>14470000</v>
          </cell>
          <cell r="O14">
            <v>16872944</v>
          </cell>
          <cell r="Q14">
            <v>48289965.319148935</v>
          </cell>
          <cell r="R14">
            <v>2000000</v>
          </cell>
          <cell r="S14">
            <v>3190000</v>
          </cell>
          <cell r="T14">
            <v>43099965.319148935</v>
          </cell>
          <cell r="U14">
            <v>33000000</v>
          </cell>
          <cell r="V14">
            <v>1</v>
          </cell>
          <cell r="W14">
            <v>4400000</v>
          </cell>
          <cell r="X14">
            <v>1228500</v>
          </cell>
          <cell r="Y14">
            <v>0</v>
          </cell>
          <cell r="Z14">
            <v>1306146.5319148938</v>
          </cell>
          <cell r="AA14">
            <v>45755318.787234038</v>
          </cell>
        </row>
        <row r="15">
          <cell r="A15">
            <v>2</v>
          </cell>
          <cell r="B15" t="str">
            <v>Lê Vũ</v>
          </cell>
          <cell r="C15" t="str">
            <v>Kỹ thuật</v>
          </cell>
          <cell r="D15" t="str">
            <v>HĐ 1 năm</v>
          </cell>
          <cell r="E15">
            <v>23.5</v>
          </cell>
          <cell r="F15">
            <v>3900000</v>
          </cell>
          <cell r="G15">
            <v>3900000</v>
          </cell>
          <cell r="H15">
            <v>400000</v>
          </cell>
          <cell r="I15">
            <v>700000</v>
          </cell>
          <cell r="J15">
            <v>1000000</v>
          </cell>
          <cell r="K15">
            <v>730000</v>
          </cell>
          <cell r="L15">
            <v>500000</v>
          </cell>
          <cell r="N15">
            <v>3330000</v>
          </cell>
          <cell r="O15">
            <v>8179500</v>
          </cell>
          <cell r="P15">
            <v>23.5</v>
          </cell>
          <cell r="Q15">
            <v>15409500</v>
          </cell>
          <cell r="R15">
            <v>400000</v>
          </cell>
          <cell r="S15">
            <v>730000</v>
          </cell>
          <cell r="T15">
            <v>14279500</v>
          </cell>
          <cell r="U15">
            <v>11000000</v>
          </cell>
          <cell r="V15">
            <v>1</v>
          </cell>
          <cell r="W15">
            <v>4400000</v>
          </cell>
          <cell r="X15">
            <v>409500</v>
          </cell>
          <cell r="Y15">
            <v>0</v>
          </cell>
          <cell r="Z15">
            <v>0</v>
          </cell>
          <cell r="AA15">
            <v>15000000</v>
          </cell>
        </row>
        <row r="16">
          <cell r="A16">
            <v>3</v>
          </cell>
          <cell r="B16" t="str">
            <v>Ngô Thị Huyền Trâm</v>
          </cell>
          <cell r="C16" t="str">
            <v>Kế toán</v>
          </cell>
          <cell r="D16" t="str">
            <v>HĐ 1 năm</v>
          </cell>
          <cell r="E16">
            <v>23.5</v>
          </cell>
          <cell r="F16">
            <v>3900000</v>
          </cell>
          <cell r="G16">
            <v>3900000</v>
          </cell>
          <cell r="H16">
            <v>400000</v>
          </cell>
          <cell r="I16">
            <v>500000</v>
          </cell>
          <cell r="J16">
            <v>1000000</v>
          </cell>
          <cell r="K16">
            <v>730000</v>
          </cell>
          <cell r="L16">
            <v>500000</v>
          </cell>
          <cell r="N16">
            <v>3130000</v>
          </cell>
          <cell r="O16">
            <v>2379500</v>
          </cell>
          <cell r="P16">
            <v>23.5</v>
          </cell>
          <cell r="Q16">
            <v>9409500</v>
          </cell>
          <cell r="R16">
            <v>400000</v>
          </cell>
          <cell r="S16">
            <v>730000</v>
          </cell>
          <cell r="T16">
            <v>8279500</v>
          </cell>
          <cell r="U16">
            <v>11000000</v>
          </cell>
          <cell r="X16">
            <v>409500</v>
          </cell>
          <cell r="Y16">
            <v>0</v>
          </cell>
          <cell r="Z16">
            <v>0</v>
          </cell>
          <cell r="AA16">
            <v>9000000</v>
          </cell>
        </row>
        <row r="17">
          <cell r="A17">
            <v>4</v>
          </cell>
          <cell r="B17" t="str">
            <v>Mang Cao Tùng</v>
          </cell>
          <cell r="C17" t="str">
            <v>Kỹ thuật</v>
          </cell>
          <cell r="D17" t="str">
            <v>HĐ 1 năm</v>
          </cell>
          <cell r="E17">
            <v>23.5</v>
          </cell>
          <cell r="F17">
            <v>3900000</v>
          </cell>
          <cell r="G17">
            <v>3900000</v>
          </cell>
          <cell r="H17">
            <v>400000</v>
          </cell>
          <cell r="I17">
            <v>500000</v>
          </cell>
          <cell r="J17">
            <v>1000000</v>
          </cell>
          <cell r="K17">
            <v>730000</v>
          </cell>
          <cell r="L17">
            <v>500000</v>
          </cell>
          <cell r="N17">
            <v>3130000</v>
          </cell>
          <cell r="O17">
            <v>3379500</v>
          </cell>
          <cell r="P17">
            <v>23.5</v>
          </cell>
          <cell r="Q17">
            <v>10409500</v>
          </cell>
          <cell r="R17">
            <v>400000</v>
          </cell>
          <cell r="S17">
            <v>730000</v>
          </cell>
          <cell r="T17">
            <v>9279500</v>
          </cell>
          <cell r="U17">
            <v>11000000</v>
          </cell>
          <cell r="X17">
            <v>409500</v>
          </cell>
          <cell r="Y17">
            <v>0</v>
          </cell>
          <cell r="Z17">
            <v>0</v>
          </cell>
          <cell r="AA17">
            <v>10000000</v>
          </cell>
        </row>
        <row r="18">
          <cell r="A18">
            <v>5</v>
          </cell>
          <cell r="B18" t="str">
            <v>Nguyễn Hoài Nam</v>
          </cell>
          <cell r="C18" t="str">
            <v>Kỹ thuật</v>
          </cell>
          <cell r="D18" t="str">
            <v>Thử việc</v>
          </cell>
          <cell r="E18">
            <v>23.5</v>
          </cell>
          <cell r="F18">
            <v>3315000</v>
          </cell>
          <cell r="G18">
            <v>3510000</v>
          </cell>
          <cell r="H18">
            <v>400000</v>
          </cell>
          <cell r="I18">
            <v>400000</v>
          </cell>
          <cell r="J18">
            <v>640000</v>
          </cell>
          <cell r="K18">
            <v>500000</v>
          </cell>
          <cell r="L18">
            <v>500000</v>
          </cell>
          <cell r="N18">
            <v>2440000</v>
          </cell>
          <cell r="O18">
            <v>1467222</v>
          </cell>
          <cell r="P18">
            <v>23.5</v>
          </cell>
          <cell r="Q18">
            <v>7222222</v>
          </cell>
          <cell r="R18">
            <v>400000</v>
          </cell>
          <cell r="S18">
            <v>500000</v>
          </cell>
          <cell r="T18">
            <v>6322222</v>
          </cell>
          <cell r="Z18">
            <v>722222.20000000007</v>
          </cell>
          <cell r="AA18">
            <v>6499999.7999999998</v>
          </cell>
        </row>
        <row r="19">
          <cell r="A19">
            <v>6</v>
          </cell>
          <cell r="B19" t="str">
            <v>Võ Văn Hoàng</v>
          </cell>
          <cell r="C19" t="str">
            <v>Kỹ thuật</v>
          </cell>
          <cell r="D19" t="str">
            <v>Thử việc</v>
          </cell>
          <cell r="E19">
            <v>23.5</v>
          </cell>
          <cell r="F19">
            <v>3315000</v>
          </cell>
          <cell r="G19">
            <v>3510000</v>
          </cell>
          <cell r="H19">
            <v>400000</v>
          </cell>
          <cell r="I19">
            <v>400000</v>
          </cell>
          <cell r="J19">
            <v>640000</v>
          </cell>
          <cell r="K19">
            <v>500000</v>
          </cell>
          <cell r="L19">
            <v>500000</v>
          </cell>
          <cell r="N19">
            <v>2440000</v>
          </cell>
          <cell r="O19">
            <v>1467222</v>
          </cell>
          <cell r="P19">
            <v>19</v>
          </cell>
          <cell r="Q19">
            <v>5839243.3191489363</v>
          </cell>
          <cell r="R19">
            <v>400000</v>
          </cell>
          <cell r="S19">
            <v>500000</v>
          </cell>
          <cell r="T19">
            <v>4939243.3191489363</v>
          </cell>
          <cell r="Z19">
            <v>583924.3319148937</v>
          </cell>
          <cell r="AA19">
            <v>5255318.987234043</v>
          </cell>
        </row>
        <row r="20">
          <cell r="A20" t="str">
            <v>TỔNG:</v>
          </cell>
          <cell r="F20">
            <v>22530000</v>
          </cell>
          <cell r="G20">
            <v>23120000</v>
          </cell>
          <cell r="H20">
            <v>2400000</v>
          </cell>
          <cell r="I20">
            <v>3500000</v>
          </cell>
          <cell r="J20">
            <v>5280000</v>
          </cell>
          <cell r="K20">
            <v>3920000</v>
          </cell>
          <cell r="L20">
            <v>3000000</v>
          </cell>
          <cell r="M20">
            <v>200000</v>
          </cell>
          <cell r="N20">
            <v>18300000</v>
          </cell>
          <cell r="O20">
            <v>29304944</v>
          </cell>
          <cell r="P20">
            <v>0</v>
          </cell>
          <cell r="Q20">
            <v>68751965.319148928</v>
          </cell>
          <cell r="R20">
            <v>2400000</v>
          </cell>
          <cell r="S20">
            <v>3920000</v>
          </cell>
          <cell r="T20">
            <v>62431965.319148935</v>
          </cell>
          <cell r="U20">
            <v>44000000</v>
          </cell>
          <cell r="V20">
            <v>3</v>
          </cell>
          <cell r="W20">
            <v>13200000</v>
          </cell>
          <cell r="X20">
            <v>1690500</v>
          </cell>
          <cell r="Y20">
            <v>0</v>
          </cell>
          <cell r="Z20">
            <v>1306146.5319148938</v>
          </cell>
        </row>
        <row r="25">
          <cell r="A25" t="str">
            <v>STT</v>
          </cell>
          <cell r="B25" t="str">
            <v>Họ và tên</v>
          </cell>
          <cell r="C25" t="str">
            <v>Chức vụ</v>
          </cell>
          <cell r="D25" t="str">
            <v>Lương đóng BHXH</v>
          </cell>
          <cell r="E25" t="str">
            <v>Nhân viên đóng</v>
          </cell>
          <cell r="I25" t="str">
            <v>Công ty đóng</v>
          </cell>
          <cell r="M25" t="str">
            <v>Tổng cộng</v>
          </cell>
        </row>
        <row r="26">
          <cell r="E26" t="str">
            <v>BHXH 8%</v>
          </cell>
          <cell r="F26" t="str">
            <v>BHYT 1.5%</v>
          </cell>
          <cell r="G26" t="str">
            <v>BHTN 1%</v>
          </cell>
          <cell r="H26" t="str">
            <v>Tổng</v>
          </cell>
          <cell r="I26" t="str">
            <v>BHXH 17.5%</v>
          </cell>
          <cell r="J26" t="str">
            <v>BHYT 3%</v>
          </cell>
          <cell r="K26" t="str">
            <v>BHTN 1%</v>
          </cell>
          <cell r="L26" t="str">
            <v>Tổng</v>
          </cell>
        </row>
        <row r="27">
          <cell r="A27" t="str">
            <v>BAN GIÁM ĐỐC</v>
          </cell>
          <cell r="D27">
            <v>4400000</v>
          </cell>
          <cell r="E27">
            <v>352000</v>
          </cell>
          <cell r="F27">
            <v>66000</v>
          </cell>
          <cell r="G27">
            <v>44000</v>
          </cell>
          <cell r="H27">
            <v>462000</v>
          </cell>
          <cell r="I27">
            <v>770000</v>
          </cell>
          <cell r="J27">
            <v>132000</v>
          </cell>
          <cell r="K27">
            <v>44000</v>
          </cell>
          <cell r="L27">
            <v>946000</v>
          </cell>
          <cell r="M27">
            <v>1408000</v>
          </cell>
        </row>
        <row r="28">
          <cell r="A28">
            <v>1</v>
          </cell>
          <cell r="B28" t="str">
            <v>Lê Văn Hiến</v>
          </cell>
          <cell r="C28" t="str">
            <v>GĐDA</v>
          </cell>
          <cell r="D28">
            <v>4400000</v>
          </cell>
          <cell r="E28">
            <v>352000</v>
          </cell>
          <cell r="F28">
            <v>66000</v>
          </cell>
          <cell r="G28">
            <v>44000</v>
          </cell>
          <cell r="H28">
            <v>462000</v>
          </cell>
          <cell r="I28">
            <v>770000</v>
          </cell>
          <cell r="J28">
            <v>132000</v>
          </cell>
          <cell r="K28">
            <v>44000</v>
          </cell>
          <cell r="L28">
            <v>946000</v>
          </cell>
        </row>
        <row r="29">
          <cell r="A29" t="str">
            <v>VĂN PHÒNG</v>
          </cell>
          <cell r="D29">
            <v>11700000</v>
          </cell>
          <cell r="E29">
            <v>936000</v>
          </cell>
          <cell r="F29">
            <v>175500</v>
          </cell>
          <cell r="G29">
            <v>117000</v>
          </cell>
          <cell r="H29">
            <v>1228500</v>
          </cell>
          <cell r="I29">
            <v>2047500</v>
          </cell>
          <cell r="J29">
            <v>351000</v>
          </cell>
          <cell r="K29">
            <v>117000</v>
          </cell>
          <cell r="L29">
            <v>2515500</v>
          </cell>
          <cell r="M29">
            <v>3744000</v>
          </cell>
        </row>
        <row r="30">
          <cell r="A30">
            <v>2</v>
          </cell>
          <cell r="B30" t="str">
            <v>Lê Vũ</v>
          </cell>
          <cell r="C30" t="str">
            <v>Kỹ thuật</v>
          </cell>
          <cell r="D30">
            <v>3900000</v>
          </cell>
          <cell r="E30">
            <v>312000</v>
          </cell>
          <cell r="F30">
            <v>58500</v>
          </cell>
          <cell r="G30">
            <v>39000</v>
          </cell>
          <cell r="H30">
            <v>409500</v>
          </cell>
          <cell r="I30">
            <v>682500</v>
          </cell>
          <cell r="J30">
            <v>117000</v>
          </cell>
          <cell r="K30">
            <v>39000</v>
          </cell>
          <cell r="L30">
            <v>838500</v>
          </cell>
        </row>
        <row r="31">
          <cell r="A31">
            <v>3</v>
          </cell>
          <cell r="B31" t="str">
            <v>Ngô Thị Huyền Trâm</v>
          </cell>
          <cell r="C31" t="str">
            <v>Kế toán</v>
          </cell>
          <cell r="D31">
            <v>3900000</v>
          </cell>
          <cell r="E31">
            <v>312000</v>
          </cell>
          <cell r="F31">
            <v>58500</v>
          </cell>
          <cell r="G31">
            <v>39000</v>
          </cell>
          <cell r="H31">
            <v>409500</v>
          </cell>
          <cell r="I31">
            <v>682500</v>
          </cell>
          <cell r="J31">
            <v>117000</v>
          </cell>
          <cell r="K31">
            <v>39000</v>
          </cell>
          <cell r="L31">
            <v>838500</v>
          </cell>
        </row>
        <row r="32">
          <cell r="A32">
            <v>4</v>
          </cell>
          <cell r="B32" t="str">
            <v>Mang Cao Tùng</v>
          </cell>
          <cell r="C32" t="str">
            <v>Kỹ thuật</v>
          </cell>
          <cell r="D32">
            <v>3900000</v>
          </cell>
          <cell r="E32">
            <v>312000</v>
          </cell>
          <cell r="F32">
            <v>58500</v>
          </cell>
          <cell r="G32">
            <v>39000</v>
          </cell>
          <cell r="H32">
            <v>409500</v>
          </cell>
          <cell r="I32">
            <v>682500</v>
          </cell>
          <cell r="J32">
            <v>117000</v>
          </cell>
          <cell r="K32">
            <v>39000</v>
          </cell>
          <cell r="L32">
            <v>838500</v>
          </cell>
        </row>
        <row r="33">
          <cell r="A33" t="str">
            <v>TỔNG:</v>
          </cell>
          <cell r="D33">
            <v>16100000</v>
          </cell>
          <cell r="E33">
            <v>1288000</v>
          </cell>
          <cell r="F33">
            <v>241500</v>
          </cell>
          <cell r="G33">
            <v>161000</v>
          </cell>
          <cell r="H33">
            <v>1690500</v>
          </cell>
          <cell r="I33">
            <v>2817500</v>
          </cell>
          <cell r="J33">
            <v>483000</v>
          </cell>
          <cell r="K33">
            <v>161000</v>
          </cell>
          <cell r="L33">
            <v>3461500</v>
          </cell>
          <cell r="M33">
            <v>5152000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1">
          <cell r="B11" t="str">
            <v>Trần Phúc Yên</v>
          </cell>
        </row>
      </sheetData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853F3-2F78-4A2F-91BE-FB736F73E2F2}">
  <sheetPr>
    <tabColor rgb="FFFF0000"/>
  </sheetPr>
  <dimension ref="A1:AL30"/>
  <sheetViews>
    <sheetView zoomScale="80" zoomScaleNormal="80" zoomScaleSheetLayoutView="100" workbookViewId="0">
      <pane xSplit="3" ySplit="11" topLeftCell="Q12" activePane="bottomRight" state="frozen"/>
      <selection pane="topRight" activeCell="C1" sqref="C1"/>
      <selection pane="bottomLeft" activeCell="A12" sqref="A12"/>
      <selection pane="bottomRight" activeCell="AB10" sqref="AB10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4.42578125" style="3" customWidth="1"/>
    <col min="5" max="5" width="36.5703125" style="3" customWidth="1"/>
    <col min="6" max="6" width="11.42578125" style="3" customWidth="1"/>
    <col min="7" max="7" width="16.5703125" style="3" customWidth="1"/>
    <col min="8" max="8" width="13" style="3" bestFit="1" customWidth="1"/>
    <col min="9" max="9" width="17.42578125" style="3" customWidth="1"/>
    <col min="10" max="10" width="15.42578125" style="3" customWidth="1"/>
    <col min="11" max="11" width="18.140625" style="3" customWidth="1"/>
    <col min="12" max="12" width="14.7109375" style="3" customWidth="1"/>
    <col min="13" max="13" width="16.5703125" style="3" customWidth="1"/>
    <col min="14" max="14" width="14.140625" style="3" customWidth="1"/>
    <col min="15" max="15" width="16.42578125" style="3" customWidth="1"/>
    <col min="16" max="16" width="15" style="3" customWidth="1"/>
    <col min="17" max="17" width="20.140625" style="3" customWidth="1"/>
    <col min="18" max="18" width="13.140625" style="3" customWidth="1"/>
    <col min="19" max="19" width="8.5703125" style="3" customWidth="1"/>
    <col min="20" max="20" width="11.140625" style="4" customWidth="1"/>
    <col min="21" max="21" width="15.28515625" style="3" customWidth="1"/>
    <col min="22" max="22" width="5.85546875" style="3" bestFit="1" customWidth="1"/>
    <col min="23" max="23" width="11.7109375" style="3" bestFit="1" customWidth="1"/>
    <col min="24" max="24" width="17.85546875" style="3" customWidth="1"/>
    <col min="25" max="25" width="15" style="3" customWidth="1"/>
    <col min="26" max="26" width="5.28515625" style="5" customWidth="1"/>
    <col min="27" max="27" width="14.5703125" style="3" customWidth="1"/>
    <col min="28" max="28" width="22.5703125" style="3" customWidth="1"/>
    <col min="29" max="29" width="14.7109375" style="3" customWidth="1"/>
    <col min="30" max="32" width="12.42578125" style="3" customWidth="1"/>
    <col min="33" max="33" width="15" style="3" customWidth="1"/>
    <col min="34" max="34" width="15.28515625" style="3" customWidth="1"/>
    <col min="35" max="35" width="13.85546875" style="3" customWidth="1"/>
    <col min="36" max="36" width="7.85546875" style="3" customWidth="1"/>
    <col min="37" max="37" width="9.140625" style="3"/>
    <col min="38" max="38" width="40.7109375" style="6" customWidth="1"/>
    <col min="39" max="16384" width="9.140625" style="3"/>
  </cols>
  <sheetData>
    <row r="1" spans="1:38" x14ac:dyDescent="0.25">
      <c r="A1" s="1" t="s">
        <v>1</v>
      </c>
      <c r="B1" s="1"/>
    </row>
    <row r="2" spans="1:38" x14ac:dyDescent="0.25">
      <c r="A2" s="1" t="s">
        <v>2</v>
      </c>
      <c r="B2" s="1"/>
    </row>
    <row r="3" spans="1:38" x14ac:dyDescent="0.25">
      <c r="A3" s="1" t="s">
        <v>3</v>
      </c>
      <c r="B3" s="1"/>
      <c r="AB3" s="7" t="s">
        <v>4</v>
      </c>
    </row>
    <row r="4" spans="1:38" x14ac:dyDescent="0.25">
      <c r="A4" s="1" t="s">
        <v>5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U4" s="4"/>
      <c r="V4" s="4"/>
      <c r="W4" s="4"/>
    </row>
    <row r="5" spans="1:38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00" t="s">
        <v>6</v>
      </c>
      <c r="Q5" s="100"/>
      <c r="R5" s="100"/>
      <c r="S5" s="100"/>
      <c r="T5" s="100"/>
      <c r="U5" s="100"/>
      <c r="V5" s="100"/>
      <c r="W5" s="100"/>
      <c r="X5" s="9"/>
      <c r="Y5" s="9"/>
      <c r="Z5" s="10"/>
      <c r="AA5" s="9"/>
      <c r="AB5" s="9"/>
      <c r="AC5" s="9"/>
      <c r="AD5" s="9"/>
      <c r="AE5" s="9"/>
      <c r="AF5" s="9"/>
      <c r="AG5" s="9"/>
      <c r="AH5" s="9"/>
      <c r="AI5" s="9"/>
      <c r="AJ5" s="9"/>
    </row>
    <row r="6" spans="1:38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01" t="s">
        <v>7</v>
      </c>
      <c r="Q6" s="101"/>
      <c r="R6" s="101"/>
      <c r="S6" s="101"/>
      <c r="T6" s="101"/>
      <c r="U6" s="101"/>
      <c r="V6" s="101"/>
      <c r="W6" s="101"/>
      <c r="X6" s="12"/>
      <c r="Y6" s="12"/>
      <c r="Z6" s="13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 spans="1:38" ht="15.75" x14ac:dyDescent="0.25">
      <c r="A7" s="1"/>
      <c r="B7" s="1"/>
      <c r="C7" s="14"/>
      <c r="D7" s="1"/>
      <c r="E7" s="1"/>
      <c r="F7" s="1"/>
      <c r="G7" s="15"/>
      <c r="H7" s="1"/>
      <c r="I7" s="102"/>
      <c r="J7" s="102"/>
      <c r="K7" s="1"/>
      <c r="L7" s="1"/>
      <c r="M7" s="1"/>
      <c r="N7" s="1"/>
      <c r="O7" s="1"/>
      <c r="P7" s="1"/>
      <c r="Q7" s="1"/>
      <c r="R7" s="1"/>
      <c r="S7" s="1"/>
      <c r="T7" s="16"/>
      <c r="U7" s="1"/>
      <c r="V7" s="1"/>
      <c r="W7" s="1"/>
      <c r="X7" s="1"/>
      <c r="Y7" s="1"/>
      <c r="Z7" s="17"/>
      <c r="AA7" s="1"/>
      <c r="AB7" s="1"/>
      <c r="AC7" s="18" t="s">
        <v>8</v>
      </c>
      <c r="AD7" s="1"/>
      <c r="AE7" s="1"/>
      <c r="AF7" s="1"/>
    </row>
    <row r="8" spans="1:38" s="19" customFormat="1" x14ac:dyDescent="0.25">
      <c r="A8" s="19">
        <v>1</v>
      </c>
      <c r="B8" s="19">
        <v>2</v>
      </c>
      <c r="C8" s="19">
        <v>3</v>
      </c>
      <c r="D8" s="19">
        <v>4</v>
      </c>
      <c r="E8" s="19">
        <v>5</v>
      </c>
      <c r="F8" s="19">
        <v>6</v>
      </c>
      <c r="G8" s="19">
        <v>7</v>
      </c>
      <c r="H8" s="19">
        <v>8</v>
      </c>
      <c r="I8" s="19">
        <v>9</v>
      </c>
      <c r="J8" s="19">
        <v>10</v>
      </c>
      <c r="K8" s="19">
        <v>11</v>
      </c>
      <c r="L8" s="19">
        <v>12</v>
      </c>
      <c r="M8" s="19">
        <v>13</v>
      </c>
      <c r="N8" s="19">
        <v>14</v>
      </c>
      <c r="O8" s="19">
        <v>15</v>
      </c>
      <c r="P8" s="19">
        <v>16</v>
      </c>
      <c r="Q8" s="19">
        <v>17</v>
      </c>
      <c r="R8" s="19">
        <v>18</v>
      </c>
      <c r="S8" s="19">
        <v>19</v>
      </c>
      <c r="T8" s="19">
        <v>20</v>
      </c>
      <c r="U8" s="19">
        <v>21</v>
      </c>
      <c r="V8" s="19">
        <v>22</v>
      </c>
      <c r="W8" s="19">
        <v>23</v>
      </c>
      <c r="X8" s="19">
        <v>24</v>
      </c>
      <c r="Y8" s="19">
        <v>25</v>
      </c>
      <c r="Z8" s="19">
        <v>26</v>
      </c>
      <c r="AA8" s="19">
        <v>27</v>
      </c>
      <c r="AB8" s="19">
        <v>28</v>
      </c>
      <c r="AC8" s="19">
        <v>29</v>
      </c>
      <c r="AD8" s="19">
        <v>30</v>
      </c>
      <c r="AE8" s="19">
        <v>31</v>
      </c>
      <c r="AF8" s="19">
        <v>32</v>
      </c>
      <c r="AG8" s="19">
        <v>33</v>
      </c>
      <c r="AH8" s="19">
        <v>34</v>
      </c>
      <c r="AI8" s="19">
        <v>35</v>
      </c>
      <c r="AJ8" s="19">
        <v>36</v>
      </c>
      <c r="AK8" s="19">
        <v>37</v>
      </c>
      <c r="AL8" s="19">
        <v>38</v>
      </c>
    </row>
    <row r="9" spans="1:38" ht="58.5" customHeight="1" x14ac:dyDescent="0.25">
      <c r="A9" s="103" t="s">
        <v>0</v>
      </c>
      <c r="B9" s="104" t="s">
        <v>41</v>
      </c>
      <c r="C9" s="106" t="s">
        <v>9</v>
      </c>
      <c r="D9" s="108" t="s">
        <v>10</v>
      </c>
      <c r="E9" s="108" t="s">
        <v>52</v>
      </c>
      <c r="F9" s="108" t="s">
        <v>11</v>
      </c>
      <c r="G9" s="111" t="s">
        <v>12</v>
      </c>
      <c r="H9" s="111" t="s">
        <v>13</v>
      </c>
      <c r="I9" s="103" t="s">
        <v>14</v>
      </c>
      <c r="J9" s="103"/>
      <c r="K9" s="103"/>
      <c r="L9" s="103"/>
      <c r="M9" s="103"/>
      <c r="N9" s="103"/>
      <c r="O9" s="103"/>
      <c r="P9" s="103"/>
      <c r="Q9" s="108" t="s">
        <v>15</v>
      </c>
      <c r="R9" s="108" t="s">
        <v>16</v>
      </c>
      <c r="S9" s="108" t="s">
        <v>17</v>
      </c>
      <c r="T9" s="130" t="s">
        <v>43</v>
      </c>
      <c r="U9" s="118" t="s">
        <v>18</v>
      </c>
      <c r="V9" s="119" t="s">
        <v>19</v>
      </c>
      <c r="W9" s="120"/>
      <c r="X9" s="108" t="s">
        <v>20</v>
      </c>
      <c r="Y9" s="103" t="s">
        <v>21</v>
      </c>
      <c r="Z9" s="103"/>
      <c r="AA9" s="103"/>
      <c r="AB9" s="103"/>
      <c r="AC9" s="108" t="s">
        <v>22</v>
      </c>
      <c r="AD9" s="113" t="s">
        <v>23</v>
      </c>
      <c r="AE9" s="113" t="s">
        <v>24</v>
      </c>
      <c r="AF9" s="113" t="s">
        <v>42</v>
      </c>
      <c r="AG9" s="104" t="s">
        <v>25</v>
      </c>
      <c r="AH9" s="115" t="s">
        <v>26</v>
      </c>
      <c r="AI9" s="108" t="s">
        <v>27</v>
      </c>
      <c r="AJ9" s="117" t="s">
        <v>28</v>
      </c>
      <c r="AK9" s="128" t="s">
        <v>29</v>
      </c>
      <c r="AL9" s="124" t="s">
        <v>30</v>
      </c>
    </row>
    <row r="10" spans="1:38" ht="50.25" customHeight="1" x14ac:dyDescent="0.25">
      <c r="A10" s="104"/>
      <c r="B10" s="105"/>
      <c r="C10" s="107"/>
      <c r="D10" s="109"/>
      <c r="E10" s="109"/>
      <c r="F10" s="110"/>
      <c r="G10" s="108"/>
      <c r="H10" s="108"/>
      <c r="I10" s="21" t="s">
        <v>50</v>
      </c>
      <c r="J10" s="20" t="s">
        <v>49</v>
      </c>
      <c r="K10" s="20" t="s">
        <v>44</v>
      </c>
      <c r="L10" s="20" t="s">
        <v>48</v>
      </c>
      <c r="M10" s="21" t="s">
        <v>47</v>
      </c>
      <c r="N10" s="21" t="s">
        <v>46</v>
      </c>
      <c r="O10" s="21" t="s">
        <v>45</v>
      </c>
      <c r="P10" s="21" t="s">
        <v>51</v>
      </c>
      <c r="Q10" s="109"/>
      <c r="R10" s="109"/>
      <c r="S10" s="110"/>
      <c r="T10" s="131"/>
      <c r="U10" s="118"/>
      <c r="V10" s="21" t="s">
        <v>31</v>
      </c>
      <c r="W10" s="21" t="s">
        <v>32</v>
      </c>
      <c r="X10" s="110"/>
      <c r="Y10" s="23" t="s">
        <v>33</v>
      </c>
      <c r="Z10" s="22" t="s">
        <v>34</v>
      </c>
      <c r="AA10" s="22" t="s">
        <v>35</v>
      </c>
      <c r="AB10" s="22" t="s">
        <v>53</v>
      </c>
      <c r="AC10" s="110"/>
      <c r="AD10" s="121"/>
      <c r="AE10" s="114"/>
      <c r="AF10" s="121"/>
      <c r="AG10" s="110"/>
      <c r="AH10" s="116"/>
      <c r="AI10" s="109"/>
      <c r="AJ10" s="117"/>
      <c r="AK10" s="129"/>
      <c r="AL10" s="124"/>
    </row>
    <row r="11" spans="1:38" x14ac:dyDescent="0.25">
      <c r="A11" s="3">
        <v>2</v>
      </c>
      <c r="C11" s="2">
        <v>3</v>
      </c>
      <c r="D11" s="3">
        <v>4</v>
      </c>
      <c r="E11" s="3">
        <v>5</v>
      </c>
      <c r="F11" s="3">
        <v>6</v>
      </c>
      <c r="G11" s="3">
        <v>7</v>
      </c>
      <c r="H11" s="3">
        <v>8</v>
      </c>
      <c r="I11" s="3">
        <v>9</v>
      </c>
      <c r="J11" s="3">
        <v>10</v>
      </c>
      <c r="K11" s="3">
        <v>11</v>
      </c>
      <c r="L11" s="3">
        <v>12</v>
      </c>
      <c r="M11" s="3">
        <v>13</v>
      </c>
      <c r="N11" s="3">
        <v>14</v>
      </c>
      <c r="P11" s="3">
        <v>15</v>
      </c>
      <c r="Q11" s="3">
        <v>16</v>
      </c>
      <c r="R11" s="3">
        <v>17</v>
      </c>
      <c r="S11" s="3">
        <v>18</v>
      </c>
      <c r="U11" s="3">
        <v>20</v>
      </c>
      <c r="V11" s="3">
        <v>21</v>
      </c>
      <c r="W11" s="3">
        <v>22</v>
      </c>
      <c r="X11" s="3">
        <v>23</v>
      </c>
      <c r="Y11" s="3">
        <v>24</v>
      </c>
      <c r="Z11" s="5">
        <v>25</v>
      </c>
      <c r="AA11" s="3">
        <v>26</v>
      </c>
      <c r="AB11" s="3">
        <v>27</v>
      </c>
      <c r="AC11" s="3">
        <v>29</v>
      </c>
      <c r="AD11" s="3">
        <v>30</v>
      </c>
      <c r="AG11" s="3">
        <v>31</v>
      </c>
      <c r="AH11" s="3">
        <v>32</v>
      </c>
      <c r="AI11" s="3">
        <v>33</v>
      </c>
      <c r="AJ11" s="3">
        <v>34</v>
      </c>
      <c r="AK11" s="3">
        <v>35</v>
      </c>
      <c r="AL11" s="6">
        <v>36</v>
      </c>
    </row>
    <row r="12" spans="1:38" s="6" customFormat="1" x14ac:dyDescent="0.25">
      <c r="A12" s="122" t="s">
        <v>51</v>
      </c>
      <c r="B12" s="123"/>
      <c r="C12" s="123"/>
      <c r="D12" s="38"/>
      <c r="E12" s="38"/>
      <c r="F12" s="39"/>
      <c r="G12" s="40">
        <f>SUMIF($E13:$E14,$A12,G13:G14)</f>
        <v>0</v>
      </c>
      <c r="H12" s="40">
        <f t="shared" ref="H12:AK12" si="0">SUMIF($E13:$E14,$A12,H13:H14)</f>
        <v>0</v>
      </c>
      <c r="I12" s="40">
        <f t="shared" si="0"/>
        <v>0</v>
      </c>
      <c r="J12" s="40">
        <f t="shared" si="0"/>
        <v>0</v>
      </c>
      <c r="K12" s="40">
        <f t="shared" si="0"/>
        <v>0</v>
      </c>
      <c r="L12" s="40">
        <f t="shared" si="0"/>
        <v>0</v>
      </c>
      <c r="M12" s="40">
        <f t="shared" si="0"/>
        <v>0</v>
      </c>
      <c r="N12" s="40">
        <f t="shared" si="0"/>
        <v>0</v>
      </c>
      <c r="O12" s="40">
        <f t="shared" si="0"/>
        <v>0</v>
      </c>
      <c r="P12" s="40">
        <f t="shared" si="0"/>
        <v>0</v>
      </c>
      <c r="Q12" s="40">
        <f t="shared" si="0"/>
        <v>0</v>
      </c>
      <c r="R12" s="40">
        <f t="shared" si="0"/>
        <v>0</v>
      </c>
      <c r="S12" s="40">
        <f t="shared" si="0"/>
        <v>0</v>
      </c>
      <c r="T12" s="40">
        <f t="shared" si="0"/>
        <v>0</v>
      </c>
      <c r="U12" s="40">
        <f t="shared" si="0"/>
        <v>0</v>
      </c>
      <c r="V12" s="40">
        <f t="shared" si="0"/>
        <v>0</v>
      </c>
      <c r="W12" s="40">
        <f t="shared" si="0"/>
        <v>0</v>
      </c>
      <c r="X12" s="40">
        <f t="shared" si="0"/>
        <v>0</v>
      </c>
      <c r="Y12" s="40">
        <f t="shared" si="0"/>
        <v>0</v>
      </c>
      <c r="Z12" s="40">
        <f t="shared" si="0"/>
        <v>0</v>
      </c>
      <c r="AA12" s="40">
        <f t="shared" si="0"/>
        <v>0</v>
      </c>
      <c r="AB12" s="40">
        <f t="shared" si="0"/>
        <v>0</v>
      </c>
      <c r="AC12" s="40">
        <f t="shared" si="0"/>
        <v>0</v>
      </c>
      <c r="AD12" s="40">
        <f t="shared" si="0"/>
        <v>0</v>
      </c>
      <c r="AE12" s="40">
        <f t="shared" si="0"/>
        <v>0</v>
      </c>
      <c r="AF12" s="40">
        <f t="shared" si="0"/>
        <v>0</v>
      </c>
      <c r="AG12" s="40">
        <f t="shared" si="0"/>
        <v>0</v>
      </c>
      <c r="AH12" s="40">
        <f t="shared" si="0"/>
        <v>0</v>
      </c>
      <c r="AI12" s="40">
        <f t="shared" si="0"/>
        <v>0</v>
      </c>
      <c r="AJ12" s="40">
        <f t="shared" si="0"/>
        <v>0</v>
      </c>
      <c r="AK12" s="40">
        <f t="shared" si="0"/>
        <v>0</v>
      </c>
      <c r="AL12" s="35"/>
    </row>
    <row r="13" spans="1:38" s="6" customFormat="1" ht="15.75" x14ac:dyDescent="0.25">
      <c r="A13" s="24"/>
      <c r="B13" s="24"/>
      <c r="C13" s="25"/>
      <c r="D13" s="26"/>
      <c r="E13" s="27"/>
      <c r="F13" s="28"/>
      <c r="G13" s="29"/>
      <c r="H13" s="29">
        <f>+G13+O13</f>
        <v>0</v>
      </c>
      <c r="I13" s="29"/>
      <c r="J13" s="29"/>
      <c r="K13" s="29"/>
      <c r="L13" s="29"/>
      <c r="M13" s="29"/>
      <c r="N13" s="29"/>
      <c r="O13" s="29"/>
      <c r="P13" s="29"/>
      <c r="Q13" s="68">
        <f>SUM(I13:P13)</f>
        <v>0</v>
      </c>
      <c r="R13" s="29"/>
      <c r="S13" s="28"/>
      <c r="T13" s="30"/>
      <c r="U13" s="31" t="e">
        <f>ROUND(((G13+Q13+R13)/F13*S13)+T13,0)</f>
        <v>#DIV/0!</v>
      </c>
      <c r="V13" s="69">
        <v>0</v>
      </c>
      <c r="W13" s="69">
        <v>0</v>
      </c>
      <c r="X13" s="70" t="e">
        <f>+U13-V13-W13</f>
        <v>#DIV/0!</v>
      </c>
      <c r="Y13" s="29"/>
      <c r="Z13" s="31">
        <v>0</v>
      </c>
      <c r="AA13" s="29">
        <f>4400000*Z13</f>
        <v>0</v>
      </c>
      <c r="AB13" s="29">
        <f>ROUND(H13*10.5%,0)</f>
        <v>0</v>
      </c>
      <c r="AC13" s="32" t="e">
        <f t="shared" ref="AC13:AC14" si="1">+IF(X13-Y13-AA13-AB13&gt;0,X13-Y13-AA13-AB13,0)</f>
        <v>#DIV/0!</v>
      </c>
      <c r="AD13" s="33" t="e">
        <f t="shared" ref="AD13:AD14" si="2">ROUND(IF(AC13&gt;80000000,AC13*35%-9850000,IF(AC13&gt;52000000,AC13*30%-5850000,IF(AC13&gt;32000000,AC13*25%-3250000,IF(AC13&gt;18000000,AC13*20%-1650000,IF(AC13&gt;10000000,AC13*15%-750000,IF(AC13&gt;5000000,AC13*10%-250000,IF(AC13&gt;0,AC13*5%,0))))))),0)</f>
        <v>#DIV/0!</v>
      </c>
      <c r="AE13" s="33">
        <f t="shared" ref="AE13:AE14" si="3">ROUND(H13*1%,0)</f>
        <v>0</v>
      </c>
      <c r="AF13" s="33"/>
      <c r="AG13" s="29" t="e">
        <f>ROUND(U13-AB13-AD13-AE13 - AF13,0)</f>
        <v>#DIV/0!</v>
      </c>
      <c r="AH13" s="29" t="e">
        <f>AG13</f>
        <v>#DIV/0!</v>
      </c>
      <c r="AI13" s="34" t="e">
        <f>IF(AND(AG13&gt;AH13,AH13&gt;0),AG13-AH13,0)</f>
        <v>#DIV/0!</v>
      </c>
      <c r="AJ13" s="29"/>
      <c r="AK13" s="34" t="e">
        <f t="shared" ref="AK13:AK14" si="4">+IF(AD13&gt;0,1,0)</f>
        <v>#DIV/0!</v>
      </c>
      <c r="AL13" s="67"/>
    </row>
    <row r="14" spans="1:38" s="6" customFormat="1" ht="15.75" x14ac:dyDescent="0.25">
      <c r="A14" s="72"/>
      <c r="B14" s="72"/>
      <c r="C14" s="73"/>
      <c r="D14" s="74"/>
      <c r="E14" s="75"/>
      <c r="F14" s="76"/>
      <c r="G14" s="77"/>
      <c r="H14" s="77">
        <f>+G14+O14</f>
        <v>0</v>
      </c>
      <c r="I14" s="77"/>
      <c r="J14" s="77"/>
      <c r="K14" s="77"/>
      <c r="L14" s="77"/>
      <c r="M14" s="77"/>
      <c r="N14" s="77"/>
      <c r="O14" s="77"/>
      <c r="P14" s="77"/>
      <c r="Q14" s="78">
        <f t="shared" ref="Q14" si="5">SUM(I14:P14)</f>
        <v>0</v>
      </c>
      <c r="R14" s="77"/>
      <c r="S14" s="76"/>
      <c r="T14" s="79"/>
      <c r="U14" s="80" t="e">
        <f t="shared" ref="U14" si="6">ROUND(((G14+Q14+R14)/F14*S14)+T14,0)</f>
        <v>#DIV/0!</v>
      </c>
      <c r="V14" s="81">
        <v>0</v>
      </c>
      <c r="W14" s="81">
        <v>0</v>
      </c>
      <c r="X14" s="77" t="e">
        <f t="shared" ref="X14" si="7">+U14-V14-W14</f>
        <v>#DIV/0!</v>
      </c>
      <c r="Y14" s="77"/>
      <c r="Z14" s="80">
        <v>0</v>
      </c>
      <c r="AA14" s="77">
        <f>4400000*Z14</f>
        <v>0</v>
      </c>
      <c r="AB14" s="77">
        <f t="shared" ref="AB14" si="8">ROUND(H14*10.5%,0)</f>
        <v>0</v>
      </c>
      <c r="AC14" s="82" t="e">
        <f t="shared" si="1"/>
        <v>#DIV/0!</v>
      </c>
      <c r="AD14" s="83" t="e">
        <f t="shared" si="2"/>
        <v>#DIV/0!</v>
      </c>
      <c r="AE14" s="83">
        <f t="shared" si="3"/>
        <v>0</v>
      </c>
      <c r="AF14" s="83"/>
      <c r="AG14" s="77" t="e">
        <f>ROUND(U14-AB14-AD14-AE14 - AF14,0)</f>
        <v>#DIV/0!</v>
      </c>
      <c r="AH14" s="77" t="e">
        <f>AG14</f>
        <v>#DIV/0!</v>
      </c>
      <c r="AI14" s="84" t="e">
        <f>IF(AND(AG14&gt;AH14,AH14&gt;0),AG14-AH14,0)</f>
        <v>#DIV/0!</v>
      </c>
      <c r="AJ14" s="77"/>
      <c r="AK14" s="84" t="e">
        <f t="shared" si="4"/>
        <v>#DIV/0!</v>
      </c>
      <c r="AL14" s="85"/>
    </row>
    <row r="15" spans="1:38" s="95" customFormat="1" x14ac:dyDescent="0.25">
      <c r="A15" s="86"/>
      <c r="B15" s="86"/>
      <c r="C15" s="87"/>
      <c r="D15" s="86"/>
      <c r="E15" s="86"/>
      <c r="F15" s="86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9"/>
      <c r="U15" s="88"/>
      <c r="V15" s="88"/>
      <c r="W15" s="88"/>
      <c r="X15" s="90"/>
      <c r="Y15" s="91"/>
      <c r="Z15" s="92"/>
      <c r="AA15" s="91"/>
      <c r="AB15" s="91"/>
      <c r="AC15" s="93"/>
      <c r="AD15" s="91"/>
      <c r="AE15" s="91"/>
      <c r="AF15" s="91"/>
      <c r="AG15" s="94"/>
      <c r="AH15" s="94"/>
      <c r="AI15" s="94"/>
      <c r="AL15" s="28"/>
    </row>
    <row r="16" spans="1:38" s="99" customFormat="1" x14ac:dyDescent="0.25">
      <c r="A16" s="96"/>
      <c r="B16" s="96"/>
      <c r="C16" s="97"/>
      <c r="D16" s="96"/>
      <c r="E16" s="96"/>
      <c r="F16" s="96"/>
      <c r="G16" s="41">
        <f>SUMIF($E12:$E15,"",G12:G15)</f>
        <v>0</v>
      </c>
      <c r="H16" s="41">
        <f t="shared" ref="H16:AK16" si="9">SUMIF($E12:$E15,"",H12:H15)</f>
        <v>0</v>
      </c>
      <c r="I16" s="41">
        <f t="shared" si="9"/>
        <v>0</v>
      </c>
      <c r="J16" s="41">
        <f t="shared" si="9"/>
        <v>0</v>
      </c>
      <c r="K16" s="41">
        <f t="shared" si="9"/>
        <v>0</v>
      </c>
      <c r="L16" s="41">
        <f t="shared" si="9"/>
        <v>0</v>
      </c>
      <c r="M16" s="41">
        <f t="shared" si="9"/>
        <v>0</v>
      </c>
      <c r="N16" s="41">
        <f t="shared" si="9"/>
        <v>0</v>
      </c>
      <c r="O16" s="41">
        <f t="shared" si="9"/>
        <v>0</v>
      </c>
      <c r="P16" s="41">
        <f t="shared" si="9"/>
        <v>0</v>
      </c>
      <c r="Q16" s="41">
        <f t="shared" si="9"/>
        <v>0</v>
      </c>
      <c r="R16" s="41">
        <f t="shared" si="9"/>
        <v>0</v>
      </c>
      <c r="S16" s="41">
        <f t="shared" si="9"/>
        <v>0</v>
      </c>
      <c r="T16" s="41">
        <f t="shared" si="9"/>
        <v>0</v>
      </c>
      <c r="U16" s="41" t="e">
        <f t="shared" si="9"/>
        <v>#DIV/0!</v>
      </c>
      <c r="V16" s="41">
        <f t="shared" si="9"/>
        <v>0</v>
      </c>
      <c r="W16" s="41">
        <f t="shared" si="9"/>
        <v>0</v>
      </c>
      <c r="X16" s="41" t="e">
        <f t="shared" si="9"/>
        <v>#DIV/0!</v>
      </c>
      <c r="Y16" s="41">
        <f t="shared" si="9"/>
        <v>0</v>
      </c>
      <c r="Z16" s="41">
        <f t="shared" si="9"/>
        <v>0</v>
      </c>
      <c r="AA16" s="41">
        <f t="shared" si="9"/>
        <v>0</v>
      </c>
      <c r="AB16" s="41">
        <f t="shared" si="9"/>
        <v>0</v>
      </c>
      <c r="AC16" s="41" t="e">
        <f t="shared" si="9"/>
        <v>#DIV/0!</v>
      </c>
      <c r="AD16" s="41" t="e">
        <f t="shared" si="9"/>
        <v>#DIV/0!</v>
      </c>
      <c r="AE16" s="41">
        <f t="shared" si="9"/>
        <v>0</v>
      </c>
      <c r="AF16" s="41">
        <f t="shared" si="9"/>
        <v>0</v>
      </c>
      <c r="AG16" s="41" t="e">
        <f t="shared" si="9"/>
        <v>#DIV/0!</v>
      </c>
      <c r="AH16" s="41" t="e">
        <f t="shared" si="9"/>
        <v>#DIV/0!</v>
      </c>
      <c r="AI16" s="41" t="e">
        <f t="shared" si="9"/>
        <v>#DIV/0!</v>
      </c>
      <c r="AJ16" s="41">
        <f t="shared" si="9"/>
        <v>0</v>
      </c>
      <c r="AK16" s="41" t="e">
        <f t="shared" si="9"/>
        <v>#DIV/0!</v>
      </c>
      <c r="AL16" s="98"/>
    </row>
    <row r="17" spans="1:38" x14ac:dyDescent="0.25">
      <c r="A17" s="44"/>
      <c r="B17" s="44"/>
      <c r="C17" s="45"/>
      <c r="D17" s="44"/>
      <c r="E17" s="44"/>
      <c r="F17" s="44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</row>
    <row r="18" spans="1:38" x14ac:dyDescent="0.25">
      <c r="A18" s="44"/>
      <c r="B18" s="44"/>
      <c r="C18" s="45"/>
      <c r="D18" s="44"/>
      <c r="E18" s="44"/>
      <c r="F18" s="44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</row>
    <row r="19" spans="1:38" s="51" customFormat="1" ht="16.5" customHeight="1" x14ac:dyDescent="0.25">
      <c r="C19" s="52"/>
      <c r="F19" s="125" t="s">
        <v>37</v>
      </c>
      <c r="G19" s="125"/>
      <c r="H19" s="125"/>
      <c r="I19" s="53"/>
      <c r="J19" s="53"/>
      <c r="L19" s="54"/>
      <c r="T19" s="53"/>
      <c r="V19" s="126" t="s">
        <v>38</v>
      </c>
      <c r="W19" s="126"/>
      <c r="X19" s="126"/>
      <c r="Z19" s="55"/>
      <c r="AA19" s="56"/>
      <c r="AD19" s="57"/>
      <c r="AE19" s="57"/>
      <c r="AF19" s="57"/>
      <c r="AG19" s="127" t="s">
        <v>39</v>
      </c>
      <c r="AH19" s="127"/>
      <c r="AI19" s="127"/>
      <c r="AJ19" s="127"/>
      <c r="AL19" s="58"/>
    </row>
    <row r="20" spans="1:38" ht="15" customHeight="1" x14ac:dyDescent="0.25">
      <c r="F20" s="112" t="s">
        <v>40</v>
      </c>
      <c r="G20" s="112"/>
      <c r="H20" s="112"/>
      <c r="I20" s="4"/>
      <c r="J20" s="4"/>
      <c r="L20" s="60"/>
      <c r="S20" s="50"/>
      <c r="V20" s="112" t="s">
        <v>40</v>
      </c>
      <c r="W20" s="112"/>
      <c r="X20" s="112"/>
      <c r="AB20" s="50"/>
      <c r="AD20" s="46"/>
      <c r="AE20" s="46"/>
      <c r="AF20" s="46"/>
      <c r="AG20" s="112" t="s">
        <v>40</v>
      </c>
      <c r="AH20" s="112"/>
      <c r="AI20" s="112"/>
      <c r="AJ20" s="112"/>
    </row>
    <row r="21" spans="1:38" ht="15" customHeight="1" x14ac:dyDescent="0.25"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1"/>
      <c r="AA21" s="59"/>
      <c r="AB21" s="59"/>
      <c r="AC21" s="59"/>
      <c r="AD21" s="62"/>
      <c r="AE21" s="62"/>
      <c r="AF21" s="62"/>
      <c r="AG21" s="59"/>
      <c r="AH21" s="59"/>
      <c r="AI21" s="59"/>
      <c r="AJ21" s="59"/>
      <c r="AK21" s="59"/>
      <c r="AL21" s="63"/>
    </row>
    <row r="22" spans="1:38" ht="15" customHeight="1" x14ac:dyDescent="0.25">
      <c r="F22" s="59"/>
      <c r="G22" s="59"/>
      <c r="H22" s="59"/>
      <c r="I22" s="4"/>
      <c r="J22" s="4"/>
      <c r="L22" s="60"/>
      <c r="S22" s="50"/>
      <c r="V22" s="59"/>
      <c r="W22" s="59"/>
      <c r="X22" s="59"/>
      <c r="Y22" s="64"/>
      <c r="AC22" s="50"/>
      <c r="AD22" s="46"/>
      <c r="AE22" s="46"/>
      <c r="AF22" s="46"/>
      <c r="AG22" s="59"/>
      <c r="AH22" s="59"/>
      <c r="AI22" s="59"/>
      <c r="AJ22" s="59"/>
    </row>
    <row r="23" spans="1:38" x14ac:dyDescent="0.25">
      <c r="A23" s="44"/>
      <c r="B23" s="44"/>
      <c r="C23" s="45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6"/>
      <c r="R23" s="46"/>
      <c r="S23" s="46"/>
      <c r="T23" s="16"/>
      <c r="U23" s="46"/>
      <c r="V23" s="46"/>
      <c r="W23" s="46"/>
      <c r="X23" s="50"/>
      <c r="AB23" s="50"/>
      <c r="AC23" s="50"/>
      <c r="AD23" s="50"/>
      <c r="AE23" s="50"/>
      <c r="AF23" s="50"/>
      <c r="AG23" s="4"/>
      <c r="AH23" s="4"/>
      <c r="AI23" s="4"/>
    </row>
    <row r="24" spans="1:38" x14ac:dyDescent="0.25">
      <c r="A24" s="44"/>
      <c r="B24" s="44"/>
      <c r="C24" s="45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6"/>
      <c r="R24" s="46"/>
      <c r="S24" s="46"/>
      <c r="T24" s="16"/>
      <c r="U24" s="46"/>
      <c r="V24" s="46"/>
      <c r="W24" s="46"/>
      <c r="X24" s="65"/>
      <c r="AG24" s="4"/>
      <c r="AH24" s="4"/>
      <c r="AI24" s="4"/>
    </row>
    <row r="25" spans="1:38" x14ac:dyDescent="0.25">
      <c r="A25" s="44"/>
      <c r="B25" s="44"/>
      <c r="C25" s="45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6"/>
      <c r="R25" s="46"/>
      <c r="S25" s="46"/>
      <c r="T25" s="16"/>
      <c r="U25" s="46"/>
      <c r="V25" s="46"/>
      <c r="W25" s="46"/>
      <c r="X25" s="46"/>
      <c r="Y25" s="46"/>
      <c r="Z25" s="66"/>
      <c r="AA25" s="46"/>
      <c r="AB25" s="46"/>
      <c r="AC25" s="46"/>
      <c r="AD25" s="46"/>
      <c r="AE25" s="46"/>
      <c r="AF25" s="46"/>
      <c r="AG25" s="46"/>
      <c r="AH25" s="46"/>
      <c r="AI25" s="46"/>
    </row>
    <row r="26" spans="1:38" x14ac:dyDescent="0.25"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 s="47"/>
      <c r="U26"/>
      <c r="V26"/>
      <c r="X26" s="65"/>
    </row>
    <row r="27" spans="1:38" x14ac:dyDescent="0.25"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47"/>
      <c r="U27" s="46"/>
      <c r="V27"/>
      <c r="X27" s="65"/>
    </row>
    <row r="28" spans="1:38" x14ac:dyDescent="0.25">
      <c r="X28" s="65"/>
    </row>
    <row r="30" spans="1:38" x14ac:dyDescent="0.25">
      <c r="U30" s="50"/>
    </row>
  </sheetData>
  <autoFilter ref="A11:AL14" xr:uid="{00000000-0009-0000-0000-000000000000}"/>
  <mergeCells count="37">
    <mergeCell ref="A12:C12"/>
    <mergeCell ref="AF9:AF10"/>
    <mergeCell ref="AL9:AL10"/>
    <mergeCell ref="F19:H19"/>
    <mergeCell ref="V19:X19"/>
    <mergeCell ref="AG19:AJ19"/>
    <mergeCell ref="AK9:AK10"/>
    <mergeCell ref="Q9:Q10"/>
    <mergeCell ref="R9:R10"/>
    <mergeCell ref="S9:S10"/>
    <mergeCell ref="T9:T10"/>
    <mergeCell ref="F20:H20"/>
    <mergeCell ref="V20:X20"/>
    <mergeCell ref="AG20:AJ20"/>
    <mergeCell ref="AE9:AE10"/>
    <mergeCell ref="AG9:AG10"/>
    <mergeCell ref="AH9:AH10"/>
    <mergeCell ref="AI9:AI10"/>
    <mergeCell ref="AJ9:AJ10"/>
    <mergeCell ref="U9:U10"/>
    <mergeCell ref="V9:W9"/>
    <mergeCell ref="X9:X10"/>
    <mergeCell ref="Y9:AB9"/>
    <mergeCell ref="AC9:AC10"/>
    <mergeCell ref="AD9:AD10"/>
    <mergeCell ref="H9:H10"/>
    <mergeCell ref="I9:P9"/>
    <mergeCell ref="P5:W5"/>
    <mergeCell ref="P6:W6"/>
    <mergeCell ref="I7:J7"/>
    <mergeCell ref="A9:A10"/>
    <mergeCell ref="B9:B10"/>
    <mergeCell ref="C9:C10"/>
    <mergeCell ref="D9:D10"/>
    <mergeCell ref="E9:E10"/>
    <mergeCell ref="F9:F10"/>
    <mergeCell ref="G9:G10"/>
  </mergeCells>
  <printOptions horizontalCentered="1"/>
  <pageMargins left="0.17" right="0" top="0" bottom="0.2" header="0.2" footer="0.21"/>
  <pageSetup paperSize="9" scale="46" orientation="landscape" r:id="rId1"/>
  <rowBreaks count="1" manualBreakCount="1">
    <brk id="20" max="33" man="1"/>
  </rowBreaks>
  <colBreaks count="1" manualBreakCount="1">
    <brk id="35" max="6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56AC-9D97-42B4-BD8C-C6FA9C06AF2D}">
  <sheetPr>
    <tabColor rgb="FFFF0000"/>
  </sheetPr>
  <dimension ref="A1:AL28"/>
  <sheetViews>
    <sheetView zoomScale="80" zoomScaleNormal="80" zoomScaleSheetLayoutView="100" workbookViewId="0">
      <pane xSplit="3" ySplit="11" topLeftCell="R12" activePane="bottomRight" state="frozen"/>
      <selection pane="topRight" activeCell="C1" sqref="C1"/>
      <selection pane="bottomLeft" activeCell="A12" sqref="A12"/>
      <selection pane="bottomRight" activeCell="AB10" sqref="AB10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4.42578125" style="3" customWidth="1"/>
    <col min="5" max="5" width="36.5703125" style="3" customWidth="1"/>
    <col min="6" max="6" width="11.42578125" style="3" customWidth="1"/>
    <col min="7" max="7" width="16.5703125" style="3" customWidth="1"/>
    <col min="8" max="8" width="13" style="3" bestFit="1" customWidth="1"/>
    <col min="9" max="9" width="17.42578125" style="3" customWidth="1"/>
    <col min="10" max="10" width="15.42578125" style="3" customWidth="1"/>
    <col min="11" max="11" width="18.140625" style="3" customWidth="1"/>
    <col min="12" max="12" width="14.7109375" style="3" customWidth="1"/>
    <col min="13" max="13" width="16.5703125" style="3" customWidth="1"/>
    <col min="14" max="14" width="14.140625" style="3" customWidth="1"/>
    <col min="15" max="15" width="16.42578125" style="3" customWidth="1"/>
    <col min="16" max="16" width="15" style="3" customWidth="1"/>
    <col min="17" max="17" width="20.140625" style="3" customWidth="1"/>
    <col min="18" max="18" width="13.140625" style="3" customWidth="1"/>
    <col min="19" max="19" width="8.5703125" style="3" customWidth="1"/>
    <col min="20" max="20" width="11.140625" style="4" customWidth="1"/>
    <col min="21" max="21" width="15.28515625" style="3" customWidth="1"/>
    <col min="22" max="22" width="5.85546875" style="3" bestFit="1" customWidth="1"/>
    <col min="23" max="23" width="11.7109375" style="3" bestFit="1" customWidth="1"/>
    <col min="24" max="24" width="17.85546875" style="3" customWidth="1"/>
    <col min="25" max="25" width="15" style="3" customWidth="1"/>
    <col min="26" max="26" width="5.28515625" style="5" customWidth="1"/>
    <col min="27" max="27" width="14.5703125" style="3" customWidth="1"/>
    <col min="28" max="28" width="22.28515625" style="3" customWidth="1"/>
    <col min="29" max="29" width="14.7109375" style="3" customWidth="1"/>
    <col min="30" max="32" width="12.42578125" style="3" customWidth="1"/>
    <col min="33" max="33" width="15" style="3" customWidth="1"/>
    <col min="34" max="34" width="15.28515625" style="3" customWidth="1"/>
    <col min="35" max="35" width="13.85546875" style="3" customWidth="1"/>
    <col min="36" max="36" width="7.85546875" style="3" customWidth="1"/>
    <col min="37" max="37" width="9.140625" style="3"/>
    <col min="38" max="38" width="40.7109375" style="6" customWidth="1"/>
    <col min="39" max="16384" width="9.140625" style="3"/>
  </cols>
  <sheetData>
    <row r="1" spans="1:38" x14ac:dyDescent="0.25">
      <c r="A1" s="1" t="s">
        <v>1</v>
      </c>
      <c r="B1" s="1"/>
    </row>
    <row r="2" spans="1:38" x14ac:dyDescent="0.25">
      <c r="A2" s="1" t="s">
        <v>2</v>
      </c>
      <c r="B2" s="1"/>
    </row>
    <row r="3" spans="1:38" x14ac:dyDescent="0.25">
      <c r="A3" s="1" t="s">
        <v>3</v>
      </c>
      <c r="B3" s="1"/>
      <c r="AB3" s="7" t="s">
        <v>4</v>
      </c>
    </row>
    <row r="4" spans="1:38" x14ac:dyDescent="0.25">
      <c r="A4" s="1" t="s">
        <v>5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U4" s="4"/>
      <c r="V4" s="4"/>
      <c r="W4" s="4"/>
    </row>
    <row r="5" spans="1:38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00" t="s">
        <v>6</v>
      </c>
      <c r="Q5" s="100"/>
      <c r="R5" s="100"/>
      <c r="S5" s="100"/>
      <c r="T5" s="100"/>
      <c r="U5" s="100"/>
      <c r="V5" s="100"/>
      <c r="W5" s="100"/>
      <c r="X5" s="9"/>
      <c r="Y5" s="9"/>
      <c r="Z5" s="10"/>
      <c r="AA5" s="9"/>
      <c r="AB5" s="9"/>
      <c r="AC5" s="9"/>
      <c r="AD5" s="9"/>
      <c r="AE5" s="9"/>
      <c r="AF5" s="9"/>
      <c r="AG5" s="9"/>
      <c r="AH5" s="9"/>
      <c r="AI5" s="9"/>
      <c r="AJ5" s="9"/>
    </row>
    <row r="6" spans="1:38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01" t="s">
        <v>7</v>
      </c>
      <c r="Q6" s="101"/>
      <c r="R6" s="101"/>
      <c r="S6" s="101"/>
      <c r="T6" s="101"/>
      <c r="U6" s="101"/>
      <c r="V6" s="101"/>
      <c r="W6" s="101"/>
      <c r="X6" s="12"/>
      <c r="Y6" s="12"/>
      <c r="Z6" s="13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 spans="1:38" ht="15.75" x14ac:dyDescent="0.25">
      <c r="A7" s="1"/>
      <c r="B7" s="1"/>
      <c r="C7" s="14"/>
      <c r="D7" s="1"/>
      <c r="E7" s="1"/>
      <c r="F7" s="1"/>
      <c r="G7" s="15"/>
      <c r="H7" s="1"/>
      <c r="I7" s="102"/>
      <c r="J7" s="102"/>
      <c r="K7" s="1"/>
      <c r="L7" s="1"/>
      <c r="M7" s="1"/>
      <c r="N7" s="1"/>
      <c r="O7" s="1"/>
      <c r="P7" s="1"/>
      <c r="Q7" s="1"/>
      <c r="R7" s="1"/>
      <c r="S7" s="1"/>
      <c r="T7" s="16"/>
      <c r="U7" s="1"/>
      <c r="V7" s="1"/>
      <c r="W7" s="1"/>
      <c r="X7" s="1"/>
      <c r="Y7" s="1"/>
      <c r="Z7" s="17"/>
      <c r="AA7" s="1"/>
      <c r="AB7" s="1"/>
      <c r="AC7" s="18" t="s">
        <v>8</v>
      </c>
      <c r="AD7" s="1"/>
      <c r="AE7" s="1"/>
      <c r="AF7" s="1"/>
    </row>
    <row r="8" spans="1:38" s="19" customFormat="1" x14ac:dyDescent="0.25">
      <c r="A8" s="19">
        <v>1</v>
      </c>
      <c r="B8" s="19">
        <v>2</v>
      </c>
      <c r="C8" s="19">
        <v>3</v>
      </c>
      <c r="D8" s="19">
        <v>4</v>
      </c>
      <c r="E8" s="19">
        <v>5</v>
      </c>
      <c r="F8" s="19">
        <v>6</v>
      </c>
      <c r="G8" s="19">
        <v>7</v>
      </c>
      <c r="H8" s="19">
        <v>8</v>
      </c>
      <c r="I8" s="19">
        <v>9</v>
      </c>
      <c r="J8" s="19">
        <v>10</v>
      </c>
      <c r="K8" s="19">
        <v>11</v>
      </c>
      <c r="L8" s="19">
        <v>12</v>
      </c>
      <c r="M8" s="19">
        <v>13</v>
      </c>
      <c r="N8" s="19">
        <v>14</v>
      </c>
      <c r="O8" s="19">
        <v>15</v>
      </c>
      <c r="P8" s="19">
        <v>16</v>
      </c>
      <c r="Q8" s="19">
        <v>17</v>
      </c>
      <c r="R8" s="19">
        <v>18</v>
      </c>
      <c r="S8" s="19">
        <v>19</v>
      </c>
      <c r="T8" s="19">
        <v>20</v>
      </c>
      <c r="U8" s="19">
        <v>21</v>
      </c>
      <c r="V8" s="19">
        <v>22</v>
      </c>
      <c r="W8" s="19">
        <v>23</v>
      </c>
      <c r="X8" s="19">
        <v>24</v>
      </c>
      <c r="Y8" s="19">
        <v>25</v>
      </c>
      <c r="Z8" s="19">
        <v>26</v>
      </c>
      <c r="AA8" s="19">
        <v>27</v>
      </c>
      <c r="AB8" s="19">
        <v>28</v>
      </c>
      <c r="AC8" s="19">
        <v>29</v>
      </c>
      <c r="AD8" s="19">
        <v>30</v>
      </c>
      <c r="AE8" s="19">
        <v>31</v>
      </c>
      <c r="AF8" s="19">
        <v>32</v>
      </c>
      <c r="AG8" s="19">
        <v>33</v>
      </c>
      <c r="AH8" s="19">
        <v>34</v>
      </c>
      <c r="AI8" s="19">
        <v>35</v>
      </c>
      <c r="AJ8" s="19">
        <v>36</v>
      </c>
      <c r="AK8" s="19">
        <v>37</v>
      </c>
      <c r="AL8" s="19">
        <v>38</v>
      </c>
    </row>
    <row r="9" spans="1:38" ht="58.5" customHeight="1" x14ac:dyDescent="0.25">
      <c r="A9" s="103" t="s">
        <v>0</v>
      </c>
      <c r="B9" s="104" t="s">
        <v>41</v>
      </c>
      <c r="C9" s="106" t="s">
        <v>9</v>
      </c>
      <c r="D9" s="108" t="s">
        <v>10</v>
      </c>
      <c r="E9" s="108" t="s">
        <v>52</v>
      </c>
      <c r="F9" s="108" t="s">
        <v>11</v>
      </c>
      <c r="G9" s="111" t="s">
        <v>12</v>
      </c>
      <c r="H9" s="111" t="s">
        <v>13</v>
      </c>
      <c r="I9" s="103" t="s">
        <v>14</v>
      </c>
      <c r="J9" s="103"/>
      <c r="K9" s="103"/>
      <c r="L9" s="103"/>
      <c r="M9" s="103"/>
      <c r="N9" s="103"/>
      <c r="O9" s="103"/>
      <c r="P9" s="103"/>
      <c r="Q9" s="108" t="s">
        <v>15</v>
      </c>
      <c r="R9" s="108" t="s">
        <v>16</v>
      </c>
      <c r="S9" s="108" t="s">
        <v>17</v>
      </c>
      <c r="T9" s="130" t="s">
        <v>43</v>
      </c>
      <c r="U9" s="118" t="s">
        <v>18</v>
      </c>
      <c r="V9" s="119" t="s">
        <v>19</v>
      </c>
      <c r="W9" s="120"/>
      <c r="X9" s="108" t="s">
        <v>20</v>
      </c>
      <c r="Y9" s="103" t="s">
        <v>21</v>
      </c>
      <c r="Z9" s="103"/>
      <c r="AA9" s="103"/>
      <c r="AB9" s="103"/>
      <c r="AC9" s="108" t="s">
        <v>22</v>
      </c>
      <c r="AD9" s="113" t="s">
        <v>23</v>
      </c>
      <c r="AE9" s="113" t="s">
        <v>24</v>
      </c>
      <c r="AF9" s="113" t="s">
        <v>42</v>
      </c>
      <c r="AG9" s="104" t="s">
        <v>25</v>
      </c>
      <c r="AH9" s="115" t="s">
        <v>26</v>
      </c>
      <c r="AI9" s="108" t="s">
        <v>27</v>
      </c>
      <c r="AJ9" s="117" t="s">
        <v>28</v>
      </c>
      <c r="AK9" s="128" t="s">
        <v>29</v>
      </c>
      <c r="AL9" s="124" t="s">
        <v>30</v>
      </c>
    </row>
    <row r="10" spans="1:38" ht="50.25" customHeight="1" x14ac:dyDescent="0.25">
      <c r="A10" s="104"/>
      <c r="B10" s="105"/>
      <c r="C10" s="107"/>
      <c r="D10" s="109"/>
      <c r="E10" s="109"/>
      <c r="F10" s="110"/>
      <c r="G10" s="108"/>
      <c r="H10" s="108"/>
      <c r="I10" s="21" t="s">
        <v>50</v>
      </c>
      <c r="J10" s="20" t="s">
        <v>49</v>
      </c>
      <c r="K10" s="20" t="s">
        <v>44</v>
      </c>
      <c r="L10" s="20" t="s">
        <v>48</v>
      </c>
      <c r="M10" s="21" t="s">
        <v>47</v>
      </c>
      <c r="N10" s="21" t="s">
        <v>46</v>
      </c>
      <c r="O10" s="21" t="s">
        <v>45</v>
      </c>
      <c r="P10" s="21" t="s">
        <v>51</v>
      </c>
      <c r="Q10" s="109"/>
      <c r="R10" s="109"/>
      <c r="S10" s="110"/>
      <c r="T10" s="131"/>
      <c r="U10" s="118"/>
      <c r="V10" s="21" t="s">
        <v>31</v>
      </c>
      <c r="W10" s="21" t="s">
        <v>32</v>
      </c>
      <c r="X10" s="110"/>
      <c r="Y10" s="23" t="s">
        <v>33</v>
      </c>
      <c r="Z10" s="22" t="s">
        <v>34</v>
      </c>
      <c r="AA10" s="22" t="s">
        <v>35</v>
      </c>
      <c r="AB10" s="22" t="s">
        <v>53</v>
      </c>
      <c r="AC10" s="110"/>
      <c r="AD10" s="121"/>
      <c r="AE10" s="114"/>
      <c r="AF10" s="121"/>
      <c r="AG10" s="110"/>
      <c r="AH10" s="116"/>
      <c r="AI10" s="109"/>
      <c r="AJ10" s="117"/>
      <c r="AK10" s="129"/>
      <c r="AL10" s="124"/>
    </row>
    <row r="11" spans="1:38" x14ac:dyDescent="0.25">
      <c r="A11" s="3">
        <v>2</v>
      </c>
      <c r="C11" s="2">
        <v>3</v>
      </c>
      <c r="D11" s="3">
        <v>4</v>
      </c>
      <c r="E11" s="3">
        <v>5</v>
      </c>
      <c r="F11" s="3">
        <v>6</v>
      </c>
      <c r="G11" s="3">
        <v>7</v>
      </c>
      <c r="H11" s="3">
        <v>8</v>
      </c>
      <c r="I11" s="3">
        <v>9</v>
      </c>
      <c r="J11" s="3">
        <v>10</v>
      </c>
      <c r="K11" s="3">
        <v>11</v>
      </c>
      <c r="L11" s="3">
        <v>12</v>
      </c>
      <c r="M11" s="3">
        <v>13</v>
      </c>
      <c r="N11" s="3">
        <v>14</v>
      </c>
      <c r="P11" s="3">
        <v>15</v>
      </c>
      <c r="Q11" s="3">
        <v>16</v>
      </c>
      <c r="R11" s="3">
        <v>17</v>
      </c>
      <c r="S11" s="3">
        <v>18</v>
      </c>
      <c r="U11" s="3">
        <v>20</v>
      </c>
      <c r="V11" s="3">
        <v>21</v>
      </c>
      <c r="W11" s="3">
        <v>22</v>
      </c>
      <c r="X11" s="3">
        <v>23</v>
      </c>
      <c r="Y11" s="3">
        <v>24</v>
      </c>
      <c r="Z11" s="5">
        <v>25</v>
      </c>
      <c r="AA11" s="3">
        <v>26</v>
      </c>
      <c r="AB11" s="3">
        <v>27</v>
      </c>
      <c r="AC11" s="3">
        <v>29</v>
      </c>
      <c r="AD11" s="3">
        <v>30</v>
      </c>
      <c r="AG11" s="3">
        <v>31</v>
      </c>
      <c r="AH11" s="3">
        <v>32</v>
      </c>
      <c r="AI11" s="3">
        <v>33</v>
      </c>
      <c r="AJ11" s="3">
        <v>34</v>
      </c>
      <c r="AK11" s="3">
        <v>35</v>
      </c>
      <c r="AL11" s="6">
        <v>36</v>
      </c>
    </row>
    <row r="12" spans="1:38" s="6" customFormat="1" ht="32.25" customHeight="1" x14ac:dyDescent="0.25">
      <c r="A12" s="24"/>
      <c r="B12" s="24"/>
      <c r="C12" s="25"/>
      <c r="D12" s="26"/>
      <c r="E12" s="27"/>
      <c r="F12" s="28"/>
      <c r="G12" s="29"/>
      <c r="H12" s="29">
        <f>+G12+O12</f>
        <v>0</v>
      </c>
      <c r="I12" s="29"/>
      <c r="J12" s="29"/>
      <c r="K12" s="29"/>
      <c r="L12" s="29"/>
      <c r="M12" s="29"/>
      <c r="N12" s="29"/>
      <c r="O12" s="29"/>
      <c r="P12" s="29"/>
      <c r="Q12" s="68">
        <f>SUM(I12:P12)</f>
        <v>0</v>
      </c>
      <c r="R12" s="29"/>
      <c r="S12" s="28"/>
      <c r="T12" s="30"/>
      <c r="U12" s="31" t="e">
        <f>ROUND(((G12+Q12+R12)/F12*S12)+T12,0)</f>
        <v>#DIV/0!</v>
      </c>
      <c r="V12" s="69">
        <v>0</v>
      </c>
      <c r="W12" s="69">
        <v>0</v>
      </c>
      <c r="X12" s="70" t="e">
        <f>+U12-V12-W12</f>
        <v>#DIV/0!</v>
      </c>
      <c r="Y12" s="29"/>
      <c r="Z12" s="31">
        <v>0</v>
      </c>
      <c r="AA12" s="29">
        <f>4400000*Z12</f>
        <v>0</v>
      </c>
      <c r="AB12" s="29">
        <f>ROUND(H12*10.5%,0)</f>
        <v>0</v>
      </c>
      <c r="AC12" s="32" t="e">
        <f t="shared" ref="AC12:AC13" si="0">+IF(X12-Y12-AA12-AB12&gt;0,X12-Y12-AA12-AB12,0)</f>
        <v>#DIV/0!</v>
      </c>
      <c r="AD12" s="33" t="e">
        <f t="shared" ref="AD12:AD13" si="1">ROUND(IF(AC12&gt;80000000,AC12*35%-9850000,IF(AC12&gt;52000000,AC12*30%-5850000,IF(AC12&gt;32000000,AC12*25%-3250000,IF(AC12&gt;18000000,AC12*20%-1650000,IF(AC12&gt;10000000,AC12*15%-750000,IF(AC12&gt;5000000,AC12*10%-250000,IF(AC12&gt;0,AC12*5%,0))))))),0)</f>
        <v>#DIV/0!</v>
      </c>
      <c r="AE12" s="33">
        <f t="shared" ref="AE12:AE13" si="2">ROUND(H12*1%,0)</f>
        <v>0</v>
      </c>
      <c r="AF12" s="33"/>
      <c r="AG12" s="29" t="e">
        <f>ROUND(U12-AB12-AD12-AE12 - AF12,0)</f>
        <v>#DIV/0!</v>
      </c>
      <c r="AH12" s="29" t="e">
        <f>AG12</f>
        <v>#DIV/0!</v>
      </c>
      <c r="AI12" s="34" t="e">
        <f>IF(AND(AG12&gt;AH12,AH12&gt;0),AG12-AH12,0)</f>
        <v>#DIV/0!</v>
      </c>
      <c r="AJ12" s="29"/>
      <c r="AK12" s="34" t="e">
        <f t="shared" ref="AK12:AK13" si="3">+IF(AD12&gt;0,1,0)</f>
        <v>#DIV/0!</v>
      </c>
      <c r="AL12" s="67"/>
    </row>
    <row r="13" spans="1:38" s="6" customFormat="1" ht="32.25" customHeight="1" x14ac:dyDescent="0.25">
      <c r="A13" s="24"/>
      <c r="B13" s="24"/>
      <c r="C13" s="25"/>
      <c r="D13" s="26"/>
      <c r="E13" s="27"/>
      <c r="F13" s="28"/>
      <c r="G13" s="29"/>
      <c r="H13" s="29">
        <f>+G13+O13</f>
        <v>0</v>
      </c>
      <c r="I13" s="29"/>
      <c r="J13" s="29"/>
      <c r="K13" s="29"/>
      <c r="L13" s="29"/>
      <c r="M13" s="29"/>
      <c r="N13" s="29"/>
      <c r="O13" s="29"/>
      <c r="P13" s="29"/>
      <c r="Q13" s="68">
        <f t="shared" ref="Q13" si="4">SUM(I13:P13)</f>
        <v>0</v>
      </c>
      <c r="R13" s="29"/>
      <c r="S13" s="28"/>
      <c r="T13" s="30"/>
      <c r="U13" s="31" t="e">
        <f t="shared" ref="U13" si="5">ROUND(((G13+Q13+R13)/F13*S13)+T13,0)</f>
        <v>#DIV/0!</v>
      </c>
      <c r="V13" s="69">
        <v>0</v>
      </c>
      <c r="W13" s="69">
        <v>0</v>
      </c>
      <c r="X13" s="29" t="e">
        <f t="shared" ref="X13" si="6">+U13-V13-W13</f>
        <v>#DIV/0!</v>
      </c>
      <c r="Y13" s="29"/>
      <c r="Z13" s="31">
        <v>0</v>
      </c>
      <c r="AA13" s="29">
        <f>4400000*Z13</f>
        <v>0</v>
      </c>
      <c r="AB13" s="29">
        <f t="shared" ref="AB13" si="7">ROUND(H13*10.5%,0)</f>
        <v>0</v>
      </c>
      <c r="AC13" s="32" t="e">
        <f t="shared" si="0"/>
        <v>#DIV/0!</v>
      </c>
      <c r="AD13" s="33" t="e">
        <f t="shared" si="1"/>
        <v>#DIV/0!</v>
      </c>
      <c r="AE13" s="33">
        <f t="shared" si="2"/>
        <v>0</v>
      </c>
      <c r="AF13" s="33"/>
      <c r="AG13" s="29" t="e">
        <f>ROUND(U13-AB13-AD13-AE13 - AF13,0)</f>
        <v>#DIV/0!</v>
      </c>
      <c r="AH13" s="29" t="e">
        <f>AG13</f>
        <v>#DIV/0!</v>
      </c>
      <c r="AI13" s="34" t="e">
        <f>IF(AND(AG13&gt;AH13,AH13&gt;0),AG13-AH13,0)</f>
        <v>#DIV/0!</v>
      </c>
      <c r="AJ13" s="29"/>
      <c r="AK13" s="34" t="e">
        <f t="shared" si="3"/>
        <v>#DIV/0!</v>
      </c>
      <c r="AL13" s="67"/>
    </row>
    <row r="14" spans="1:38" s="6" customFormat="1" ht="25.5" customHeight="1" x14ac:dyDescent="0.25">
      <c r="A14" s="36" t="s">
        <v>36</v>
      </c>
      <c r="B14" s="38"/>
      <c r="C14" s="37"/>
      <c r="D14" s="38"/>
      <c r="E14" s="38"/>
      <c r="F14" s="39"/>
      <c r="G14" s="40">
        <f t="shared" ref="G14:AK14" si="8">+SUBTOTAL(9,G12:G13)</f>
        <v>0</v>
      </c>
      <c r="H14" s="40">
        <f t="shared" si="8"/>
        <v>0</v>
      </c>
      <c r="I14" s="40">
        <f t="shared" si="8"/>
        <v>0</v>
      </c>
      <c r="J14" s="40">
        <f t="shared" si="8"/>
        <v>0</v>
      </c>
      <c r="K14" s="40">
        <f t="shared" si="8"/>
        <v>0</v>
      </c>
      <c r="L14" s="40">
        <f t="shared" si="8"/>
        <v>0</v>
      </c>
      <c r="M14" s="40">
        <f t="shared" si="8"/>
        <v>0</v>
      </c>
      <c r="N14" s="40">
        <f t="shared" si="8"/>
        <v>0</v>
      </c>
      <c r="O14" s="40"/>
      <c r="P14" s="40">
        <f t="shared" si="8"/>
        <v>0</v>
      </c>
      <c r="Q14" s="40">
        <f t="shared" si="8"/>
        <v>0</v>
      </c>
      <c r="R14" s="40">
        <f t="shared" si="8"/>
        <v>0</v>
      </c>
      <c r="S14" s="40">
        <f t="shared" si="8"/>
        <v>0</v>
      </c>
      <c r="T14" s="40">
        <f t="shared" si="8"/>
        <v>0</v>
      </c>
      <c r="U14" s="41" t="e">
        <f t="shared" si="8"/>
        <v>#DIV/0!</v>
      </c>
      <c r="V14" s="40">
        <f t="shared" si="8"/>
        <v>0</v>
      </c>
      <c r="W14" s="40">
        <f t="shared" si="8"/>
        <v>0</v>
      </c>
      <c r="X14" s="40" t="e">
        <f t="shared" si="8"/>
        <v>#DIV/0!</v>
      </c>
      <c r="Y14" s="40">
        <f t="shared" si="8"/>
        <v>0</v>
      </c>
      <c r="Z14" s="42">
        <f t="shared" si="8"/>
        <v>0</v>
      </c>
      <c r="AA14" s="40">
        <f t="shared" si="8"/>
        <v>0</v>
      </c>
      <c r="AB14" s="40">
        <f t="shared" si="8"/>
        <v>0</v>
      </c>
      <c r="AC14" s="40" t="e">
        <f t="shared" si="8"/>
        <v>#DIV/0!</v>
      </c>
      <c r="AD14" s="41" t="e">
        <f t="shared" si="8"/>
        <v>#DIV/0!</v>
      </c>
      <c r="AE14" s="41">
        <f t="shared" si="8"/>
        <v>0</v>
      </c>
      <c r="AF14" s="41">
        <f t="shared" si="8"/>
        <v>0</v>
      </c>
      <c r="AG14" s="41" t="e">
        <f t="shared" si="8"/>
        <v>#DIV/0!</v>
      </c>
      <c r="AH14" s="43" t="e">
        <f t="shared" si="8"/>
        <v>#DIV/0!</v>
      </c>
      <c r="AI14" s="40" t="e">
        <f t="shared" si="8"/>
        <v>#DIV/0!</v>
      </c>
      <c r="AJ14" s="40">
        <f t="shared" si="8"/>
        <v>0</v>
      </c>
      <c r="AK14" s="40" t="e">
        <f t="shared" si="8"/>
        <v>#DIV/0!</v>
      </c>
      <c r="AL14" s="35"/>
    </row>
    <row r="15" spans="1:38" x14ac:dyDescent="0.25">
      <c r="A15" s="44"/>
      <c r="B15" s="44"/>
      <c r="C15" s="45"/>
      <c r="D15" s="44"/>
      <c r="E15" s="44"/>
      <c r="F15" s="44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16"/>
      <c r="U15" s="46"/>
      <c r="V15" s="46"/>
      <c r="W15" s="46"/>
      <c r="X15" s="47"/>
      <c r="Y15"/>
      <c r="Z15" s="48"/>
      <c r="AA15"/>
      <c r="AB15"/>
      <c r="AC15" s="49"/>
      <c r="AD15"/>
      <c r="AE15"/>
      <c r="AF15"/>
      <c r="AG15" s="50"/>
      <c r="AH15" s="50"/>
      <c r="AI15" s="50"/>
    </row>
    <row r="16" spans="1:38" x14ac:dyDescent="0.25">
      <c r="A16" s="44"/>
      <c r="B16" s="44"/>
      <c r="C16" s="45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6"/>
      <c r="R16" s="46"/>
      <c r="S16" s="46"/>
      <c r="T16" s="16"/>
      <c r="U16" s="46"/>
      <c r="V16" s="46"/>
      <c r="W16" s="46"/>
      <c r="AG16" s="4"/>
      <c r="AH16" s="4"/>
      <c r="AI16" s="4"/>
    </row>
    <row r="17" spans="1:38" s="51" customFormat="1" ht="16.5" customHeight="1" x14ac:dyDescent="0.25">
      <c r="C17" s="52"/>
      <c r="F17" s="125" t="s">
        <v>37</v>
      </c>
      <c r="G17" s="125"/>
      <c r="H17" s="125"/>
      <c r="I17" s="53"/>
      <c r="J17" s="53"/>
      <c r="L17" s="54"/>
      <c r="T17" s="53"/>
      <c r="V17" s="126" t="s">
        <v>38</v>
      </c>
      <c r="W17" s="126"/>
      <c r="X17" s="126"/>
      <c r="Z17" s="55"/>
      <c r="AA17" s="56"/>
      <c r="AD17" s="57"/>
      <c r="AE17" s="57"/>
      <c r="AF17" s="57"/>
      <c r="AG17" s="127" t="s">
        <v>39</v>
      </c>
      <c r="AH17" s="127"/>
      <c r="AI17" s="127"/>
      <c r="AJ17" s="127"/>
      <c r="AL17" s="58"/>
    </row>
    <row r="18" spans="1:38" ht="15" customHeight="1" x14ac:dyDescent="0.25">
      <c r="F18" s="112" t="s">
        <v>40</v>
      </c>
      <c r="G18" s="112"/>
      <c r="H18" s="112"/>
      <c r="I18" s="4"/>
      <c r="J18" s="4"/>
      <c r="L18" s="60"/>
      <c r="S18" s="50"/>
      <c r="V18" s="112" t="s">
        <v>40</v>
      </c>
      <c r="W18" s="112"/>
      <c r="X18" s="112"/>
      <c r="AB18" s="50"/>
      <c r="AD18" s="46"/>
      <c r="AE18" s="46"/>
      <c r="AF18" s="46"/>
      <c r="AG18" s="112" t="s">
        <v>40</v>
      </c>
      <c r="AH18" s="112"/>
      <c r="AI18" s="112"/>
      <c r="AJ18" s="112"/>
    </row>
    <row r="19" spans="1:38" ht="15" customHeight="1" x14ac:dyDescent="0.25"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1"/>
      <c r="AA19" s="59"/>
      <c r="AB19" s="59"/>
      <c r="AC19" s="59"/>
      <c r="AD19" s="62"/>
      <c r="AE19" s="62"/>
      <c r="AF19" s="62"/>
      <c r="AG19" s="59"/>
      <c r="AH19" s="59"/>
      <c r="AI19" s="59"/>
      <c r="AJ19" s="59"/>
      <c r="AK19" s="59"/>
      <c r="AL19" s="63"/>
    </row>
    <row r="20" spans="1:38" ht="15" customHeight="1" x14ac:dyDescent="0.25">
      <c r="F20" s="59"/>
      <c r="G20" s="59"/>
      <c r="H20" s="59"/>
      <c r="I20" s="4"/>
      <c r="J20" s="4"/>
      <c r="L20" s="60"/>
      <c r="S20" s="50"/>
      <c r="V20" s="59"/>
      <c r="W20" s="59"/>
      <c r="X20" s="59"/>
      <c r="Y20" s="64"/>
      <c r="AC20" s="50"/>
      <c r="AD20" s="46"/>
      <c r="AE20" s="46"/>
      <c r="AF20" s="46"/>
      <c r="AG20" s="59"/>
      <c r="AH20" s="59"/>
      <c r="AI20" s="59"/>
      <c r="AJ20" s="59"/>
    </row>
    <row r="21" spans="1:38" x14ac:dyDescent="0.25">
      <c r="A21" s="44"/>
      <c r="B21" s="44"/>
      <c r="C21" s="45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6"/>
      <c r="R21" s="46"/>
      <c r="S21" s="46"/>
      <c r="T21" s="16"/>
      <c r="U21" s="46"/>
      <c r="V21" s="46"/>
      <c r="W21" s="46"/>
      <c r="X21" s="50"/>
      <c r="AB21" s="50"/>
      <c r="AC21" s="50"/>
      <c r="AD21" s="50"/>
      <c r="AE21" s="50"/>
      <c r="AF21" s="50"/>
      <c r="AG21" s="4"/>
      <c r="AH21" s="4"/>
      <c r="AI21" s="4"/>
    </row>
    <row r="22" spans="1:38" x14ac:dyDescent="0.25">
      <c r="A22" s="44"/>
      <c r="B22" s="44"/>
      <c r="C22" s="45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6"/>
      <c r="R22" s="46"/>
      <c r="S22" s="46"/>
      <c r="T22" s="16"/>
      <c r="U22" s="46"/>
      <c r="V22" s="46"/>
      <c r="W22" s="46"/>
      <c r="X22" s="65"/>
      <c r="AG22" s="4"/>
      <c r="AH22" s="4"/>
      <c r="AI22" s="4"/>
    </row>
    <row r="23" spans="1:38" x14ac:dyDescent="0.25">
      <c r="A23" s="44"/>
      <c r="B23" s="44"/>
      <c r="C23" s="45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6"/>
      <c r="R23" s="46"/>
      <c r="S23" s="46"/>
      <c r="T23" s="16"/>
      <c r="U23" s="46"/>
      <c r="V23" s="46"/>
      <c r="W23" s="46"/>
      <c r="X23" s="46"/>
      <c r="Y23" s="46"/>
      <c r="Z23" s="66"/>
      <c r="AA23" s="46"/>
      <c r="AB23" s="46"/>
      <c r="AC23" s="46"/>
      <c r="AD23" s="46"/>
      <c r="AE23" s="46"/>
      <c r="AF23" s="46"/>
      <c r="AG23" s="46"/>
      <c r="AH23" s="46"/>
      <c r="AI23" s="46"/>
    </row>
    <row r="24" spans="1:38" x14ac:dyDescent="0.25"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 s="47"/>
      <c r="U24"/>
      <c r="V24"/>
      <c r="X24" s="65"/>
    </row>
    <row r="25" spans="1:38" x14ac:dyDescent="0.25"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 s="47"/>
      <c r="U25" s="46"/>
      <c r="V25"/>
      <c r="X25" s="65"/>
    </row>
    <row r="26" spans="1:38" x14ac:dyDescent="0.25">
      <c r="X26" s="65"/>
    </row>
    <row r="28" spans="1:38" x14ac:dyDescent="0.25">
      <c r="U28" s="50"/>
    </row>
  </sheetData>
  <autoFilter ref="A11:AJ14" xr:uid="{00000000-0009-0000-0000-000000000000}"/>
  <mergeCells count="36">
    <mergeCell ref="AG18:AJ18"/>
    <mergeCell ref="X9:X10"/>
    <mergeCell ref="Y9:AB9"/>
    <mergeCell ref="AL9:AL10"/>
    <mergeCell ref="V17:X17"/>
    <mergeCell ref="AG17:AJ17"/>
    <mergeCell ref="AK9:AK10"/>
    <mergeCell ref="AI9:AI10"/>
    <mergeCell ref="AJ9:AJ10"/>
    <mergeCell ref="AC9:AC10"/>
    <mergeCell ref="AF9:AF10"/>
    <mergeCell ref="AG9:AG10"/>
    <mergeCell ref="AH9:AH10"/>
    <mergeCell ref="P5:W5"/>
    <mergeCell ref="P6:W6"/>
    <mergeCell ref="I9:P9"/>
    <mergeCell ref="U9:U10"/>
    <mergeCell ref="V9:W9"/>
    <mergeCell ref="Q9:Q10"/>
    <mergeCell ref="R9:R10"/>
    <mergeCell ref="S9:S10"/>
    <mergeCell ref="I7:J7"/>
    <mergeCell ref="B9:B10"/>
    <mergeCell ref="AD9:AD10"/>
    <mergeCell ref="AE9:AE10"/>
    <mergeCell ref="T9:T10"/>
    <mergeCell ref="A9:A10"/>
    <mergeCell ref="C9:C10"/>
    <mergeCell ref="D9:D10"/>
    <mergeCell ref="E9:E10"/>
    <mergeCell ref="F9:F10"/>
    <mergeCell ref="F17:H17"/>
    <mergeCell ref="F18:H18"/>
    <mergeCell ref="V18:X18"/>
    <mergeCell ref="G9:G10"/>
    <mergeCell ref="H9:H10"/>
  </mergeCells>
  <printOptions horizontalCentered="1"/>
  <pageMargins left="0.17" right="0" top="0" bottom="0.2" header="0.2" footer="0.21"/>
  <pageSetup paperSize="9" scale="46" orientation="landscape" r:id="rId1"/>
  <rowBreaks count="1" manualBreakCount="1">
    <brk id="18" max="33" man="1"/>
  </rowBreaks>
  <colBreaks count="1" manualBreakCount="1">
    <brk id="33" max="6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8694-02BD-4BAC-A76D-F3A5CDAC8619}">
  <dimension ref="A1:AL28"/>
  <sheetViews>
    <sheetView zoomScale="80" zoomScaleNormal="80" workbookViewId="0">
      <pane xSplit="3" ySplit="11" topLeftCell="R12" activePane="bottomRight" state="frozen"/>
      <selection pane="topRight" activeCell="D1" sqref="D1"/>
      <selection pane="bottomLeft" activeCell="A12" sqref="A12"/>
      <selection pane="bottomRight" activeCell="AB10" sqref="AB10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4.42578125" style="3" customWidth="1"/>
    <col min="5" max="5" width="36.5703125" style="3" customWidth="1"/>
    <col min="6" max="6" width="11.42578125" style="3" customWidth="1"/>
    <col min="7" max="7" width="16.5703125" style="3" customWidth="1"/>
    <col min="8" max="8" width="13" style="3" bestFit="1" customWidth="1"/>
    <col min="9" max="9" width="17.42578125" style="3" customWidth="1"/>
    <col min="10" max="10" width="15.42578125" style="3" customWidth="1"/>
    <col min="11" max="11" width="18.140625" style="3" customWidth="1"/>
    <col min="12" max="12" width="14.7109375" style="3" customWidth="1"/>
    <col min="13" max="13" width="16.5703125" style="3" customWidth="1"/>
    <col min="14" max="14" width="14.140625" style="3" customWidth="1"/>
    <col min="15" max="15" width="16.42578125" style="3" customWidth="1"/>
    <col min="16" max="16" width="15" style="3" customWidth="1"/>
    <col min="17" max="17" width="20.140625" style="3" customWidth="1"/>
    <col min="18" max="18" width="13.140625" style="3" customWidth="1"/>
    <col min="19" max="19" width="8.5703125" style="3" customWidth="1"/>
    <col min="20" max="20" width="11.140625" style="4" customWidth="1"/>
    <col min="21" max="21" width="15.28515625" style="3" customWidth="1"/>
    <col min="22" max="22" width="5.85546875" style="3" bestFit="1" customWidth="1"/>
    <col min="23" max="23" width="11.7109375" style="3" bestFit="1" customWidth="1"/>
    <col min="24" max="24" width="17.85546875" style="3" customWidth="1"/>
    <col min="25" max="25" width="15" style="3" customWidth="1"/>
    <col min="26" max="26" width="5.28515625" style="5" customWidth="1"/>
    <col min="27" max="27" width="14.5703125" style="3" customWidth="1"/>
    <col min="28" max="28" width="24.28515625" style="3" customWidth="1"/>
    <col min="29" max="29" width="14.7109375" style="3" customWidth="1"/>
    <col min="30" max="32" width="12.42578125" style="3" customWidth="1"/>
    <col min="33" max="33" width="15" style="3" customWidth="1"/>
    <col min="34" max="34" width="15.28515625" style="3" customWidth="1"/>
    <col min="35" max="35" width="13.85546875" style="3" customWidth="1"/>
    <col min="36" max="36" width="7.85546875" style="3" customWidth="1"/>
    <col min="37" max="37" width="9.140625" style="3"/>
    <col min="38" max="38" width="40.7109375" style="6" customWidth="1"/>
    <col min="39" max="16384" width="9.140625" style="3"/>
  </cols>
  <sheetData>
    <row r="1" spans="1:38" x14ac:dyDescent="0.25">
      <c r="A1" s="1" t="s">
        <v>1</v>
      </c>
      <c r="B1" s="1"/>
    </row>
    <row r="2" spans="1:38" x14ac:dyDescent="0.25">
      <c r="A2" s="1" t="s">
        <v>2</v>
      </c>
      <c r="B2" s="1"/>
    </row>
    <row r="3" spans="1:38" x14ac:dyDescent="0.25">
      <c r="A3" s="1" t="s">
        <v>3</v>
      </c>
      <c r="B3" s="1"/>
      <c r="AB3" s="7" t="s">
        <v>4</v>
      </c>
    </row>
    <row r="4" spans="1:38" x14ac:dyDescent="0.25">
      <c r="A4" s="1" t="s">
        <v>5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U4" s="4"/>
      <c r="V4" s="4"/>
      <c r="W4" s="4"/>
    </row>
    <row r="5" spans="1:38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00" t="s">
        <v>6</v>
      </c>
      <c r="Q5" s="100"/>
      <c r="R5" s="100"/>
      <c r="S5" s="100"/>
      <c r="T5" s="100"/>
      <c r="U5" s="100"/>
      <c r="V5" s="100"/>
      <c r="W5" s="100"/>
      <c r="X5" s="9"/>
      <c r="Y5" s="9"/>
      <c r="Z5" s="10"/>
      <c r="AA5" s="9"/>
      <c r="AB5" s="9"/>
      <c r="AC5" s="9"/>
      <c r="AD5" s="9"/>
      <c r="AE5" s="9"/>
      <c r="AF5" s="9"/>
      <c r="AG5" s="9"/>
      <c r="AH5" s="9"/>
      <c r="AI5" s="9"/>
      <c r="AJ5" s="9"/>
    </row>
    <row r="6" spans="1:38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01" t="s">
        <v>7</v>
      </c>
      <c r="Q6" s="101"/>
      <c r="R6" s="101"/>
      <c r="S6" s="101"/>
      <c r="T6" s="101"/>
      <c r="U6" s="101"/>
      <c r="V6" s="101"/>
      <c r="W6" s="101"/>
      <c r="X6" s="12"/>
      <c r="Y6" s="12"/>
      <c r="Z6" s="13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 spans="1:38" ht="15.75" x14ac:dyDescent="0.25">
      <c r="A7" s="1"/>
      <c r="B7" s="1"/>
      <c r="C7" s="14"/>
      <c r="D7" s="1"/>
      <c r="E7" s="1"/>
      <c r="F7" s="1"/>
      <c r="G7" s="15"/>
      <c r="H7" s="1"/>
      <c r="I7" s="102"/>
      <c r="J7" s="102"/>
      <c r="K7" s="1"/>
      <c r="L7" s="1"/>
      <c r="M7" s="1"/>
      <c r="N7" s="1"/>
      <c r="O7" s="1"/>
      <c r="P7" s="1"/>
      <c r="Q7" s="1"/>
      <c r="R7" s="1"/>
      <c r="S7" s="1"/>
      <c r="T7" s="16"/>
      <c r="U7" s="1"/>
      <c r="V7" s="1"/>
      <c r="W7" s="1"/>
      <c r="X7" s="1"/>
      <c r="Y7" s="1"/>
      <c r="Z7" s="17"/>
      <c r="AA7" s="1"/>
      <c r="AB7" s="1"/>
      <c r="AC7" s="18" t="s">
        <v>8</v>
      </c>
      <c r="AD7" s="1"/>
      <c r="AE7" s="1"/>
      <c r="AF7" s="1"/>
    </row>
    <row r="8" spans="1:38" s="19" customFormat="1" x14ac:dyDescent="0.25">
      <c r="A8" s="19">
        <v>1</v>
      </c>
      <c r="B8" s="19">
        <v>2</v>
      </c>
      <c r="C8" s="19">
        <v>3</v>
      </c>
      <c r="D8" s="19">
        <v>4</v>
      </c>
      <c r="E8" s="19">
        <v>5</v>
      </c>
      <c r="F8" s="19">
        <v>6</v>
      </c>
      <c r="G8" s="19">
        <v>7</v>
      </c>
      <c r="H8" s="19">
        <v>8</v>
      </c>
      <c r="I8" s="19">
        <v>9</v>
      </c>
      <c r="J8" s="19">
        <v>10</v>
      </c>
      <c r="K8" s="19">
        <v>11</v>
      </c>
      <c r="L8" s="19">
        <v>12</v>
      </c>
      <c r="M8" s="19">
        <v>13</v>
      </c>
      <c r="N8" s="19">
        <v>14</v>
      </c>
      <c r="O8" s="19">
        <v>15</v>
      </c>
      <c r="P8" s="19">
        <v>16</v>
      </c>
      <c r="Q8" s="19">
        <v>17</v>
      </c>
      <c r="R8" s="19">
        <v>18</v>
      </c>
      <c r="S8" s="19">
        <v>19</v>
      </c>
      <c r="T8" s="19">
        <v>20</v>
      </c>
      <c r="U8" s="19">
        <v>21</v>
      </c>
      <c r="V8" s="19">
        <v>22</v>
      </c>
      <c r="W8" s="19">
        <v>23</v>
      </c>
      <c r="X8" s="19">
        <v>24</v>
      </c>
      <c r="Y8" s="19">
        <v>25</v>
      </c>
      <c r="Z8" s="19">
        <v>26</v>
      </c>
      <c r="AA8" s="19">
        <v>27</v>
      </c>
      <c r="AB8" s="19">
        <v>28</v>
      </c>
      <c r="AC8" s="19">
        <v>29</v>
      </c>
      <c r="AD8" s="19">
        <v>30</v>
      </c>
      <c r="AE8" s="19">
        <v>31</v>
      </c>
      <c r="AF8" s="19">
        <v>32</v>
      </c>
      <c r="AG8" s="19">
        <v>33</v>
      </c>
      <c r="AH8" s="19">
        <v>34</v>
      </c>
      <c r="AI8" s="19">
        <v>35</v>
      </c>
      <c r="AJ8" s="19">
        <v>36</v>
      </c>
      <c r="AK8" s="19">
        <v>37</v>
      </c>
      <c r="AL8" s="19">
        <v>38</v>
      </c>
    </row>
    <row r="9" spans="1:38" ht="58.5" customHeight="1" x14ac:dyDescent="0.25">
      <c r="A9" s="103" t="s">
        <v>0</v>
      </c>
      <c r="B9" s="104" t="s">
        <v>41</v>
      </c>
      <c r="C9" s="106" t="s">
        <v>9</v>
      </c>
      <c r="D9" s="108" t="s">
        <v>10</v>
      </c>
      <c r="E9" s="108" t="s">
        <v>52</v>
      </c>
      <c r="F9" s="108" t="s">
        <v>11</v>
      </c>
      <c r="G9" s="111" t="s">
        <v>12</v>
      </c>
      <c r="H9" s="111" t="s">
        <v>13</v>
      </c>
      <c r="I9" s="103" t="s">
        <v>14</v>
      </c>
      <c r="J9" s="103"/>
      <c r="K9" s="103"/>
      <c r="L9" s="103"/>
      <c r="M9" s="103"/>
      <c r="N9" s="103"/>
      <c r="O9" s="103"/>
      <c r="P9" s="103"/>
      <c r="Q9" s="108" t="s">
        <v>15</v>
      </c>
      <c r="R9" s="108" t="s">
        <v>16</v>
      </c>
      <c r="S9" s="108" t="s">
        <v>17</v>
      </c>
      <c r="T9" s="130" t="s">
        <v>43</v>
      </c>
      <c r="U9" s="118" t="s">
        <v>18</v>
      </c>
      <c r="V9" s="119" t="s">
        <v>19</v>
      </c>
      <c r="W9" s="120"/>
      <c r="X9" s="108" t="s">
        <v>20</v>
      </c>
      <c r="Y9" s="103" t="s">
        <v>21</v>
      </c>
      <c r="Z9" s="103"/>
      <c r="AA9" s="103"/>
      <c r="AB9" s="103"/>
      <c r="AC9" s="108" t="s">
        <v>22</v>
      </c>
      <c r="AD9" s="113" t="s">
        <v>23</v>
      </c>
      <c r="AE9" s="113" t="s">
        <v>24</v>
      </c>
      <c r="AF9" s="113" t="s">
        <v>42</v>
      </c>
      <c r="AG9" s="104" t="s">
        <v>25</v>
      </c>
      <c r="AH9" s="115" t="s">
        <v>26</v>
      </c>
      <c r="AI9" s="108" t="s">
        <v>27</v>
      </c>
      <c r="AJ9" s="117" t="s">
        <v>28</v>
      </c>
      <c r="AK9" s="128" t="s">
        <v>29</v>
      </c>
      <c r="AL9" s="124" t="s">
        <v>30</v>
      </c>
    </row>
    <row r="10" spans="1:38" ht="50.25" customHeight="1" x14ac:dyDescent="0.25">
      <c r="A10" s="104"/>
      <c r="B10" s="105"/>
      <c r="C10" s="107"/>
      <c r="D10" s="109"/>
      <c r="E10" s="109"/>
      <c r="F10" s="110"/>
      <c r="G10" s="108"/>
      <c r="H10" s="108"/>
      <c r="I10" s="21" t="s">
        <v>50</v>
      </c>
      <c r="J10" s="20" t="s">
        <v>49</v>
      </c>
      <c r="K10" s="20" t="s">
        <v>44</v>
      </c>
      <c r="L10" s="20" t="s">
        <v>48</v>
      </c>
      <c r="M10" s="21" t="s">
        <v>47</v>
      </c>
      <c r="N10" s="21" t="s">
        <v>46</v>
      </c>
      <c r="O10" s="21" t="s">
        <v>45</v>
      </c>
      <c r="P10" s="21" t="s">
        <v>51</v>
      </c>
      <c r="Q10" s="109"/>
      <c r="R10" s="109"/>
      <c r="S10" s="110"/>
      <c r="T10" s="131"/>
      <c r="U10" s="118"/>
      <c r="V10" s="21" t="s">
        <v>31</v>
      </c>
      <c r="W10" s="21" t="s">
        <v>32</v>
      </c>
      <c r="X10" s="110"/>
      <c r="Y10" s="23" t="s">
        <v>33</v>
      </c>
      <c r="Z10" s="22" t="s">
        <v>34</v>
      </c>
      <c r="AA10" s="22" t="s">
        <v>35</v>
      </c>
      <c r="AB10" s="22" t="s">
        <v>53</v>
      </c>
      <c r="AC10" s="110"/>
      <c r="AD10" s="121"/>
      <c r="AE10" s="114"/>
      <c r="AF10" s="121"/>
      <c r="AG10" s="110"/>
      <c r="AH10" s="116"/>
      <c r="AI10" s="109"/>
      <c r="AJ10" s="117"/>
      <c r="AK10" s="129"/>
      <c r="AL10" s="124"/>
    </row>
    <row r="11" spans="1:38" x14ac:dyDescent="0.25">
      <c r="A11" s="3">
        <v>2</v>
      </c>
      <c r="C11" s="2">
        <v>3</v>
      </c>
      <c r="D11" s="3">
        <v>4</v>
      </c>
      <c r="E11" s="3">
        <v>5</v>
      </c>
      <c r="F11" s="3">
        <v>6</v>
      </c>
      <c r="G11" s="3">
        <v>7</v>
      </c>
      <c r="H11" s="3">
        <v>8</v>
      </c>
      <c r="I11" s="3">
        <v>9</v>
      </c>
      <c r="J11" s="3">
        <v>10</v>
      </c>
      <c r="K11" s="3">
        <v>11</v>
      </c>
      <c r="L11" s="3">
        <v>12</v>
      </c>
      <c r="M11" s="3">
        <v>13</v>
      </c>
      <c r="N11" s="3">
        <v>14</v>
      </c>
      <c r="P11" s="3">
        <v>15</v>
      </c>
      <c r="Q11" s="3">
        <v>16</v>
      </c>
      <c r="R11" s="3">
        <v>17</v>
      </c>
      <c r="S11" s="3">
        <v>18</v>
      </c>
      <c r="U11" s="3">
        <v>20</v>
      </c>
      <c r="V11" s="3">
        <v>21</v>
      </c>
      <c r="W11" s="3">
        <v>22</v>
      </c>
      <c r="X11" s="3">
        <v>23</v>
      </c>
      <c r="Y11" s="3">
        <v>24</v>
      </c>
      <c r="Z11" s="5">
        <v>25</v>
      </c>
      <c r="AA11" s="3">
        <v>26</v>
      </c>
      <c r="AB11" s="3">
        <v>27</v>
      </c>
      <c r="AC11" s="3">
        <v>29</v>
      </c>
      <c r="AD11" s="3">
        <v>30</v>
      </c>
      <c r="AG11" s="3">
        <v>31</v>
      </c>
      <c r="AH11" s="3">
        <v>32</v>
      </c>
      <c r="AI11" s="3">
        <v>33</v>
      </c>
      <c r="AJ11" s="3">
        <v>34</v>
      </c>
      <c r="AK11" s="3">
        <v>35</v>
      </c>
      <c r="AL11" s="6">
        <v>36</v>
      </c>
    </row>
    <row r="12" spans="1:38" s="6" customFormat="1" ht="32.25" customHeight="1" x14ac:dyDescent="0.25">
      <c r="A12" s="24"/>
      <c r="B12" s="24"/>
      <c r="C12" s="25"/>
      <c r="D12" s="26"/>
      <c r="E12" s="27"/>
      <c r="F12" s="28"/>
      <c r="G12" s="29"/>
      <c r="H12" s="29">
        <f>+G12+O12</f>
        <v>0</v>
      </c>
      <c r="I12" s="29"/>
      <c r="J12" s="29"/>
      <c r="K12" s="29"/>
      <c r="L12" s="29"/>
      <c r="M12" s="29"/>
      <c r="N12" s="29"/>
      <c r="O12" s="29"/>
      <c r="P12" s="29"/>
      <c r="Q12" s="68">
        <f>SUM(I12:P12)</f>
        <v>0</v>
      </c>
      <c r="R12" s="29"/>
      <c r="S12" s="28"/>
      <c r="T12" s="30"/>
      <c r="U12" s="31" t="e">
        <f>ROUND(((G12+Q12+R12)/F12*S12)+T12,0)</f>
        <v>#DIV/0!</v>
      </c>
      <c r="V12" s="69">
        <v>0</v>
      </c>
      <c r="W12" s="69">
        <v>0</v>
      </c>
      <c r="X12" s="70" t="e">
        <f>+U12-V12-W12</f>
        <v>#DIV/0!</v>
      </c>
      <c r="Y12" s="29"/>
      <c r="Z12" s="31">
        <v>0</v>
      </c>
      <c r="AA12" s="29">
        <f>4400000*Z12</f>
        <v>0</v>
      </c>
      <c r="AB12" s="29">
        <f>ROUND(H12*10.5%,0)</f>
        <v>0</v>
      </c>
      <c r="AC12" s="32" t="e">
        <f t="shared" ref="AC12:AC13" si="0">+IF(X12-Y12-AA12-AB12&gt;0,X12-Y12-AA12-AB12,0)</f>
        <v>#DIV/0!</v>
      </c>
      <c r="AD12" s="33" t="e">
        <f t="shared" ref="AD12:AD13" si="1">ROUND(IF(AC12&gt;80000000,AC12*35%-9850000,IF(AC12&gt;52000000,AC12*30%-5850000,IF(AC12&gt;32000000,AC12*25%-3250000,IF(AC12&gt;18000000,AC12*20%-1650000,IF(AC12&gt;10000000,AC12*15%-750000,IF(AC12&gt;5000000,AC12*10%-250000,IF(AC12&gt;0,AC12*5%,0))))))),0)</f>
        <v>#DIV/0!</v>
      </c>
      <c r="AE12" s="33">
        <f t="shared" ref="AE12:AE13" si="2">ROUND(H12*1%,0)</f>
        <v>0</v>
      </c>
      <c r="AF12" s="33"/>
      <c r="AG12" s="29" t="e">
        <f>ROUND(U12-AB12-AD12-AE12 - AF12,0)</f>
        <v>#DIV/0!</v>
      </c>
      <c r="AH12" s="29" t="e">
        <f>AG12</f>
        <v>#DIV/0!</v>
      </c>
      <c r="AI12" s="34" t="e">
        <f>IF(AND(AG12&gt;AH12,AH12&gt;0),AG12-AH12,0)</f>
        <v>#DIV/0!</v>
      </c>
      <c r="AJ12" s="29"/>
      <c r="AK12" s="34" t="e">
        <f t="shared" ref="AK12:AK13" si="3">+IF(AD12&gt;0,1,0)</f>
        <v>#DIV/0!</v>
      </c>
      <c r="AL12" s="67"/>
    </row>
    <row r="13" spans="1:38" s="6" customFormat="1" ht="32.25" customHeight="1" x14ac:dyDescent="0.25">
      <c r="A13" s="24"/>
      <c r="B13" s="24"/>
      <c r="C13" s="25"/>
      <c r="D13" s="26"/>
      <c r="E13" s="27"/>
      <c r="F13" s="28"/>
      <c r="G13" s="29"/>
      <c r="H13" s="29">
        <f>+G13+O13</f>
        <v>0</v>
      </c>
      <c r="I13" s="29"/>
      <c r="J13" s="29"/>
      <c r="K13" s="29"/>
      <c r="L13" s="29"/>
      <c r="M13" s="29"/>
      <c r="N13" s="29"/>
      <c r="O13" s="29"/>
      <c r="P13" s="29"/>
      <c r="Q13" s="68">
        <f t="shared" ref="Q13" si="4">SUM(I13:P13)</f>
        <v>0</v>
      </c>
      <c r="R13" s="29"/>
      <c r="S13" s="28"/>
      <c r="T13" s="30"/>
      <c r="U13" s="31" t="e">
        <f t="shared" ref="U13" si="5">ROUND(((G13+Q13+R13)/F13*S13)+T13,0)</f>
        <v>#DIV/0!</v>
      </c>
      <c r="V13" s="69">
        <v>0</v>
      </c>
      <c r="W13" s="69">
        <v>0</v>
      </c>
      <c r="X13" s="29" t="e">
        <f t="shared" ref="X13" si="6">+U13-V13-W13</f>
        <v>#DIV/0!</v>
      </c>
      <c r="Y13" s="29"/>
      <c r="Z13" s="31">
        <v>0</v>
      </c>
      <c r="AA13" s="29">
        <f>4400000*Z13</f>
        <v>0</v>
      </c>
      <c r="AB13" s="29">
        <f t="shared" ref="AB13" si="7">ROUND(H13*10.5%,0)</f>
        <v>0</v>
      </c>
      <c r="AC13" s="32" t="e">
        <f t="shared" si="0"/>
        <v>#DIV/0!</v>
      </c>
      <c r="AD13" s="33" t="e">
        <f t="shared" si="1"/>
        <v>#DIV/0!</v>
      </c>
      <c r="AE13" s="33">
        <f t="shared" si="2"/>
        <v>0</v>
      </c>
      <c r="AF13" s="33"/>
      <c r="AG13" s="29" t="e">
        <f>ROUND(U13-AB13-AD13-AE13 - AF13,0)</f>
        <v>#DIV/0!</v>
      </c>
      <c r="AH13" s="29" t="e">
        <f>AG13</f>
        <v>#DIV/0!</v>
      </c>
      <c r="AI13" s="34" t="e">
        <f>IF(AND(AG13&gt;AH13,AH13&gt;0),AG13-AH13,0)</f>
        <v>#DIV/0!</v>
      </c>
      <c r="AJ13" s="29"/>
      <c r="AK13" s="34" t="e">
        <f t="shared" si="3"/>
        <v>#DIV/0!</v>
      </c>
      <c r="AL13" s="67"/>
    </row>
    <row r="14" spans="1:38" s="6" customFormat="1" ht="25.5" customHeight="1" x14ac:dyDescent="0.25">
      <c r="A14" s="36" t="s">
        <v>36</v>
      </c>
      <c r="B14" s="38"/>
      <c r="C14" s="37"/>
      <c r="D14" s="38"/>
      <c r="E14" s="38"/>
      <c r="F14" s="39"/>
      <c r="G14" s="40">
        <f t="shared" ref="G14:AK14" si="8">+SUBTOTAL(9,G12:G13)</f>
        <v>0</v>
      </c>
      <c r="H14" s="40">
        <f t="shared" si="8"/>
        <v>0</v>
      </c>
      <c r="I14" s="40">
        <f t="shared" si="8"/>
        <v>0</v>
      </c>
      <c r="J14" s="40">
        <f t="shared" si="8"/>
        <v>0</v>
      </c>
      <c r="K14" s="40">
        <f t="shared" si="8"/>
        <v>0</v>
      </c>
      <c r="L14" s="40">
        <f t="shared" si="8"/>
        <v>0</v>
      </c>
      <c r="M14" s="40">
        <f t="shared" si="8"/>
        <v>0</v>
      </c>
      <c r="N14" s="40">
        <f t="shared" si="8"/>
        <v>0</v>
      </c>
      <c r="O14" s="40"/>
      <c r="P14" s="40">
        <f t="shared" si="8"/>
        <v>0</v>
      </c>
      <c r="Q14" s="40">
        <f t="shared" si="8"/>
        <v>0</v>
      </c>
      <c r="R14" s="40">
        <f t="shared" si="8"/>
        <v>0</v>
      </c>
      <c r="S14" s="40">
        <f t="shared" si="8"/>
        <v>0</v>
      </c>
      <c r="T14" s="40">
        <f t="shared" si="8"/>
        <v>0</v>
      </c>
      <c r="U14" s="41" t="e">
        <f t="shared" si="8"/>
        <v>#DIV/0!</v>
      </c>
      <c r="V14" s="40">
        <f t="shared" si="8"/>
        <v>0</v>
      </c>
      <c r="W14" s="40">
        <f t="shared" si="8"/>
        <v>0</v>
      </c>
      <c r="X14" s="40" t="e">
        <f t="shared" si="8"/>
        <v>#DIV/0!</v>
      </c>
      <c r="Y14" s="40">
        <f t="shared" si="8"/>
        <v>0</v>
      </c>
      <c r="Z14" s="42">
        <f t="shared" si="8"/>
        <v>0</v>
      </c>
      <c r="AA14" s="40">
        <f t="shared" si="8"/>
        <v>0</v>
      </c>
      <c r="AB14" s="40">
        <f t="shared" si="8"/>
        <v>0</v>
      </c>
      <c r="AC14" s="40" t="e">
        <f t="shared" si="8"/>
        <v>#DIV/0!</v>
      </c>
      <c r="AD14" s="41" t="e">
        <f t="shared" si="8"/>
        <v>#DIV/0!</v>
      </c>
      <c r="AE14" s="41">
        <f t="shared" si="8"/>
        <v>0</v>
      </c>
      <c r="AF14" s="41">
        <f t="shared" si="8"/>
        <v>0</v>
      </c>
      <c r="AG14" s="41" t="e">
        <f t="shared" si="8"/>
        <v>#DIV/0!</v>
      </c>
      <c r="AH14" s="43" t="e">
        <f t="shared" si="8"/>
        <v>#DIV/0!</v>
      </c>
      <c r="AI14" s="40" t="e">
        <f t="shared" si="8"/>
        <v>#DIV/0!</v>
      </c>
      <c r="AJ14" s="40">
        <f t="shared" si="8"/>
        <v>0</v>
      </c>
      <c r="AK14" s="40" t="e">
        <f t="shared" si="8"/>
        <v>#DIV/0!</v>
      </c>
      <c r="AL14" s="35"/>
    </row>
    <row r="15" spans="1:38" x14ac:dyDescent="0.25">
      <c r="A15" s="44"/>
      <c r="B15" s="44"/>
      <c r="C15" s="45"/>
      <c r="D15" s="44"/>
      <c r="E15" s="44"/>
      <c r="F15" s="44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16"/>
      <c r="U15" s="46"/>
      <c r="V15" s="46"/>
      <c r="W15" s="46"/>
      <c r="X15" s="47"/>
      <c r="Y15"/>
      <c r="Z15" s="48"/>
      <c r="AA15"/>
      <c r="AB15"/>
      <c r="AC15" s="49"/>
      <c r="AD15"/>
      <c r="AE15"/>
      <c r="AF15"/>
      <c r="AG15" s="50"/>
      <c r="AH15" s="50"/>
      <c r="AI15" s="50"/>
    </row>
    <row r="16" spans="1:38" x14ac:dyDescent="0.25">
      <c r="A16" s="44"/>
      <c r="B16" s="44"/>
      <c r="C16" s="45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6"/>
      <c r="R16" s="46"/>
      <c r="S16" s="46"/>
      <c r="T16" s="16"/>
      <c r="U16" s="46"/>
      <c r="V16" s="46"/>
      <c r="W16" s="46"/>
      <c r="AG16" s="4"/>
      <c r="AH16" s="4"/>
      <c r="AI16" s="4"/>
    </row>
    <row r="17" spans="1:38" s="51" customFormat="1" ht="16.5" customHeight="1" x14ac:dyDescent="0.25">
      <c r="C17" s="52"/>
      <c r="F17" s="125" t="s">
        <v>37</v>
      </c>
      <c r="G17" s="125"/>
      <c r="H17" s="125"/>
      <c r="I17" s="53"/>
      <c r="J17" s="53"/>
      <c r="L17" s="54"/>
      <c r="T17" s="53"/>
      <c r="V17" s="126" t="s">
        <v>38</v>
      </c>
      <c r="W17" s="126"/>
      <c r="X17" s="126"/>
      <c r="Z17" s="55"/>
      <c r="AA17" s="56"/>
      <c r="AD17" s="57"/>
      <c r="AE17" s="57"/>
      <c r="AF17" s="57"/>
      <c r="AG17" s="127" t="s">
        <v>39</v>
      </c>
      <c r="AH17" s="127"/>
      <c r="AI17" s="127"/>
      <c r="AJ17" s="127"/>
      <c r="AL17" s="58"/>
    </row>
    <row r="18" spans="1:38" ht="15" customHeight="1" x14ac:dyDescent="0.25">
      <c r="F18" s="112" t="s">
        <v>40</v>
      </c>
      <c r="G18" s="112"/>
      <c r="H18" s="112"/>
      <c r="I18" s="4"/>
      <c r="J18" s="4"/>
      <c r="L18" s="60"/>
      <c r="S18" s="50"/>
      <c r="V18" s="112" t="s">
        <v>40</v>
      </c>
      <c r="W18" s="112"/>
      <c r="X18" s="112"/>
      <c r="AB18" s="50"/>
      <c r="AD18" s="46"/>
      <c r="AE18" s="46"/>
      <c r="AF18" s="46"/>
      <c r="AG18" s="112" t="s">
        <v>40</v>
      </c>
      <c r="AH18" s="112"/>
      <c r="AI18" s="112"/>
      <c r="AJ18" s="112"/>
    </row>
    <row r="19" spans="1:38" ht="15" customHeight="1" x14ac:dyDescent="0.25"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1"/>
      <c r="AA19" s="59"/>
      <c r="AB19" s="59"/>
      <c r="AC19" s="59"/>
      <c r="AD19" s="62"/>
      <c r="AE19" s="62"/>
      <c r="AF19" s="62"/>
      <c r="AG19" s="59"/>
      <c r="AH19" s="59"/>
      <c r="AI19" s="59"/>
      <c r="AJ19" s="59"/>
      <c r="AK19" s="59"/>
      <c r="AL19" s="63"/>
    </row>
    <row r="20" spans="1:38" ht="15" customHeight="1" x14ac:dyDescent="0.25">
      <c r="F20" s="59"/>
      <c r="G20" s="59"/>
      <c r="H20" s="59"/>
      <c r="I20" s="4"/>
      <c r="J20" s="4"/>
      <c r="L20" s="60"/>
      <c r="S20" s="50"/>
      <c r="V20" s="59"/>
      <c r="W20" s="59"/>
      <c r="X20" s="59"/>
      <c r="Y20" s="64"/>
      <c r="AC20" s="50"/>
      <c r="AD20" s="46"/>
      <c r="AE20" s="46"/>
      <c r="AF20" s="46"/>
      <c r="AG20" s="59"/>
      <c r="AH20" s="59"/>
      <c r="AI20" s="59"/>
      <c r="AJ20" s="59"/>
    </row>
    <row r="21" spans="1:38" x14ac:dyDescent="0.25">
      <c r="A21" s="44"/>
      <c r="B21" s="44"/>
      <c r="C21" s="45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6"/>
      <c r="R21" s="46"/>
      <c r="S21" s="46"/>
      <c r="T21" s="16"/>
      <c r="U21" s="46"/>
      <c r="V21" s="46"/>
      <c r="W21" s="46"/>
      <c r="X21" s="50"/>
      <c r="AB21" s="50"/>
      <c r="AC21" s="50"/>
      <c r="AD21" s="50"/>
      <c r="AE21" s="50"/>
      <c r="AF21" s="50"/>
      <c r="AG21" s="4"/>
      <c r="AH21" s="4"/>
      <c r="AI21" s="4"/>
    </row>
    <row r="22" spans="1:38" x14ac:dyDescent="0.25">
      <c r="A22" s="44"/>
      <c r="B22" s="44"/>
      <c r="C22" s="45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6"/>
      <c r="R22" s="46"/>
      <c r="S22" s="46"/>
      <c r="T22" s="16"/>
      <c r="U22" s="46"/>
      <c r="V22" s="46"/>
      <c r="W22" s="46"/>
      <c r="X22" s="65"/>
      <c r="AG22" s="4"/>
      <c r="AH22" s="4"/>
      <c r="AI22" s="4"/>
    </row>
    <row r="23" spans="1:38" x14ac:dyDescent="0.25">
      <c r="A23" s="44"/>
      <c r="B23" s="44"/>
      <c r="C23" s="45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6"/>
      <c r="R23" s="46"/>
      <c r="S23" s="46"/>
      <c r="T23" s="16"/>
      <c r="U23" s="46"/>
      <c r="V23" s="46"/>
      <c r="W23" s="46"/>
      <c r="X23" s="46"/>
      <c r="Y23" s="46"/>
      <c r="Z23" s="66"/>
      <c r="AA23" s="46"/>
      <c r="AB23" s="46"/>
      <c r="AC23" s="46"/>
      <c r="AD23" s="46"/>
      <c r="AE23" s="46"/>
      <c r="AF23" s="46"/>
      <c r="AG23" s="46"/>
      <c r="AH23" s="46"/>
      <c r="AI23" s="46"/>
    </row>
    <row r="24" spans="1:38" x14ac:dyDescent="0.25"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 s="47"/>
      <c r="U24"/>
      <c r="V24"/>
      <c r="X24" s="65"/>
    </row>
    <row r="25" spans="1:38" x14ac:dyDescent="0.25"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 s="47"/>
      <c r="U25" s="46"/>
      <c r="V25"/>
      <c r="X25" s="65"/>
    </row>
    <row r="26" spans="1:38" x14ac:dyDescent="0.25">
      <c r="X26" s="65"/>
    </row>
    <row r="28" spans="1:38" x14ac:dyDescent="0.25">
      <c r="U28" s="50"/>
    </row>
  </sheetData>
  <mergeCells count="36">
    <mergeCell ref="AL9:AL10"/>
    <mergeCell ref="V17:X17"/>
    <mergeCell ref="AG17:AJ17"/>
    <mergeCell ref="V18:X18"/>
    <mergeCell ref="AG18:AJ18"/>
    <mergeCell ref="AK9:AK10"/>
    <mergeCell ref="AJ9:AJ10"/>
    <mergeCell ref="AG9:AG10"/>
    <mergeCell ref="AH9:AH10"/>
    <mergeCell ref="AI9:AI10"/>
    <mergeCell ref="F17:H17"/>
    <mergeCell ref="F18:H18"/>
    <mergeCell ref="AD9:AD10"/>
    <mergeCell ref="AE9:AE10"/>
    <mergeCell ref="AF9:AF10"/>
    <mergeCell ref="T9:T10"/>
    <mergeCell ref="AC9:AC10"/>
    <mergeCell ref="H9:H10"/>
    <mergeCell ref="Q9:Q10"/>
    <mergeCell ref="R9:R10"/>
    <mergeCell ref="I9:P9"/>
    <mergeCell ref="U9:U10"/>
    <mergeCell ref="V9:W9"/>
    <mergeCell ref="X9:X10"/>
    <mergeCell ref="Y9:AB9"/>
    <mergeCell ref="S9:S10"/>
    <mergeCell ref="P5:W5"/>
    <mergeCell ref="P6:W6"/>
    <mergeCell ref="I7:J7"/>
    <mergeCell ref="A9:A10"/>
    <mergeCell ref="B9:B10"/>
    <mergeCell ref="C9:C10"/>
    <mergeCell ref="D9:D10"/>
    <mergeCell ref="E9:E10"/>
    <mergeCell ref="F9:F10"/>
    <mergeCell ref="G9:G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66D5E-E27B-4C7D-8F3C-37539DDADFBC}">
  <dimension ref="A1:AL28"/>
  <sheetViews>
    <sheetView tabSelected="1" zoomScale="82" zoomScaleNormal="82" workbookViewId="0">
      <pane xSplit="3" ySplit="11" topLeftCell="Q12" activePane="bottomRight" state="frozen"/>
      <selection pane="topRight" activeCell="D1" sqref="D1"/>
      <selection pane="bottomLeft" activeCell="A12" sqref="A12"/>
      <selection pane="bottomRight" activeCell="AB10" sqref="AB10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4.42578125" style="3" customWidth="1"/>
    <col min="5" max="5" width="36.5703125" style="3" customWidth="1"/>
    <col min="6" max="6" width="11.42578125" style="3" customWidth="1"/>
    <col min="7" max="7" width="16.5703125" style="3" customWidth="1"/>
    <col min="8" max="8" width="13" style="3" bestFit="1" customWidth="1"/>
    <col min="9" max="9" width="17.42578125" style="3" customWidth="1"/>
    <col min="10" max="10" width="15.42578125" style="3" customWidth="1"/>
    <col min="11" max="11" width="18.140625" style="3" customWidth="1"/>
    <col min="12" max="12" width="14.7109375" style="3" customWidth="1"/>
    <col min="13" max="13" width="16.5703125" style="3" customWidth="1"/>
    <col min="14" max="14" width="14.140625" style="3" customWidth="1"/>
    <col min="15" max="15" width="16.42578125" style="3" customWidth="1"/>
    <col min="16" max="16" width="15" style="3" customWidth="1"/>
    <col min="17" max="17" width="20.140625" style="3" customWidth="1"/>
    <col min="18" max="18" width="13.140625" style="3" customWidth="1"/>
    <col min="19" max="19" width="8.5703125" style="3" customWidth="1"/>
    <col min="20" max="20" width="11.140625" style="4" customWidth="1"/>
    <col min="21" max="21" width="15.28515625" style="3" customWidth="1"/>
    <col min="22" max="22" width="5.85546875" style="3" bestFit="1" customWidth="1"/>
    <col min="23" max="23" width="11.7109375" style="3" bestFit="1" customWidth="1"/>
    <col min="24" max="24" width="17.85546875" style="3" customWidth="1"/>
    <col min="25" max="25" width="15" style="3" customWidth="1"/>
    <col min="26" max="26" width="5.28515625" style="5" customWidth="1"/>
    <col min="27" max="27" width="14.5703125" style="3" customWidth="1"/>
    <col min="28" max="28" width="23.42578125" style="3" customWidth="1"/>
    <col min="29" max="29" width="14.7109375" style="3" customWidth="1"/>
    <col min="30" max="32" width="12.42578125" style="3" customWidth="1"/>
    <col min="33" max="33" width="15" style="3" customWidth="1"/>
    <col min="34" max="34" width="15.28515625" style="3" customWidth="1"/>
    <col min="35" max="35" width="13.85546875" style="3" customWidth="1"/>
    <col min="36" max="36" width="7.85546875" style="3" customWidth="1"/>
    <col min="37" max="37" width="9.140625" style="3"/>
    <col min="38" max="38" width="40.7109375" style="6" customWidth="1"/>
    <col min="39" max="16384" width="9.140625" style="3"/>
  </cols>
  <sheetData>
    <row r="1" spans="1:38" x14ac:dyDescent="0.25">
      <c r="A1" s="1" t="s">
        <v>1</v>
      </c>
      <c r="B1" s="1"/>
    </row>
    <row r="2" spans="1:38" x14ac:dyDescent="0.25">
      <c r="A2" s="1" t="s">
        <v>2</v>
      </c>
      <c r="B2" s="1"/>
    </row>
    <row r="3" spans="1:38" x14ac:dyDescent="0.25">
      <c r="A3" s="1" t="s">
        <v>3</v>
      </c>
      <c r="B3" s="1"/>
      <c r="AB3" s="7" t="s">
        <v>4</v>
      </c>
    </row>
    <row r="4" spans="1:38" x14ac:dyDescent="0.25">
      <c r="A4" s="1" t="s">
        <v>5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U4" s="4"/>
      <c r="V4" s="4"/>
      <c r="W4" s="4"/>
    </row>
    <row r="5" spans="1:38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00" t="s">
        <v>6</v>
      </c>
      <c r="Q5" s="100"/>
      <c r="R5" s="100"/>
      <c r="S5" s="100"/>
      <c r="T5" s="100"/>
      <c r="U5" s="100"/>
      <c r="V5" s="100"/>
      <c r="W5" s="100"/>
      <c r="X5" s="9"/>
      <c r="Y5" s="9"/>
      <c r="Z5" s="10"/>
      <c r="AA5" s="9"/>
      <c r="AB5" s="9"/>
      <c r="AC5" s="9"/>
      <c r="AD5" s="9"/>
      <c r="AE5" s="9"/>
      <c r="AF5" s="9"/>
      <c r="AG5" s="9"/>
      <c r="AH5" s="9"/>
      <c r="AI5" s="9"/>
      <c r="AJ5" s="9"/>
    </row>
    <row r="6" spans="1:38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01" t="s">
        <v>7</v>
      </c>
      <c r="Q6" s="101"/>
      <c r="R6" s="101"/>
      <c r="S6" s="101"/>
      <c r="T6" s="101"/>
      <c r="U6" s="101"/>
      <c r="V6" s="101"/>
      <c r="W6" s="101"/>
      <c r="X6" s="12"/>
      <c r="Y6" s="12"/>
      <c r="Z6" s="13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 spans="1:38" ht="15.75" x14ac:dyDescent="0.25">
      <c r="A7" s="1"/>
      <c r="B7" s="1"/>
      <c r="C7" s="14"/>
      <c r="D7" s="1"/>
      <c r="E7" s="1"/>
      <c r="F7" s="1"/>
      <c r="G7" s="15"/>
      <c r="H7" s="1"/>
      <c r="I7" s="102"/>
      <c r="J7" s="102"/>
      <c r="K7" s="1"/>
      <c r="L7" s="1"/>
      <c r="M7" s="1"/>
      <c r="N7" s="1"/>
      <c r="O7" s="1"/>
      <c r="P7" s="1"/>
      <c r="Q7" s="1"/>
      <c r="R7" s="1"/>
      <c r="S7" s="1"/>
      <c r="T7" s="16"/>
      <c r="U7" s="1"/>
      <c r="V7" s="1"/>
      <c r="W7" s="1"/>
      <c r="X7" s="1"/>
      <c r="Y7" s="1"/>
      <c r="Z7" s="17"/>
      <c r="AA7" s="1"/>
      <c r="AB7" s="1"/>
      <c r="AC7" s="18" t="s">
        <v>8</v>
      </c>
      <c r="AD7" s="1"/>
      <c r="AE7" s="1"/>
      <c r="AF7" s="1"/>
    </row>
    <row r="8" spans="1:38" s="19" customFormat="1" x14ac:dyDescent="0.25">
      <c r="A8" s="19">
        <v>1</v>
      </c>
      <c r="B8" s="19">
        <v>2</v>
      </c>
      <c r="C8" s="19">
        <v>3</v>
      </c>
      <c r="D8" s="19">
        <v>4</v>
      </c>
      <c r="E8" s="19">
        <v>5</v>
      </c>
      <c r="F8" s="19">
        <v>6</v>
      </c>
      <c r="G8" s="19">
        <v>7</v>
      </c>
      <c r="H8" s="19">
        <v>8</v>
      </c>
      <c r="I8" s="19">
        <v>9</v>
      </c>
      <c r="J8" s="19">
        <v>10</v>
      </c>
      <c r="K8" s="19">
        <v>11</v>
      </c>
      <c r="L8" s="19">
        <v>12</v>
      </c>
      <c r="M8" s="19">
        <v>13</v>
      </c>
      <c r="N8" s="19">
        <v>14</v>
      </c>
      <c r="O8" s="19">
        <v>15</v>
      </c>
      <c r="P8" s="19">
        <v>16</v>
      </c>
      <c r="Q8" s="19">
        <v>17</v>
      </c>
      <c r="R8" s="19">
        <v>18</v>
      </c>
      <c r="S8" s="19">
        <v>19</v>
      </c>
      <c r="T8" s="19">
        <v>20</v>
      </c>
      <c r="U8" s="19">
        <v>21</v>
      </c>
      <c r="V8" s="19">
        <v>22</v>
      </c>
      <c r="W8" s="19">
        <v>23</v>
      </c>
      <c r="X8" s="19">
        <v>24</v>
      </c>
      <c r="Y8" s="19">
        <v>25</v>
      </c>
      <c r="Z8" s="19">
        <v>26</v>
      </c>
      <c r="AA8" s="19">
        <v>27</v>
      </c>
      <c r="AB8" s="19">
        <v>28</v>
      </c>
      <c r="AC8" s="19">
        <v>29</v>
      </c>
      <c r="AD8" s="19">
        <v>30</v>
      </c>
      <c r="AE8" s="19">
        <v>31</v>
      </c>
      <c r="AF8" s="19">
        <v>32</v>
      </c>
      <c r="AG8" s="19">
        <v>33</v>
      </c>
      <c r="AH8" s="19">
        <v>34</v>
      </c>
      <c r="AI8" s="19">
        <v>35</v>
      </c>
      <c r="AJ8" s="19">
        <v>36</v>
      </c>
      <c r="AK8" s="19">
        <v>37</v>
      </c>
      <c r="AL8" s="19">
        <v>38</v>
      </c>
    </row>
    <row r="9" spans="1:38" ht="58.5" customHeight="1" x14ac:dyDescent="0.25">
      <c r="A9" s="103" t="s">
        <v>0</v>
      </c>
      <c r="B9" s="104" t="s">
        <v>41</v>
      </c>
      <c r="C9" s="106" t="s">
        <v>9</v>
      </c>
      <c r="D9" s="108" t="s">
        <v>10</v>
      </c>
      <c r="E9" s="108" t="s">
        <v>52</v>
      </c>
      <c r="F9" s="108" t="s">
        <v>11</v>
      </c>
      <c r="G9" s="111" t="s">
        <v>12</v>
      </c>
      <c r="H9" s="111" t="s">
        <v>13</v>
      </c>
      <c r="I9" s="103" t="s">
        <v>14</v>
      </c>
      <c r="J9" s="103"/>
      <c r="K9" s="103"/>
      <c r="L9" s="103"/>
      <c r="M9" s="103"/>
      <c r="N9" s="103"/>
      <c r="O9" s="103"/>
      <c r="P9" s="103"/>
      <c r="Q9" s="108" t="s">
        <v>15</v>
      </c>
      <c r="R9" s="108" t="s">
        <v>16</v>
      </c>
      <c r="S9" s="108" t="s">
        <v>17</v>
      </c>
      <c r="T9" s="130" t="s">
        <v>43</v>
      </c>
      <c r="U9" s="118" t="s">
        <v>18</v>
      </c>
      <c r="V9" s="119" t="s">
        <v>19</v>
      </c>
      <c r="W9" s="120"/>
      <c r="X9" s="108" t="s">
        <v>20</v>
      </c>
      <c r="Y9" s="103" t="s">
        <v>21</v>
      </c>
      <c r="Z9" s="103"/>
      <c r="AA9" s="103"/>
      <c r="AB9" s="103"/>
      <c r="AC9" s="108" t="s">
        <v>22</v>
      </c>
      <c r="AD9" s="113" t="s">
        <v>23</v>
      </c>
      <c r="AE9" s="113" t="s">
        <v>24</v>
      </c>
      <c r="AF9" s="113" t="s">
        <v>42</v>
      </c>
      <c r="AG9" s="104" t="s">
        <v>25</v>
      </c>
      <c r="AH9" s="115" t="s">
        <v>26</v>
      </c>
      <c r="AI9" s="108" t="s">
        <v>27</v>
      </c>
      <c r="AJ9" s="117" t="s">
        <v>28</v>
      </c>
      <c r="AK9" s="128" t="s">
        <v>29</v>
      </c>
      <c r="AL9" s="124" t="s">
        <v>30</v>
      </c>
    </row>
    <row r="10" spans="1:38" ht="50.25" customHeight="1" x14ac:dyDescent="0.25">
      <c r="A10" s="104"/>
      <c r="B10" s="105"/>
      <c r="C10" s="107"/>
      <c r="D10" s="109"/>
      <c r="E10" s="109"/>
      <c r="F10" s="110"/>
      <c r="G10" s="108"/>
      <c r="H10" s="108"/>
      <c r="I10" s="21" t="s">
        <v>50</v>
      </c>
      <c r="J10" s="20" t="s">
        <v>49</v>
      </c>
      <c r="K10" s="20" t="s">
        <v>44</v>
      </c>
      <c r="L10" s="20" t="s">
        <v>48</v>
      </c>
      <c r="M10" s="21" t="s">
        <v>47</v>
      </c>
      <c r="N10" s="21" t="s">
        <v>46</v>
      </c>
      <c r="O10" s="21" t="s">
        <v>45</v>
      </c>
      <c r="P10" s="21" t="s">
        <v>51</v>
      </c>
      <c r="Q10" s="109"/>
      <c r="R10" s="109"/>
      <c r="S10" s="110"/>
      <c r="T10" s="131"/>
      <c r="U10" s="118"/>
      <c r="V10" s="21" t="s">
        <v>31</v>
      </c>
      <c r="W10" s="21" t="s">
        <v>32</v>
      </c>
      <c r="X10" s="110"/>
      <c r="Y10" s="23" t="s">
        <v>33</v>
      </c>
      <c r="Z10" s="22" t="s">
        <v>34</v>
      </c>
      <c r="AA10" s="22" t="s">
        <v>35</v>
      </c>
      <c r="AB10" s="22" t="s">
        <v>53</v>
      </c>
      <c r="AC10" s="110"/>
      <c r="AD10" s="121"/>
      <c r="AE10" s="114"/>
      <c r="AF10" s="121"/>
      <c r="AG10" s="110"/>
      <c r="AH10" s="116"/>
      <c r="AI10" s="109"/>
      <c r="AJ10" s="117"/>
      <c r="AK10" s="129"/>
      <c r="AL10" s="124"/>
    </row>
    <row r="11" spans="1:38" x14ac:dyDescent="0.25">
      <c r="A11" s="3">
        <v>2</v>
      </c>
      <c r="C11" s="2">
        <v>3</v>
      </c>
      <c r="D11" s="3">
        <v>4</v>
      </c>
      <c r="E11" s="3">
        <v>5</v>
      </c>
      <c r="F11" s="3">
        <v>6</v>
      </c>
      <c r="G11" s="3">
        <v>7</v>
      </c>
      <c r="H11" s="3">
        <v>8</v>
      </c>
      <c r="I11" s="3">
        <v>9</v>
      </c>
      <c r="J11" s="3">
        <v>10</v>
      </c>
      <c r="K11" s="3">
        <v>11</v>
      </c>
      <c r="L11" s="3">
        <v>12</v>
      </c>
      <c r="M11" s="3">
        <v>13</v>
      </c>
      <c r="N11" s="3">
        <v>14</v>
      </c>
      <c r="P11" s="3">
        <v>15</v>
      </c>
      <c r="Q11" s="3">
        <v>16</v>
      </c>
      <c r="R11" s="3">
        <v>17</v>
      </c>
      <c r="S11" s="3">
        <v>18</v>
      </c>
      <c r="U11" s="3">
        <v>20</v>
      </c>
      <c r="V11" s="3">
        <v>21</v>
      </c>
      <c r="W11" s="3">
        <v>22</v>
      </c>
      <c r="X11" s="3">
        <v>23</v>
      </c>
      <c r="Y11" s="3">
        <v>24</v>
      </c>
      <c r="Z11" s="5">
        <v>25</v>
      </c>
      <c r="AA11" s="3">
        <v>26</v>
      </c>
      <c r="AB11" s="3">
        <v>27</v>
      </c>
      <c r="AC11" s="3">
        <v>29</v>
      </c>
      <c r="AD11" s="3">
        <v>30</v>
      </c>
      <c r="AG11" s="3">
        <v>31</v>
      </c>
      <c r="AH11" s="3">
        <v>32</v>
      </c>
      <c r="AI11" s="3">
        <v>33</v>
      </c>
      <c r="AJ11" s="3">
        <v>34</v>
      </c>
      <c r="AK11" s="3">
        <v>35</v>
      </c>
      <c r="AL11" s="6">
        <v>36</v>
      </c>
    </row>
    <row r="12" spans="1:38" s="6" customFormat="1" ht="32.25" customHeight="1" x14ac:dyDescent="0.25">
      <c r="A12" s="24"/>
      <c r="B12" s="24"/>
      <c r="C12" s="25"/>
      <c r="D12" s="26"/>
      <c r="E12" s="27"/>
      <c r="F12" s="28"/>
      <c r="G12" s="29"/>
      <c r="H12" s="29">
        <f>+G12+O12</f>
        <v>0</v>
      </c>
      <c r="I12" s="29"/>
      <c r="J12" s="29"/>
      <c r="K12" s="29"/>
      <c r="L12" s="29"/>
      <c r="M12" s="29"/>
      <c r="N12" s="29"/>
      <c r="O12" s="29"/>
      <c r="P12" s="29"/>
      <c r="Q12" s="68">
        <f>SUM(I12:P12)</f>
        <v>0</v>
      </c>
      <c r="R12" s="29"/>
      <c r="S12" s="28"/>
      <c r="T12" s="30"/>
      <c r="U12" s="31" t="e">
        <f>ROUND(((G12+Q12+R12)/F12*S12)+T12,0)</f>
        <v>#DIV/0!</v>
      </c>
      <c r="V12" s="69">
        <v>0</v>
      </c>
      <c r="W12" s="69">
        <v>0</v>
      </c>
      <c r="X12" s="70" t="e">
        <f>+U12-V12-W12</f>
        <v>#DIV/0!</v>
      </c>
      <c r="Y12" s="29"/>
      <c r="Z12" s="31">
        <v>0</v>
      </c>
      <c r="AA12" s="29">
        <f>4400000*Z12</f>
        <v>0</v>
      </c>
      <c r="AB12" s="29">
        <f>ROUND(H12*10.5%,0)</f>
        <v>0</v>
      </c>
      <c r="AC12" s="32" t="e">
        <f t="shared" ref="AC12:AC13" si="0">+IF(X12-Y12-AA12-AB12&gt;0,X12-Y12-AA12-AB12,0)</f>
        <v>#DIV/0!</v>
      </c>
      <c r="AD12" s="33" t="e">
        <f t="shared" ref="AD12:AD13" si="1">ROUND(IF(AC12&gt;80000000,AC12*35%-9850000,IF(AC12&gt;52000000,AC12*30%-5850000,IF(AC12&gt;32000000,AC12*25%-3250000,IF(AC12&gt;18000000,AC12*20%-1650000,IF(AC12&gt;10000000,AC12*15%-750000,IF(AC12&gt;5000000,AC12*10%-250000,IF(AC12&gt;0,AC12*5%,0))))))),0)</f>
        <v>#DIV/0!</v>
      </c>
      <c r="AE12" s="33">
        <f t="shared" ref="AE12:AE13" si="2">ROUND(H12*1%,0)</f>
        <v>0</v>
      </c>
      <c r="AF12" s="33"/>
      <c r="AG12" s="29" t="e">
        <f>ROUND(U12-AB12-AD12-AE12 - AF12,0)</f>
        <v>#DIV/0!</v>
      </c>
      <c r="AH12" s="29" t="e">
        <f>AG12</f>
        <v>#DIV/0!</v>
      </c>
      <c r="AI12" s="34" t="e">
        <f>IF(AND(AG12&gt;AH12,AH12&gt;0),AG12-AH12,0)</f>
        <v>#DIV/0!</v>
      </c>
      <c r="AJ12" s="29"/>
      <c r="AK12" s="34" t="e">
        <f t="shared" ref="AK12:AK13" si="3">+IF(AD12&gt;0,1,0)</f>
        <v>#DIV/0!</v>
      </c>
      <c r="AL12" s="67"/>
    </row>
    <row r="13" spans="1:38" s="6" customFormat="1" ht="32.25" customHeight="1" x14ac:dyDescent="0.25">
      <c r="A13" s="24"/>
      <c r="B13" s="24"/>
      <c r="C13" s="25"/>
      <c r="D13" s="26"/>
      <c r="E13" s="27"/>
      <c r="F13" s="28"/>
      <c r="G13" s="29"/>
      <c r="H13" s="29">
        <f>+G13+O13</f>
        <v>0</v>
      </c>
      <c r="I13" s="29"/>
      <c r="J13" s="29"/>
      <c r="K13" s="29"/>
      <c r="L13" s="29"/>
      <c r="M13" s="29"/>
      <c r="N13" s="29"/>
      <c r="O13" s="29"/>
      <c r="P13" s="29"/>
      <c r="Q13" s="68">
        <f t="shared" ref="Q13" si="4">SUM(I13:P13)</f>
        <v>0</v>
      </c>
      <c r="R13" s="29"/>
      <c r="S13" s="28"/>
      <c r="T13" s="30"/>
      <c r="U13" s="31" t="e">
        <f t="shared" ref="U13" si="5">ROUND(((G13+Q13+R13)/F13*S13)+T13,0)</f>
        <v>#DIV/0!</v>
      </c>
      <c r="V13" s="69">
        <v>0</v>
      </c>
      <c r="W13" s="69">
        <v>0</v>
      </c>
      <c r="X13" s="29" t="e">
        <f t="shared" ref="X13" si="6">+U13-V13-W13</f>
        <v>#DIV/0!</v>
      </c>
      <c r="Y13" s="29"/>
      <c r="Z13" s="31">
        <v>0</v>
      </c>
      <c r="AA13" s="29">
        <f>4400000*Z13</f>
        <v>0</v>
      </c>
      <c r="AB13" s="29">
        <f t="shared" ref="AB13" si="7">ROUND(H13*10.5%,0)</f>
        <v>0</v>
      </c>
      <c r="AC13" s="32" t="e">
        <f t="shared" si="0"/>
        <v>#DIV/0!</v>
      </c>
      <c r="AD13" s="33" t="e">
        <f t="shared" si="1"/>
        <v>#DIV/0!</v>
      </c>
      <c r="AE13" s="33">
        <f t="shared" si="2"/>
        <v>0</v>
      </c>
      <c r="AF13" s="33"/>
      <c r="AG13" s="29" t="e">
        <f>ROUND(U13-AB13-AD13-AE13 - AF13,0)</f>
        <v>#DIV/0!</v>
      </c>
      <c r="AH13" s="29" t="e">
        <f>AG13</f>
        <v>#DIV/0!</v>
      </c>
      <c r="AI13" s="34" t="e">
        <f>IF(AND(AG13&gt;AH13,AH13&gt;0),AG13-AH13,0)</f>
        <v>#DIV/0!</v>
      </c>
      <c r="AJ13" s="29"/>
      <c r="AK13" s="34" t="e">
        <f t="shared" si="3"/>
        <v>#DIV/0!</v>
      </c>
      <c r="AL13" s="67"/>
    </row>
    <row r="14" spans="1:38" s="6" customFormat="1" ht="25.5" customHeight="1" x14ac:dyDescent="0.25">
      <c r="A14" s="36" t="s">
        <v>36</v>
      </c>
      <c r="B14" s="38"/>
      <c r="C14" s="37"/>
      <c r="D14" s="38"/>
      <c r="E14" s="38"/>
      <c r="F14" s="39"/>
      <c r="G14" s="40">
        <f t="shared" ref="G14:AK14" si="8">+SUBTOTAL(9,G12:G13)</f>
        <v>0</v>
      </c>
      <c r="H14" s="40">
        <f t="shared" si="8"/>
        <v>0</v>
      </c>
      <c r="I14" s="40">
        <f t="shared" si="8"/>
        <v>0</v>
      </c>
      <c r="J14" s="40">
        <f t="shared" si="8"/>
        <v>0</v>
      </c>
      <c r="K14" s="40">
        <f t="shared" si="8"/>
        <v>0</v>
      </c>
      <c r="L14" s="40">
        <f t="shared" si="8"/>
        <v>0</v>
      </c>
      <c r="M14" s="40">
        <f t="shared" si="8"/>
        <v>0</v>
      </c>
      <c r="N14" s="40">
        <f t="shared" si="8"/>
        <v>0</v>
      </c>
      <c r="O14" s="40"/>
      <c r="P14" s="40">
        <f t="shared" si="8"/>
        <v>0</v>
      </c>
      <c r="Q14" s="40">
        <f t="shared" si="8"/>
        <v>0</v>
      </c>
      <c r="R14" s="40">
        <f t="shared" si="8"/>
        <v>0</v>
      </c>
      <c r="S14" s="40">
        <f t="shared" si="8"/>
        <v>0</v>
      </c>
      <c r="T14" s="40">
        <f t="shared" si="8"/>
        <v>0</v>
      </c>
      <c r="U14" s="41" t="e">
        <f t="shared" si="8"/>
        <v>#DIV/0!</v>
      </c>
      <c r="V14" s="40">
        <f t="shared" si="8"/>
        <v>0</v>
      </c>
      <c r="W14" s="40">
        <f t="shared" si="8"/>
        <v>0</v>
      </c>
      <c r="X14" s="40" t="e">
        <f t="shared" si="8"/>
        <v>#DIV/0!</v>
      </c>
      <c r="Y14" s="40">
        <f t="shared" si="8"/>
        <v>0</v>
      </c>
      <c r="Z14" s="42">
        <f t="shared" si="8"/>
        <v>0</v>
      </c>
      <c r="AA14" s="40">
        <f t="shared" si="8"/>
        <v>0</v>
      </c>
      <c r="AB14" s="40">
        <f t="shared" si="8"/>
        <v>0</v>
      </c>
      <c r="AC14" s="40" t="e">
        <f t="shared" si="8"/>
        <v>#DIV/0!</v>
      </c>
      <c r="AD14" s="41" t="e">
        <f t="shared" si="8"/>
        <v>#DIV/0!</v>
      </c>
      <c r="AE14" s="41">
        <f t="shared" si="8"/>
        <v>0</v>
      </c>
      <c r="AF14" s="41">
        <f t="shared" si="8"/>
        <v>0</v>
      </c>
      <c r="AG14" s="41" t="e">
        <f t="shared" si="8"/>
        <v>#DIV/0!</v>
      </c>
      <c r="AH14" s="43" t="e">
        <f t="shared" si="8"/>
        <v>#DIV/0!</v>
      </c>
      <c r="AI14" s="40" t="e">
        <f t="shared" si="8"/>
        <v>#DIV/0!</v>
      </c>
      <c r="AJ14" s="40">
        <f t="shared" si="8"/>
        <v>0</v>
      </c>
      <c r="AK14" s="40" t="e">
        <f t="shared" si="8"/>
        <v>#DIV/0!</v>
      </c>
      <c r="AL14" s="35"/>
    </row>
    <row r="15" spans="1:38" x14ac:dyDescent="0.25">
      <c r="A15" s="44"/>
      <c r="B15" s="44"/>
      <c r="C15" s="45"/>
      <c r="D15" s="44"/>
      <c r="E15" s="44"/>
      <c r="F15" s="44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16"/>
      <c r="U15" s="46"/>
      <c r="V15" s="46"/>
      <c r="W15" s="46"/>
      <c r="X15" s="47"/>
      <c r="Y15"/>
      <c r="Z15" s="48"/>
      <c r="AA15"/>
      <c r="AB15"/>
      <c r="AC15" s="49"/>
      <c r="AD15"/>
      <c r="AE15"/>
      <c r="AF15"/>
      <c r="AG15" s="50"/>
      <c r="AH15" s="50"/>
      <c r="AI15" s="50"/>
    </row>
    <row r="16" spans="1:38" x14ac:dyDescent="0.25">
      <c r="A16" s="44"/>
      <c r="B16" s="44"/>
      <c r="C16" s="45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6"/>
      <c r="R16" s="46"/>
      <c r="S16" s="46"/>
      <c r="T16" s="16"/>
      <c r="U16" s="46"/>
      <c r="V16" s="46"/>
      <c r="W16" s="46"/>
      <c r="AG16" s="4"/>
      <c r="AH16" s="4"/>
      <c r="AI16" s="4"/>
    </row>
    <row r="17" spans="1:38" s="51" customFormat="1" ht="16.5" customHeight="1" x14ac:dyDescent="0.25">
      <c r="C17" s="52"/>
      <c r="F17" s="125" t="s">
        <v>37</v>
      </c>
      <c r="G17" s="125"/>
      <c r="H17" s="125"/>
      <c r="I17" s="53"/>
      <c r="J17" s="53"/>
      <c r="L17" s="54"/>
      <c r="T17" s="53"/>
      <c r="V17" s="126" t="s">
        <v>38</v>
      </c>
      <c r="W17" s="126"/>
      <c r="X17" s="126"/>
      <c r="Z17" s="55"/>
      <c r="AA17" s="56"/>
      <c r="AD17" s="57"/>
      <c r="AE17" s="57"/>
      <c r="AF17" s="57"/>
      <c r="AG17" s="127" t="s">
        <v>39</v>
      </c>
      <c r="AH17" s="127"/>
      <c r="AI17" s="127"/>
      <c r="AJ17" s="127"/>
      <c r="AL17" s="58"/>
    </row>
    <row r="18" spans="1:38" ht="15" customHeight="1" x14ac:dyDescent="0.25">
      <c r="F18" s="112" t="s">
        <v>40</v>
      </c>
      <c r="G18" s="112"/>
      <c r="H18" s="112"/>
      <c r="I18" s="4"/>
      <c r="J18" s="4"/>
      <c r="L18" s="60"/>
      <c r="S18" s="50"/>
      <c r="V18" s="112" t="s">
        <v>40</v>
      </c>
      <c r="W18" s="112"/>
      <c r="X18" s="112"/>
      <c r="AB18" s="50"/>
      <c r="AD18" s="46"/>
      <c r="AE18" s="46"/>
      <c r="AF18" s="46"/>
      <c r="AG18" s="112" t="s">
        <v>40</v>
      </c>
      <c r="AH18" s="112"/>
      <c r="AI18" s="112"/>
      <c r="AJ18" s="112"/>
    </row>
    <row r="19" spans="1:38" ht="15" customHeight="1" x14ac:dyDescent="0.25"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1"/>
      <c r="AA19" s="59"/>
      <c r="AB19" s="59"/>
      <c r="AC19" s="59"/>
      <c r="AD19" s="62"/>
      <c r="AE19" s="62"/>
      <c r="AF19" s="62"/>
      <c r="AG19" s="59"/>
      <c r="AH19" s="59"/>
      <c r="AI19" s="59"/>
      <c r="AJ19" s="59"/>
      <c r="AK19" s="59"/>
      <c r="AL19" s="63"/>
    </row>
    <row r="20" spans="1:38" ht="15" customHeight="1" x14ac:dyDescent="0.25">
      <c r="F20" s="59"/>
      <c r="G20" s="59"/>
      <c r="H20" s="59"/>
      <c r="I20" s="4"/>
      <c r="J20" s="4"/>
      <c r="L20" s="60"/>
      <c r="S20" s="50"/>
      <c r="V20" s="59"/>
      <c r="W20" s="59"/>
      <c r="X20" s="59"/>
      <c r="Y20" s="64"/>
      <c r="AC20" s="50"/>
      <c r="AD20" s="46"/>
      <c r="AE20" s="46"/>
      <c r="AF20" s="46"/>
      <c r="AG20" s="59"/>
      <c r="AH20" s="59"/>
      <c r="AI20" s="59"/>
      <c r="AJ20" s="59"/>
    </row>
    <row r="21" spans="1:38" x14ac:dyDescent="0.25">
      <c r="A21" s="44"/>
      <c r="B21" s="44"/>
      <c r="C21" s="45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6"/>
      <c r="R21" s="46"/>
      <c r="S21" s="46"/>
      <c r="T21" s="16"/>
      <c r="U21" s="46"/>
      <c r="V21" s="46"/>
      <c r="W21" s="46"/>
      <c r="X21" s="50"/>
      <c r="AB21" s="50"/>
      <c r="AC21" s="50"/>
      <c r="AD21" s="50"/>
      <c r="AE21" s="50"/>
      <c r="AF21" s="50"/>
      <c r="AG21" s="4"/>
      <c r="AH21" s="4"/>
      <c r="AI21" s="4"/>
    </row>
    <row r="22" spans="1:38" x14ac:dyDescent="0.25">
      <c r="A22" s="44"/>
      <c r="B22" s="44"/>
      <c r="C22" s="45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6"/>
      <c r="R22" s="46"/>
      <c r="S22" s="46"/>
      <c r="T22" s="16"/>
      <c r="U22" s="46"/>
      <c r="V22" s="46"/>
      <c r="W22" s="46"/>
      <c r="X22" s="65"/>
      <c r="AG22" s="4"/>
      <c r="AH22" s="4"/>
      <c r="AI22" s="4"/>
    </row>
    <row r="23" spans="1:38" x14ac:dyDescent="0.25">
      <c r="A23" s="44"/>
      <c r="B23" s="44"/>
      <c r="C23" s="45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6"/>
      <c r="R23" s="46"/>
      <c r="S23" s="46"/>
      <c r="T23" s="16"/>
      <c r="U23" s="46"/>
      <c r="V23" s="46"/>
      <c r="W23" s="46"/>
      <c r="X23" s="46"/>
      <c r="Y23" s="46"/>
      <c r="Z23" s="66"/>
      <c r="AA23" s="46"/>
      <c r="AB23" s="46"/>
      <c r="AC23" s="46"/>
      <c r="AD23" s="46"/>
      <c r="AE23" s="46"/>
      <c r="AF23" s="46"/>
      <c r="AG23" s="46"/>
      <c r="AH23" s="46"/>
      <c r="AI23" s="46"/>
    </row>
    <row r="24" spans="1:38" x14ac:dyDescent="0.25"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 s="47"/>
      <c r="U24"/>
      <c r="V24"/>
      <c r="X24" s="65"/>
    </row>
    <row r="25" spans="1:38" x14ac:dyDescent="0.25"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 s="47"/>
      <c r="U25" s="46"/>
      <c r="V25"/>
      <c r="X25" s="65"/>
    </row>
    <row r="26" spans="1:38" x14ac:dyDescent="0.25">
      <c r="X26" s="65"/>
    </row>
    <row r="28" spans="1:38" x14ac:dyDescent="0.25">
      <c r="U28" s="50"/>
    </row>
  </sheetData>
  <mergeCells count="36">
    <mergeCell ref="AL9:AL10"/>
    <mergeCell ref="V17:X17"/>
    <mergeCell ref="AG17:AJ17"/>
    <mergeCell ref="V18:X18"/>
    <mergeCell ref="AG18:AJ18"/>
    <mergeCell ref="AK9:AK10"/>
    <mergeCell ref="AJ9:AJ10"/>
    <mergeCell ref="AG9:AG10"/>
    <mergeCell ref="AH9:AH10"/>
    <mergeCell ref="AI9:AI10"/>
    <mergeCell ref="F17:H17"/>
    <mergeCell ref="F18:H18"/>
    <mergeCell ref="AD9:AD10"/>
    <mergeCell ref="AE9:AE10"/>
    <mergeCell ref="AF9:AF10"/>
    <mergeCell ref="T9:T10"/>
    <mergeCell ref="AC9:AC10"/>
    <mergeCell ref="H9:H10"/>
    <mergeCell ref="Q9:Q10"/>
    <mergeCell ref="R9:R10"/>
    <mergeCell ref="I9:P9"/>
    <mergeCell ref="U9:U10"/>
    <mergeCell ref="V9:W9"/>
    <mergeCell ref="X9:X10"/>
    <mergeCell ref="Y9:AB9"/>
    <mergeCell ref="S9:S10"/>
    <mergeCell ref="P5:W5"/>
    <mergeCell ref="P6:W6"/>
    <mergeCell ref="I7:J7"/>
    <mergeCell ref="A9:A10"/>
    <mergeCell ref="B9:B10"/>
    <mergeCell ref="C9:C10"/>
    <mergeCell ref="D9:D10"/>
    <mergeCell ref="E9:E10"/>
    <mergeCell ref="F9:F10"/>
    <mergeCell ref="G9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Tất cả</vt:lpstr>
      <vt:lpstr>Nhân viên</vt:lpstr>
      <vt:lpstr>Dịch vụ</vt:lpstr>
      <vt:lpstr>Học việc,thử việc</vt:lpstr>
      <vt:lpstr>'Nhân viên'!bangluong</vt:lpstr>
      <vt:lpstr>'Tất cả'!bangluong</vt:lpstr>
      <vt:lpstr>'Nhân viên'!Print_Area</vt:lpstr>
      <vt:lpstr>'Tất cả'!Print_Area</vt:lpstr>
      <vt:lpstr>'Nhân viên'!Print_Titles</vt:lpstr>
      <vt:lpstr>'Tất cả'!Print_Titles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Đào Lý Trân</cp:lastModifiedBy>
  <cp:lastPrinted>2024-04-23T09:14:39Z</cp:lastPrinted>
  <dcterms:created xsi:type="dcterms:W3CDTF">2015-01-11T06:26:01Z</dcterms:created>
  <dcterms:modified xsi:type="dcterms:W3CDTF">2024-11-08T09:48:48Z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283f12a7-4642-4165-9b3a-c79edcab8262</vt:lpwstr>
  </property>
</Properties>
</file>