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053F786B-3589-4A09-8DBF-010C46BD1928}" xr6:coauthVersionLast="47" xr6:coauthVersionMax="47" xr10:uidLastSave="{00000000-0000-0000-0000-000000000000}"/>
  <bookViews>
    <workbookView xWindow="22680" yWindow="2205" windowWidth="21600" windowHeight="11385" xr2:uid="{00000000-000D-0000-FFFF-FFFF00000000}"/>
  </bookViews>
  <sheets>
    <sheet name="semicon" sheetId="1" r:id="rId1"/>
    <sheet name="allo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E3" i="1"/>
  <c r="E4" i="1"/>
  <c r="E5" i="1"/>
  <c r="E6" i="1"/>
  <c r="E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" i="2"/>
  <c r="I3" i="2"/>
  <c r="I4" i="2"/>
  <c r="I5" i="2"/>
  <c r="I7" i="2"/>
  <c r="I8" i="2"/>
  <c r="I9" i="2"/>
  <c r="I11" i="2"/>
  <c r="I12" i="2"/>
  <c r="I13" i="2"/>
  <c r="I14" i="2"/>
  <c r="I15" i="2"/>
  <c r="I17" i="2"/>
  <c r="I18" i="2"/>
  <c r="I19" i="2"/>
  <c r="I21" i="2"/>
  <c r="I22" i="2"/>
  <c r="I23" i="2"/>
  <c r="I24" i="2"/>
  <c r="I26" i="2"/>
  <c r="I27" i="2"/>
  <c r="I28" i="2"/>
  <c r="G3" i="2"/>
  <c r="G5" i="2"/>
  <c r="G7" i="2"/>
  <c r="G9" i="2"/>
  <c r="G11" i="2"/>
  <c r="G13" i="2"/>
  <c r="G14" i="2"/>
  <c r="G15" i="2"/>
  <c r="G17" i="2"/>
  <c r="G19" i="2"/>
  <c r="G21" i="2"/>
  <c r="G23" i="2"/>
  <c r="G24" i="2"/>
  <c r="G26" i="2"/>
  <c r="G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J2" i="2" l="1"/>
  <c r="H25" i="2"/>
  <c r="H20" i="2"/>
  <c r="H16" i="2"/>
  <c r="J18" i="2" s="1"/>
  <c r="H10" i="2"/>
  <c r="H6" i="2"/>
  <c r="H2" i="2"/>
  <c r="I2" i="2" s="1"/>
  <c r="F27" i="2"/>
  <c r="G27" i="2" s="1"/>
  <c r="F25" i="2"/>
  <c r="G25" i="2" s="1"/>
  <c r="F4" i="2"/>
  <c r="G4" i="2" s="1"/>
  <c r="F6" i="2"/>
  <c r="G6" i="2" s="1"/>
  <c r="F8" i="2"/>
  <c r="G8" i="2" s="1"/>
  <c r="F10" i="2"/>
  <c r="G10" i="2" s="1"/>
  <c r="F12" i="2"/>
  <c r="G12" i="2" s="1"/>
  <c r="F16" i="2"/>
  <c r="G16" i="2" s="1"/>
  <c r="F18" i="2"/>
  <c r="G18" i="2" s="1"/>
  <c r="F20" i="2"/>
  <c r="G20" i="2" s="1"/>
  <c r="F22" i="2"/>
  <c r="G22" i="2" s="1"/>
  <c r="F2" i="2"/>
  <c r="G2" i="2" s="1"/>
  <c r="J6" i="2" l="1"/>
  <c r="I6" i="2"/>
  <c r="J12" i="2"/>
  <c r="I10" i="2"/>
  <c r="J16" i="2"/>
  <c r="L16" i="2" s="1"/>
  <c r="L18" i="2" s="1"/>
  <c r="I16" i="2"/>
  <c r="J25" i="2"/>
  <c r="I25" i="2"/>
  <c r="J22" i="2"/>
  <c r="I20" i="2"/>
  <c r="J4" i="2"/>
  <c r="L2" i="2" s="1"/>
  <c r="L4" i="2" s="1"/>
  <c r="J8" i="2"/>
  <c r="J20" i="2"/>
  <c r="J27" i="2"/>
  <c r="J10" i="2"/>
  <c r="L10" i="2" s="1"/>
  <c r="L12" i="2" s="1"/>
  <c r="L6" i="2" l="1"/>
  <c r="L8" i="2" s="1"/>
  <c r="L25" i="2"/>
  <c r="L27" i="2" s="1"/>
  <c r="L20" i="2"/>
  <c r="L22" i="2" s="1"/>
</calcChain>
</file>

<file path=xl/sharedStrings.xml><?xml version="1.0" encoding="utf-8"?>
<sst xmlns="http://schemas.openxmlformats.org/spreadsheetml/2006/main" count="110" uniqueCount="33">
  <si>
    <t>sample</t>
  </si>
  <si>
    <t>element</t>
  </si>
  <si>
    <t>line</t>
  </si>
  <si>
    <t>intensity (gaussian fit)</t>
  </si>
  <si>
    <t>Y2</t>
  </si>
  <si>
    <t>In</t>
  </si>
  <si>
    <t>Kalpha</t>
  </si>
  <si>
    <t>Kbeta</t>
  </si>
  <si>
    <t>Sb</t>
  </si>
  <si>
    <t>X2</t>
  </si>
  <si>
    <t>b1-1</t>
  </si>
  <si>
    <t>Fe</t>
  </si>
  <si>
    <t>Cr</t>
  </si>
  <si>
    <t>b1-2</t>
  </si>
  <si>
    <t>Cu</t>
  </si>
  <si>
    <t>b1-3</t>
  </si>
  <si>
    <t>Zn</t>
  </si>
  <si>
    <t>b2-a</t>
  </si>
  <si>
    <t>unusable</t>
  </si>
  <si>
    <t>b2-b</t>
  </si>
  <si>
    <t>b2-c</t>
  </si>
  <si>
    <t>b2-d</t>
  </si>
  <si>
    <t>b2-e</t>
  </si>
  <si>
    <t>b2-f</t>
  </si>
  <si>
    <t>Kalph/Kbet</t>
  </si>
  <si>
    <t>k</t>
  </si>
  <si>
    <t>prop</t>
  </si>
  <si>
    <t>by mass</t>
  </si>
  <si>
    <t>rho_Cr</t>
  </si>
  <si>
    <t>Rho_Fe</t>
  </si>
  <si>
    <t>rho_Cu</t>
  </si>
  <si>
    <t>rho_Zn</t>
  </si>
  <si>
    <t>g/cm^3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</si>
</sst>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Border="1"/>
    <xf numFmtId="0" fontId="0" fillId="0" borderId="0" xfId="0" applyBorder="1"/>
    <xf numFmtId="0" fontId="0" fillId="0" borderId="4" xfId="0" applyFill="1" applyBorder="1"/>
    <xf numFmtId="0" fontId="0" fillId="0" borderId="4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9" sqref="C9"/>
    </sheetView>
  </sheetViews>
  <sheetFormatPr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4</v>
      </c>
      <c r="B2" t="s">
        <v>5</v>
      </c>
      <c r="C2" t="s">
        <v>6</v>
      </c>
      <c r="D2">
        <v>122.5</v>
      </c>
      <c r="E2">
        <f>D2/20</f>
        <v>6.125</v>
      </c>
    </row>
    <row r="3" spans="1:5" x14ac:dyDescent="0.25">
      <c r="A3" t="s">
        <v>4</v>
      </c>
      <c r="B3" t="s">
        <v>5</v>
      </c>
      <c r="C3" t="s">
        <v>7</v>
      </c>
      <c r="D3">
        <v>16</v>
      </c>
      <c r="E3">
        <f t="shared" ref="E3:E6" si="0">D3/20</f>
        <v>0.8</v>
      </c>
    </row>
    <row r="4" spans="1:5" x14ac:dyDescent="0.25">
      <c r="A4" s="2" t="s">
        <v>4</v>
      </c>
      <c r="B4" s="2" t="s">
        <v>8</v>
      </c>
      <c r="C4" s="2" t="s">
        <v>6</v>
      </c>
      <c r="D4" s="2">
        <v>42.8</v>
      </c>
      <c r="E4">
        <f t="shared" si="0"/>
        <v>2.1399999999999997</v>
      </c>
    </row>
    <row r="5" spans="1:5" x14ac:dyDescent="0.25">
      <c r="A5" t="s">
        <v>9</v>
      </c>
      <c r="B5" t="s">
        <v>5</v>
      </c>
      <c r="C5" t="s">
        <v>6</v>
      </c>
      <c r="D5">
        <v>266.11</v>
      </c>
      <c r="E5">
        <f t="shared" si="0"/>
        <v>13.3055</v>
      </c>
    </row>
    <row r="6" spans="1:5" x14ac:dyDescent="0.25">
      <c r="A6" t="s">
        <v>9</v>
      </c>
      <c r="B6" t="s">
        <v>5</v>
      </c>
      <c r="C6" t="s">
        <v>7</v>
      </c>
      <c r="D6">
        <v>38.4</v>
      </c>
      <c r="E6">
        <f t="shared" si="0"/>
        <v>1.92</v>
      </c>
    </row>
    <row r="8" spans="1:5" x14ac:dyDescent="0.25">
      <c r="B8">
        <v>2.86</v>
      </c>
      <c r="C8">
        <f>B8*SQRT(2)/20</f>
        <v>0.20223253941935257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5797-EC6A-4906-AED0-F0810CC2E582}">
  <dimension ref="A1:P33"/>
  <sheetViews>
    <sheetView topLeftCell="H1" workbookViewId="0">
      <selection activeCell="J33" sqref="J33"/>
    </sheetView>
  </sheetViews>
  <sheetFormatPr defaultRowHeight="15" x14ac:dyDescent="0.25"/>
  <cols>
    <col min="4" max="5" width="21.5703125" customWidth="1"/>
    <col min="6" max="7" width="17.140625" customWidth="1"/>
    <col min="12" max="13" width="13.85546875" customWidth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0" t="s">
        <v>24</v>
      </c>
      <c r="G1" s="10"/>
      <c r="H1" s="10" t="s">
        <v>25</v>
      </c>
      <c r="I1" s="10"/>
      <c r="J1" s="10" t="s">
        <v>26</v>
      </c>
      <c r="K1" s="10"/>
      <c r="L1" s="10" t="s">
        <v>27</v>
      </c>
      <c r="M1" s="3"/>
      <c r="P1" t="s">
        <v>32</v>
      </c>
    </row>
    <row r="2" spans="1:16" x14ac:dyDescent="0.25">
      <c r="A2" t="s">
        <v>10</v>
      </c>
      <c r="B2" t="s">
        <v>12</v>
      </c>
      <c r="C2" t="s">
        <v>6</v>
      </c>
      <c r="D2">
        <v>381.9</v>
      </c>
      <c r="E2">
        <f>D2/20</f>
        <v>19.094999999999999</v>
      </c>
      <c r="F2">
        <f>D2/D3</f>
        <v>5.5508720930232558</v>
      </c>
      <c r="G2">
        <f>F2*SQRT(2)/20</f>
        <v>0.39250592984759086</v>
      </c>
      <c r="H2">
        <f>D2/D4</f>
        <v>0.42287675783412687</v>
      </c>
      <c r="I2">
        <f>H2*SQRT(2)/20</f>
        <v>2.990190230706926E-2</v>
      </c>
      <c r="J2">
        <f>H2/(1+H2)</f>
        <v>0.29719844357976655</v>
      </c>
      <c r="K2">
        <f>J2/10</f>
        <v>2.9719844357976654E-2</v>
      </c>
      <c r="L2">
        <f>(J2*$P$2)/(J2*$P$2 + J4*$P$3)</f>
        <v>0.27755539703162702</v>
      </c>
      <c r="M2">
        <f>L2/10</f>
        <v>2.7755539703162701E-2</v>
      </c>
      <c r="O2" t="s">
        <v>28</v>
      </c>
      <c r="P2">
        <v>7.15</v>
      </c>
    </row>
    <row r="3" spans="1:16" x14ac:dyDescent="0.25">
      <c r="A3" t="s">
        <v>10</v>
      </c>
      <c r="B3" t="s">
        <v>12</v>
      </c>
      <c r="C3" t="s">
        <v>7</v>
      </c>
      <c r="D3">
        <v>68.8</v>
      </c>
      <c r="E3">
        <f t="shared" ref="E3:E28" si="0">D3/20</f>
        <v>3.44</v>
      </c>
      <c r="G3">
        <f t="shared" ref="G3:G28" si="1">F3*SQRT(2)/20</f>
        <v>0</v>
      </c>
      <c r="I3">
        <f t="shared" ref="I3:I28" si="2">H3*SQRT(2)/20</f>
        <v>0</v>
      </c>
      <c r="K3">
        <f t="shared" ref="K3:K28" si="3">J3/10</f>
        <v>0</v>
      </c>
      <c r="M3">
        <f t="shared" ref="M3:M28" si="4">L3/10</f>
        <v>0</v>
      </c>
      <c r="O3" t="s">
        <v>29</v>
      </c>
      <c r="P3">
        <v>7.87</v>
      </c>
    </row>
    <row r="4" spans="1:16" x14ac:dyDescent="0.25">
      <c r="A4" t="s">
        <v>10</v>
      </c>
      <c r="B4" t="s">
        <v>11</v>
      </c>
      <c r="C4" t="s">
        <v>6</v>
      </c>
      <c r="D4">
        <v>903.1</v>
      </c>
      <c r="E4">
        <f t="shared" si="0"/>
        <v>45.155000000000001</v>
      </c>
      <c r="F4">
        <f>D4/D5</f>
        <v>4.1388634280476628</v>
      </c>
      <c r="G4">
        <f t="shared" si="1"/>
        <v>0.29266183963775028</v>
      </c>
      <c r="I4">
        <f t="shared" si="2"/>
        <v>0</v>
      </c>
      <c r="J4">
        <f>1/(1+H2)</f>
        <v>0.70280155642023345</v>
      </c>
      <c r="K4">
        <f t="shared" si="3"/>
        <v>7.0280155642023348E-2</v>
      </c>
      <c r="L4">
        <f>1-L2</f>
        <v>0.72244460296837298</v>
      </c>
      <c r="M4">
        <f t="shared" si="4"/>
        <v>7.2244460296837301E-2</v>
      </c>
      <c r="O4" t="s">
        <v>30</v>
      </c>
      <c r="P4">
        <v>8.9600000000000009</v>
      </c>
    </row>
    <row r="5" spans="1:16" x14ac:dyDescent="0.25">
      <c r="A5" s="2" t="s">
        <v>10</v>
      </c>
      <c r="B5" s="2" t="s">
        <v>11</v>
      </c>
      <c r="C5" s="2" t="s">
        <v>7</v>
      </c>
      <c r="D5" s="2">
        <v>218.2</v>
      </c>
      <c r="E5">
        <f t="shared" si="0"/>
        <v>10.91</v>
      </c>
      <c r="F5" s="2"/>
      <c r="G5">
        <f t="shared" si="1"/>
        <v>0</v>
      </c>
      <c r="H5" s="2"/>
      <c r="I5">
        <f t="shared" si="2"/>
        <v>0</v>
      </c>
      <c r="J5" s="2"/>
      <c r="K5">
        <f t="shared" si="3"/>
        <v>0</v>
      </c>
      <c r="L5" s="2"/>
      <c r="M5">
        <f t="shared" si="4"/>
        <v>0</v>
      </c>
      <c r="O5" t="s">
        <v>31</v>
      </c>
      <c r="P5">
        <v>7.1340000000000003</v>
      </c>
    </row>
    <row r="6" spans="1:16" x14ac:dyDescent="0.25">
      <c r="A6" t="s">
        <v>13</v>
      </c>
      <c r="B6" s="3" t="s">
        <v>14</v>
      </c>
      <c r="C6" s="3" t="s">
        <v>6</v>
      </c>
      <c r="D6" s="3">
        <v>2110.1999999999998</v>
      </c>
      <c r="E6">
        <f t="shared" si="0"/>
        <v>105.50999999999999</v>
      </c>
      <c r="F6">
        <f>D6/D7</f>
        <v>6.1360860715324224</v>
      </c>
      <c r="G6">
        <f t="shared" si="1"/>
        <v>0.43388680711248984</v>
      </c>
      <c r="H6">
        <f>D6/D8</f>
        <v>1.783920872432158</v>
      </c>
      <c r="I6">
        <f t="shared" si="2"/>
        <v>0.1261422545997001</v>
      </c>
      <c r="J6">
        <f>H6/(1+H6)</f>
        <v>0.64079438826637514</v>
      </c>
      <c r="K6">
        <f t="shared" si="3"/>
        <v>6.4079438826637511E-2</v>
      </c>
      <c r="L6">
        <f>(J6*$P$4)/(J6*$P$4 + J8*$P$5)</f>
        <v>0.69140837063851579</v>
      </c>
      <c r="M6">
        <f t="shared" si="4"/>
        <v>6.9140837063851573E-2</v>
      </c>
    </row>
    <row r="7" spans="1:16" x14ac:dyDescent="0.25">
      <c r="A7" t="s">
        <v>13</v>
      </c>
      <c r="B7" s="3" t="s">
        <v>14</v>
      </c>
      <c r="C7" s="3" t="s">
        <v>7</v>
      </c>
      <c r="D7" s="3">
        <v>343.9</v>
      </c>
      <c r="E7">
        <f t="shared" si="0"/>
        <v>17.195</v>
      </c>
      <c r="G7">
        <f t="shared" si="1"/>
        <v>0</v>
      </c>
      <c r="I7">
        <f t="shared" si="2"/>
        <v>0</v>
      </c>
      <c r="K7">
        <f t="shared" si="3"/>
        <v>0</v>
      </c>
      <c r="M7">
        <f t="shared" si="4"/>
        <v>0</v>
      </c>
    </row>
    <row r="8" spans="1:16" x14ac:dyDescent="0.25">
      <c r="A8" t="s">
        <v>13</v>
      </c>
      <c r="B8" s="3" t="s">
        <v>16</v>
      </c>
      <c r="C8" s="3" t="s">
        <v>6</v>
      </c>
      <c r="D8" s="3">
        <v>1182.9000000000001</v>
      </c>
      <c r="E8">
        <f t="shared" si="0"/>
        <v>59.145000000000003</v>
      </c>
      <c r="F8">
        <f>D8/D9</f>
        <v>17.093930635838152</v>
      </c>
      <c r="G8">
        <f t="shared" si="1"/>
        <v>1.2087234269733629</v>
      </c>
      <c r="I8">
        <f t="shared" si="2"/>
        <v>0</v>
      </c>
      <c r="J8">
        <f>1/(1+H6)</f>
        <v>0.35920561173362492</v>
      </c>
      <c r="K8">
        <f t="shared" si="3"/>
        <v>3.5920561173362495E-2</v>
      </c>
      <c r="L8">
        <f>1-L6</f>
        <v>0.30859162936148421</v>
      </c>
      <c r="M8">
        <f t="shared" si="4"/>
        <v>3.0859162936148422E-2</v>
      </c>
    </row>
    <row r="9" spans="1:16" x14ac:dyDescent="0.25">
      <c r="A9" s="2" t="s">
        <v>13</v>
      </c>
      <c r="B9" s="4" t="s">
        <v>16</v>
      </c>
      <c r="C9" s="4" t="s">
        <v>7</v>
      </c>
      <c r="D9" s="4">
        <v>69.2</v>
      </c>
      <c r="E9">
        <f t="shared" si="0"/>
        <v>3.46</v>
      </c>
      <c r="F9" s="2"/>
      <c r="G9">
        <f t="shared" si="1"/>
        <v>0</v>
      </c>
      <c r="H9" s="2"/>
      <c r="I9">
        <f t="shared" si="2"/>
        <v>0</v>
      </c>
      <c r="J9" s="2"/>
      <c r="K9">
        <f t="shared" si="3"/>
        <v>0</v>
      </c>
      <c r="L9" s="2"/>
      <c r="M9">
        <f t="shared" si="4"/>
        <v>0</v>
      </c>
    </row>
    <row r="10" spans="1:16" x14ac:dyDescent="0.25">
      <c r="A10" s="3" t="s">
        <v>15</v>
      </c>
      <c r="B10" s="3" t="s">
        <v>14</v>
      </c>
      <c r="C10" s="3" t="s">
        <v>6</v>
      </c>
      <c r="D10" s="3">
        <v>3947.9</v>
      </c>
      <c r="E10">
        <f t="shared" si="0"/>
        <v>197.39500000000001</v>
      </c>
      <c r="F10">
        <f>D10/D11</f>
        <v>14.329945553539019</v>
      </c>
      <c r="G10">
        <f t="shared" si="1"/>
        <v>1.0132801674941456</v>
      </c>
      <c r="H10">
        <f>D10/D12</f>
        <v>1.2655148095909732</v>
      </c>
      <c r="I10">
        <f t="shared" si="2"/>
        <v>8.9485410355377965E-2</v>
      </c>
      <c r="J10">
        <f>H10/(1+H10)</f>
        <v>0.55859922178988319</v>
      </c>
      <c r="K10">
        <f t="shared" si="3"/>
        <v>5.5859922178988317E-2</v>
      </c>
      <c r="L10">
        <f>(J10*$P$4)/(J10*$P$4 + J12*$P$5)</f>
        <v>0.61381502204336358</v>
      </c>
      <c r="M10">
        <f t="shared" si="4"/>
        <v>6.1381502204336358E-2</v>
      </c>
    </row>
    <row r="11" spans="1:16" x14ac:dyDescent="0.25">
      <c r="A11" s="3" t="s">
        <v>15</v>
      </c>
      <c r="B11" s="3" t="s">
        <v>14</v>
      </c>
      <c r="C11" s="3" t="s">
        <v>7</v>
      </c>
      <c r="D11" s="3">
        <v>275.5</v>
      </c>
      <c r="E11">
        <f t="shared" si="0"/>
        <v>13.775</v>
      </c>
      <c r="G11">
        <f t="shared" si="1"/>
        <v>0</v>
      </c>
      <c r="I11">
        <f t="shared" si="2"/>
        <v>0</v>
      </c>
      <c r="K11">
        <f t="shared" si="3"/>
        <v>0</v>
      </c>
      <c r="M11">
        <f t="shared" si="4"/>
        <v>0</v>
      </c>
    </row>
    <row r="12" spans="1:16" x14ac:dyDescent="0.25">
      <c r="A12" s="3" t="s">
        <v>15</v>
      </c>
      <c r="B12" s="3" t="s">
        <v>16</v>
      </c>
      <c r="C12" s="3" t="s">
        <v>6</v>
      </c>
      <c r="D12" s="3">
        <v>3119.6</v>
      </c>
      <c r="E12">
        <f t="shared" si="0"/>
        <v>155.97999999999999</v>
      </c>
      <c r="F12">
        <f>D12/D13</f>
        <v>16.514557967178401</v>
      </c>
      <c r="G12">
        <f t="shared" si="1"/>
        <v>1.1677555926890173</v>
      </c>
      <c r="I12">
        <f t="shared" si="2"/>
        <v>0</v>
      </c>
      <c r="J12">
        <f>1/(1+H10)</f>
        <v>0.4414007782101167</v>
      </c>
      <c r="K12">
        <f t="shared" si="3"/>
        <v>4.4140077821011668E-2</v>
      </c>
      <c r="L12">
        <f>1-L10</f>
        <v>0.38618497795663642</v>
      </c>
      <c r="M12">
        <f t="shared" si="4"/>
        <v>3.8618497795663641E-2</v>
      </c>
    </row>
    <row r="13" spans="1:16" x14ac:dyDescent="0.25">
      <c r="A13" s="4" t="s">
        <v>15</v>
      </c>
      <c r="B13" s="4" t="s">
        <v>16</v>
      </c>
      <c r="C13" s="4" t="s">
        <v>7</v>
      </c>
      <c r="D13" s="2">
        <v>188.9</v>
      </c>
      <c r="E13">
        <f t="shared" si="0"/>
        <v>9.4450000000000003</v>
      </c>
      <c r="F13" s="2"/>
      <c r="G13">
        <f t="shared" si="1"/>
        <v>0</v>
      </c>
      <c r="H13" s="2"/>
      <c r="I13">
        <f t="shared" si="2"/>
        <v>0</v>
      </c>
      <c r="J13" s="2"/>
      <c r="K13">
        <f t="shared" si="3"/>
        <v>0</v>
      </c>
      <c r="L13" s="2"/>
      <c r="M13">
        <f t="shared" si="4"/>
        <v>0</v>
      </c>
    </row>
    <row r="14" spans="1:16" x14ac:dyDescent="0.25">
      <c r="A14" s="8" t="s">
        <v>17</v>
      </c>
      <c r="B14" s="8" t="s">
        <v>18</v>
      </c>
      <c r="C14" s="9"/>
      <c r="D14" s="9"/>
      <c r="E14">
        <f t="shared" si="0"/>
        <v>0</v>
      </c>
      <c r="F14" s="6"/>
      <c r="G14">
        <f t="shared" si="1"/>
        <v>0</v>
      </c>
      <c r="H14" s="6"/>
      <c r="I14">
        <f t="shared" si="2"/>
        <v>0</v>
      </c>
      <c r="J14" s="6"/>
      <c r="K14">
        <f t="shared" si="3"/>
        <v>0</v>
      </c>
      <c r="L14" s="6"/>
      <c r="M14">
        <f t="shared" si="4"/>
        <v>0</v>
      </c>
    </row>
    <row r="15" spans="1:16" x14ac:dyDescent="0.25">
      <c r="A15" s="5" t="s">
        <v>19</v>
      </c>
      <c r="B15" s="5" t="s">
        <v>18</v>
      </c>
      <c r="C15" s="6"/>
      <c r="D15" s="6"/>
      <c r="E15">
        <f t="shared" si="0"/>
        <v>0</v>
      </c>
      <c r="F15" s="6"/>
      <c r="G15">
        <f t="shared" si="1"/>
        <v>0</v>
      </c>
      <c r="H15" s="6"/>
      <c r="I15">
        <f t="shared" si="2"/>
        <v>0</v>
      </c>
      <c r="J15" s="6"/>
      <c r="K15">
        <f t="shared" si="3"/>
        <v>0</v>
      </c>
      <c r="L15" s="6"/>
      <c r="M15">
        <f t="shared" si="4"/>
        <v>0</v>
      </c>
    </row>
    <row r="16" spans="1:16" x14ac:dyDescent="0.25">
      <c r="A16" s="3" t="s">
        <v>20</v>
      </c>
      <c r="B16" s="3" t="s">
        <v>11</v>
      </c>
      <c r="C16" s="3" t="s">
        <v>6</v>
      </c>
      <c r="D16" s="3">
        <v>1351.9</v>
      </c>
      <c r="E16">
        <f t="shared" si="0"/>
        <v>67.594999999999999</v>
      </c>
      <c r="F16">
        <f>D16/D17</f>
        <v>3.7365948037589831</v>
      </c>
      <c r="G16">
        <f t="shared" si="1"/>
        <v>0.26421715242843941</v>
      </c>
      <c r="H16">
        <f>D16/D18</f>
        <v>2.0620805369127519</v>
      </c>
      <c r="I16">
        <f t="shared" si="2"/>
        <v>0.14581111310038036</v>
      </c>
      <c r="J16">
        <f>H16/(1+H16)</f>
        <v>0.67342465753424663</v>
      </c>
      <c r="K16">
        <f t="shared" si="3"/>
        <v>6.734246575342466E-2</v>
      </c>
      <c r="L16">
        <f>(J16*$P$3)/(J16*$P$3 + J18*$P$5)</f>
        <v>0.69463980924001234</v>
      </c>
      <c r="M16">
        <f t="shared" si="4"/>
        <v>6.9463980924001231E-2</v>
      </c>
    </row>
    <row r="17" spans="1:13" s="7" customFormat="1" x14ac:dyDescent="0.25">
      <c r="A17" s="3" t="s">
        <v>20</v>
      </c>
      <c r="B17" s="3" t="s">
        <v>11</v>
      </c>
      <c r="C17" s="3" t="s">
        <v>7</v>
      </c>
      <c r="D17" s="3">
        <v>361.8</v>
      </c>
      <c r="E17">
        <f t="shared" si="0"/>
        <v>18.09</v>
      </c>
      <c r="F17"/>
      <c r="G17">
        <f t="shared" si="1"/>
        <v>0</v>
      </c>
      <c r="I17">
        <f t="shared" si="2"/>
        <v>0</v>
      </c>
      <c r="J17"/>
      <c r="K17">
        <f t="shared" si="3"/>
        <v>0</v>
      </c>
      <c r="L17"/>
      <c r="M17">
        <f t="shared" si="4"/>
        <v>0</v>
      </c>
    </row>
    <row r="18" spans="1:13" x14ac:dyDescent="0.25">
      <c r="A18" s="3" t="s">
        <v>20</v>
      </c>
      <c r="B18" s="3" t="s">
        <v>16</v>
      </c>
      <c r="C18" s="3" t="s">
        <v>6</v>
      </c>
      <c r="D18" s="3">
        <v>655.6</v>
      </c>
      <c r="E18">
        <f t="shared" si="0"/>
        <v>32.78</v>
      </c>
      <c r="F18">
        <f>D18/D19</f>
        <v>8.5699346405228756</v>
      </c>
      <c r="G18">
        <f t="shared" si="1"/>
        <v>0.60598588986392232</v>
      </c>
      <c r="I18">
        <f t="shared" si="2"/>
        <v>0</v>
      </c>
      <c r="J18">
        <f>1/(1+H16)</f>
        <v>0.32657534246575337</v>
      </c>
      <c r="K18">
        <f t="shared" si="3"/>
        <v>3.2657534246575338E-2</v>
      </c>
      <c r="L18">
        <f>1-L16</f>
        <v>0.30536019075998766</v>
      </c>
      <c r="M18">
        <f t="shared" si="4"/>
        <v>3.0536019075998767E-2</v>
      </c>
    </row>
    <row r="19" spans="1:13" x14ac:dyDescent="0.25">
      <c r="A19" s="4" t="s">
        <v>20</v>
      </c>
      <c r="B19" s="4" t="s">
        <v>16</v>
      </c>
      <c r="C19" s="4" t="s">
        <v>7</v>
      </c>
      <c r="D19" s="4">
        <v>76.5</v>
      </c>
      <c r="E19">
        <f t="shared" si="0"/>
        <v>3.8250000000000002</v>
      </c>
      <c r="F19" s="2"/>
      <c r="G19">
        <f t="shared" si="1"/>
        <v>0</v>
      </c>
      <c r="H19" s="2"/>
      <c r="I19">
        <f t="shared" si="2"/>
        <v>0</v>
      </c>
      <c r="J19" s="2"/>
      <c r="K19">
        <f t="shared" si="3"/>
        <v>0</v>
      </c>
      <c r="L19" s="2"/>
      <c r="M19">
        <f t="shared" si="4"/>
        <v>0</v>
      </c>
    </row>
    <row r="20" spans="1:13" x14ac:dyDescent="0.25">
      <c r="A20" s="3" t="s">
        <v>21</v>
      </c>
      <c r="B20" s="3" t="s">
        <v>11</v>
      </c>
      <c r="C20" s="3" t="s">
        <v>6</v>
      </c>
      <c r="D20" s="3">
        <v>1443.6</v>
      </c>
      <c r="E20">
        <f t="shared" si="0"/>
        <v>72.179999999999993</v>
      </c>
      <c r="F20">
        <f>D20/D21</f>
        <v>3.9217603911980436</v>
      </c>
      <c r="G20">
        <f t="shared" si="1"/>
        <v>0.27731033668049443</v>
      </c>
      <c r="H20">
        <f>D20/D22</f>
        <v>3.4216639013984356</v>
      </c>
      <c r="I20">
        <f t="shared" si="2"/>
        <v>0.24194817476200522</v>
      </c>
      <c r="J20">
        <f>H20/(1+H20)</f>
        <v>0.7738407933529885</v>
      </c>
      <c r="K20">
        <f t="shared" si="3"/>
        <v>7.7384079335298853E-2</v>
      </c>
      <c r="L20">
        <f>(J20*$P$3)/(J20*$P$3 + J22*$P$5)</f>
        <v>0.79056143655639688</v>
      </c>
      <c r="M20">
        <f t="shared" si="4"/>
        <v>7.9056143655639691E-2</v>
      </c>
    </row>
    <row r="21" spans="1:13" x14ac:dyDescent="0.25">
      <c r="A21" s="3" t="s">
        <v>21</v>
      </c>
      <c r="B21" s="3" t="s">
        <v>11</v>
      </c>
      <c r="C21" s="3" t="s">
        <v>7</v>
      </c>
      <c r="D21" s="3">
        <v>368.1</v>
      </c>
      <c r="E21">
        <f t="shared" si="0"/>
        <v>18.405000000000001</v>
      </c>
      <c r="G21">
        <f t="shared" si="1"/>
        <v>0</v>
      </c>
      <c r="I21">
        <f t="shared" si="2"/>
        <v>0</v>
      </c>
      <c r="K21">
        <f t="shared" si="3"/>
        <v>0</v>
      </c>
      <c r="M21">
        <f t="shared" si="4"/>
        <v>0</v>
      </c>
    </row>
    <row r="22" spans="1:13" x14ac:dyDescent="0.25">
      <c r="A22" s="3" t="s">
        <v>21</v>
      </c>
      <c r="B22" s="3" t="s">
        <v>16</v>
      </c>
      <c r="C22" s="3" t="s">
        <v>6</v>
      </c>
      <c r="D22" s="3">
        <v>421.9</v>
      </c>
      <c r="E22">
        <f t="shared" si="0"/>
        <v>21.094999999999999</v>
      </c>
      <c r="F22">
        <f>D22/D23</f>
        <v>9.74364896073903</v>
      </c>
      <c r="G22">
        <f t="shared" si="1"/>
        <v>0.68898002536398251</v>
      </c>
      <c r="I22">
        <f t="shared" si="2"/>
        <v>0</v>
      </c>
      <c r="J22">
        <f>1/(1+H20)</f>
        <v>0.22615920664701153</v>
      </c>
      <c r="K22">
        <f t="shared" si="3"/>
        <v>2.2615920664701153E-2</v>
      </c>
      <c r="L22">
        <f>1-L20</f>
        <v>0.20943856344360312</v>
      </c>
      <c r="M22">
        <f t="shared" si="4"/>
        <v>2.0943856344360311E-2</v>
      </c>
    </row>
    <row r="23" spans="1:13" x14ac:dyDescent="0.25">
      <c r="A23" s="4" t="s">
        <v>21</v>
      </c>
      <c r="B23" s="4" t="s">
        <v>16</v>
      </c>
      <c r="C23" s="4" t="s">
        <v>7</v>
      </c>
      <c r="D23" s="4">
        <v>43.3</v>
      </c>
      <c r="E23">
        <f t="shared" si="0"/>
        <v>2.165</v>
      </c>
      <c r="F23" s="2"/>
      <c r="G23">
        <f t="shared" si="1"/>
        <v>0</v>
      </c>
      <c r="H23" s="2"/>
      <c r="I23">
        <f t="shared" si="2"/>
        <v>0</v>
      </c>
      <c r="J23" s="2"/>
      <c r="K23">
        <f t="shared" si="3"/>
        <v>0</v>
      </c>
      <c r="L23" s="2"/>
      <c r="M23">
        <f t="shared" si="4"/>
        <v>0</v>
      </c>
    </row>
    <row r="24" spans="1:13" x14ac:dyDescent="0.25">
      <c r="A24" s="5" t="s">
        <v>22</v>
      </c>
      <c r="B24" s="5" t="s">
        <v>18</v>
      </c>
      <c r="C24" s="6"/>
      <c r="D24" s="6"/>
      <c r="E24">
        <f t="shared" si="0"/>
        <v>0</v>
      </c>
      <c r="F24" s="6"/>
      <c r="G24">
        <f t="shared" si="1"/>
        <v>0</v>
      </c>
      <c r="H24" s="6"/>
      <c r="I24">
        <f t="shared" si="2"/>
        <v>0</v>
      </c>
      <c r="J24" s="6"/>
      <c r="K24">
        <f t="shared" si="3"/>
        <v>0</v>
      </c>
      <c r="L24" s="6"/>
      <c r="M24">
        <f t="shared" si="4"/>
        <v>0</v>
      </c>
    </row>
    <row r="25" spans="1:13" x14ac:dyDescent="0.25">
      <c r="A25" s="3" t="s">
        <v>23</v>
      </c>
      <c r="B25" s="3" t="s">
        <v>11</v>
      </c>
      <c r="C25" s="3" t="s">
        <v>6</v>
      </c>
      <c r="D25" s="3">
        <v>1443.3</v>
      </c>
      <c r="E25">
        <f t="shared" si="0"/>
        <v>72.164999999999992</v>
      </c>
      <c r="F25">
        <f>D25/D26</f>
        <v>3.8850605652759085</v>
      </c>
      <c r="G25">
        <f t="shared" si="1"/>
        <v>0.27471526710270366</v>
      </c>
      <c r="H25">
        <f>D25/D27</f>
        <v>2.5594963646036533</v>
      </c>
      <c r="I25">
        <f t="shared" si="2"/>
        <v>0.18098372358335596</v>
      </c>
      <c r="J25">
        <f>H25/(1+H25)</f>
        <v>0.71906137903547229</v>
      </c>
      <c r="K25">
        <f t="shared" si="3"/>
        <v>7.1906137903547232E-2</v>
      </c>
      <c r="L25">
        <f>(J25*$P$3)/(J25*$P$3 + J27*$P$5)</f>
        <v>0.73846324099151606</v>
      </c>
      <c r="M25">
        <f t="shared" si="4"/>
        <v>7.3846324099151608E-2</v>
      </c>
    </row>
    <row r="26" spans="1:13" x14ac:dyDescent="0.25">
      <c r="A26" s="3" t="s">
        <v>23</v>
      </c>
      <c r="B26" s="3" t="s">
        <v>11</v>
      </c>
      <c r="C26" s="3" t="s">
        <v>7</v>
      </c>
      <c r="D26" s="3">
        <v>371.5</v>
      </c>
      <c r="E26">
        <f t="shared" si="0"/>
        <v>18.574999999999999</v>
      </c>
      <c r="G26">
        <f t="shared" si="1"/>
        <v>0</v>
      </c>
      <c r="I26">
        <f t="shared" si="2"/>
        <v>0</v>
      </c>
      <c r="K26">
        <f t="shared" si="3"/>
        <v>0</v>
      </c>
      <c r="M26">
        <f t="shared" si="4"/>
        <v>0</v>
      </c>
    </row>
    <row r="27" spans="1:13" x14ac:dyDescent="0.25">
      <c r="A27" s="3" t="s">
        <v>23</v>
      </c>
      <c r="B27" s="3" t="s">
        <v>16</v>
      </c>
      <c r="C27" s="3" t="s">
        <v>6</v>
      </c>
      <c r="D27" s="3">
        <v>563.9</v>
      </c>
      <c r="E27">
        <f t="shared" si="0"/>
        <v>28.195</v>
      </c>
      <c r="F27">
        <f>D27/D28</f>
        <v>9.367109634551495</v>
      </c>
      <c r="G27">
        <f t="shared" si="1"/>
        <v>0.66235467427092054</v>
      </c>
      <c r="I27">
        <f t="shared" si="2"/>
        <v>0</v>
      </c>
      <c r="J27">
        <f>1/(1+H25)</f>
        <v>0.28093862096452771</v>
      </c>
      <c r="K27">
        <f t="shared" si="3"/>
        <v>2.809386209645277E-2</v>
      </c>
      <c r="L27">
        <f>1-L25</f>
        <v>0.26153675900848394</v>
      </c>
      <c r="M27">
        <f t="shared" si="4"/>
        <v>2.6153675900848394E-2</v>
      </c>
    </row>
    <row r="28" spans="1:13" x14ac:dyDescent="0.25">
      <c r="A28" s="4" t="s">
        <v>23</v>
      </c>
      <c r="B28" s="4" t="s">
        <v>16</v>
      </c>
      <c r="C28" s="4" t="s">
        <v>7</v>
      </c>
      <c r="D28" s="4">
        <v>60.2</v>
      </c>
      <c r="E28">
        <f t="shared" si="0"/>
        <v>3.0100000000000002</v>
      </c>
      <c r="F28" s="2"/>
      <c r="G28">
        <f t="shared" si="1"/>
        <v>0</v>
      </c>
      <c r="H28" s="2"/>
      <c r="I28">
        <f t="shared" si="2"/>
        <v>0</v>
      </c>
      <c r="J28" s="2"/>
      <c r="K28">
        <f t="shared" si="3"/>
        <v>0</v>
      </c>
      <c r="L28" s="2"/>
      <c r="M28">
        <f t="shared" si="4"/>
        <v>0</v>
      </c>
    </row>
    <row r="33" spans="10:10" x14ac:dyDescent="0.25">
      <c r="J33">
        <v>122.5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semicon</vt:lpstr>
      <vt:lpstr>alloys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2022-05-01T13:27:36Z</dcterms:modified>
</cp:coreProperties>
</file>