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sgrad-sys/Documents/SCRAM/SCRAM_scripts/example/"/>
    </mc:Choice>
  </mc:AlternateContent>
  <xr:revisionPtr revIDLastSave="0" documentId="13_ncr:1_{1AC744E0-133A-284B-83EF-BDC4DA35D443}" xr6:coauthVersionLast="47" xr6:coauthVersionMax="47" xr10:uidLastSave="{00000000-0000-0000-0000-000000000000}"/>
  <bookViews>
    <workbookView xWindow="0" yWindow="500" windowWidth="36780" windowHeight="18780" xr2:uid="{AE32DFEE-E10F-1F43-B2A8-4D8834CDC0CD}"/>
  </bookViews>
  <sheets>
    <sheet name="Questionnaire" sheetId="1" r:id="rId1"/>
    <sheet name="Checks" sheetId="2" r:id="rId2"/>
    <sheet name="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3" l="1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1" i="3"/>
  <c r="V47" i="1"/>
  <c r="W47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I30" i="1" l="1" a="1"/>
  <c r="AI30" i="1" s="1"/>
  <c r="AI29" i="1" a="1"/>
  <c r="AI29" i="1" s="1"/>
  <c r="AI28" i="1" a="1"/>
  <c r="AI28" i="1" s="1"/>
  <c r="AI27" i="1" a="1"/>
  <c r="AI27" i="1" s="1"/>
  <c r="AI26" i="1" a="1"/>
  <c r="AI26" i="1" s="1"/>
  <c r="AI25" i="1" a="1"/>
  <c r="AI25" i="1" s="1"/>
  <c r="AI24" i="1" a="1"/>
  <c r="AI24" i="1" s="1"/>
  <c r="AI23" i="1" a="1"/>
  <c r="AI23" i="1" s="1"/>
  <c r="AI22" i="1" a="1"/>
  <c r="AI22" i="1" s="1"/>
  <c r="AI21" i="1" a="1"/>
  <c r="AI21" i="1" s="1"/>
  <c r="AI20" i="1" a="1"/>
  <c r="AI20" i="1" s="1"/>
  <c r="AI19" i="1" a="1"/>
  <c r="AI19" i="1" s="1"/>
  <c r="AI18" i="1" a="1"/>
  <c r="AI18" i="1" s="1"/>
  <c r="AI17" i="1" a="1"/>
  <c r="AI17" i="1" s="1"/>
  <c r="AI16" i="1" a="1"/>
  <c r="AI16" i="1" s="1"/>
  <c r="AI15" i="1" a="1"/>
  <c r="AI15" i="1" s="1"/>
  <c r="AI14" i="1" a="1"/>
  <c r="AI14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B3" i="2" a="1"/>
  <c r="B3" i="2" s="1"/>
  <c r="D3" i="2" s="1"/>
  <c r="AI13" i="1" a="1"/>
  <c r="AI13" i="1" s="1"/>
  <c r="AI12" i="1" a="1"/>
  <c r="AI12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AI4" i="1" a="1"/>
  <c r="AI4" i="1" s="1"/>
  <c r="I4" i="1"/>
  <c r="D15" i="2" l="1"/>
  <c r="G15" i="2" s="1"/>
  <c r="J15" i="2" s="1"/>
  <c r="B46" i="3" s="1"/>
  <c r="D24" i="2"/>
  <c r="G24" i="2" s="1"/>
  <c r="J24" i="2" s="1"/>
  <c r="B55" i="3" s="1"/>
  <c r="D25" i="2"/>
  <c r="D11" i="2"/>
  <c r="G11" i="2" s="1"/>
  <c r="J11" i="2" s="1"/>
  <c r="B42" i="3" s="1"/>
  <c r="D19" i="2"/>
  <c r="G19" i="2" s="1"/>
  <c r="J19" i="2" s="1"/>
  <c r="B50" i="3" s="1"/>
  <c r="D27" i="2"/>
  <c r="G27" i="2" s="1"/>
  <c r="J27" i="2" s="1"/>
  <c r="B58" i="3" s="1"/>
  <c r="D23" i="2"/>
  <c r="G23" i="2" s="1"/>
  <c r="J23" i="2" s="1"/>
  <c r="B54" i="3" s="1"/>
  <c r="D16" i="2"/>
  <c r="G16" i="2" s="1"/>
  <c r="J16" i="2" s="1"/>
  <c r="B47" i="3" s="1"/>
  <c r="D32" i="2"/>
  <c r="D9" i="2"/>
  <c r="G9" i="2" s="1"/>
  <c r="J9" i="2" s="1"/>
  <c r="B40" i="3" s="1"/>
  <c r="D10" i="2"/>
  <c r="G10" i="2" s="1"/>
  <c r="J10" i="2" s="1"/>
  <c r="B41" i="3" s="1"/>
  <c r="D4" i="2"/>
  <c r="G4" i="2" s="1"/>
  <c r="J4" i="2" s="1"/>
  <c r="B35" i="3" s="1"/>
  <c r="D12" i="2"/>
  <c r="G12" i="2" s="1"/>
  <c r="J12" i="2" s="1"/>
  <c r="B43" i="3" s="1"/>
  <c r="D20" i="2"/>
  <c r="G20" i="2" s="1"/>
  <c r="J20" i="2" s="1"/>
  <c r="B51" i="3" s="1"/>
  <c r="D28" i="2"/>
  <c r="G28" i="2" s="1"/>
  <c r="J28" i="2" s="1"/>
  <c r="B59" i="3" s="1"/>
  <c r="D7" i="2"/>
  <c r="G7" i="2" s="1"/>
  <c r="J7" i="2" s="1"/>
  <c r="B38" i="3" s="1"/>
  <c r="D31" i="2"/>
  <c r="G31" i="2" s="1"/>
  <c r="J31" i="2" s="1"/>
  <c r="B62" i="3" s="1"/>
  <c r="D8" i="2"/>
  <c r="G8" i="2" s="1"/>
  <c r="J8" i="2" s="1"/>
  <c r="B39" i="3" s="1"/>
  <c r="D17" i="2"/>
  <c r="G17" i="2" s="1"/>
  <c r="J17" i="2" s="1"/>
  <c r="B48" i="3" s="1"/>
  <c r="D18" i="2"/>
  <c r="D5" i="2"/>
  <c r="G5" i="2" s="1"/>
  <c r="J5" i="2" s="1"/>
  <c r="B36" i="3" s="1"/>
  <c r="D13" i="2"/>
  <c r="G13" i="2" s="1"/>
  <c r="J13" i="2" s="1"/>
  <c r="B44" i="3" s="1"/>
  <c r="D21" i="2"/>
  <c r="G21" i="2" s="1"/>
  <c r="J21" i="2" s="1"/>
  <c r="B52" i="3" s="1"/>
  <c r="D29" i="2"/>
  <c r="G29" i="2" s="1"/>
  <c r="J29" i="2" s="1"/>
  <c r="B60" i="3" s="1"/>
  <c r="D26" i="2"/>
  <c r="G26" i="2" s="1"/>
  <c r="J26" i="2" s="1"/>
  <c r="B57" i="3" s="1"/>
  <c r="D6" i="2"/>
  <c r="G6" i="2" s="1"/>
  <c r="J6" i="2" s="1"/>
  <c r="B37" i="3" s="1"/>
  <c r="D14" i="2"/>
  <c r="G14" i="2" s="1"/>
  <c r="J14" i="2" s="1"/>
  <c r="B45" i="3" s="1"/>
  <c r="D22" i="2"/>
  <c r="G22" i="2" s="1"/>
  <c r="J22" i="2" s="1"/>
  <c r="B53" i="3" s="1"/>
  <c r="D30" i="2"/>
  <c r="G30" i="2" s="1"/>
  <c r="B33" i="3"/>
  <c r="B2" i="3"/>
  <c r="G32" i="2"/>
  <c r="J32" i="2" s="1"/>
  <c r="B63" i="3" s="1"/>
  <c r="G25" i="2"/>
  <c r="J25" i="2" s="1"/>
  <c r="B56" i="3" s="1"/>
  <c r="G18" i="2"/>
  <c r="J18" i="2" s="1"/>
  <c r="B49" i="3" s="1"/>
  <c r="G3" i="2"/>
  <c r="J3" i="2" s="1"/>
  <c r="B34" i="3" s="1"/>
  <c r="G2" i="2"/>
  <c r="J2" i="2" s="1"/>
  <c r="J30" i="2" l="1"/>
  <c r="B61" i="3" s="1"/>
  <c r="B30" i="3"/>
  <c r="B6" i="3"/>
  <c r="B14" i="3"/>
  <c r="B22" i="3"/>
  <c r="B8" i="3"/>
  <c r="B24" i="3"/>
  <c r="B9" i="3"/>
  <c r="B25" i="3"/>
  <c r="B10" i="3"/>
  <c r="B26" i="3"/>
  <c r="B16" i="3"/>
  <c r="B32" i="3"/>
  <c r="B17" i="3"/>
  <c r="B18" i="3"/>
  <c r="B7" i="3"/>
  <c r="B15" i="3"/>
  <c r="B23" i="3"/>
  <c r="B31" i="3"/>
  <c r="B19" i="3"/>
  <c r="B4" i="3"/>
  <c r="B12" i="3"/>
  <c r="B20" i="3"/>
  <c r="B28" i="3"/>
  <c r="B3" i="3"/>
  <c r="B11" i="3"/>
  <c r="B27" i="3"/>
  <c r="B5" i="3"/>
  <c r="B13" i="3"/>
  <c r="B21" i="3"/>
  <c r="B29" i="3"/>
  <c r="J33" i="1"/>
  <c r="AJ32" i="1"/>
  <c r="AI32" i="1"/>
  <c r="AD32" i="1"/>
  <c r="AB32" i="1"/>
  <c r="T32" i="1"/>
  <c r="S32" i="1"/>
  <c r="N32" i="1"/>
  <c r="L32" i="1"/>
  <c r="J32" i="1"/>
  <c r="AK31" i="1"/>
  <c r="AD31" i="1"/>
  <c r="M31" i="1"/>
  <c r="J31" i="1"/>
  <c r="I33" i="1"/>
  <c r="I32" i="1"/>
  <c r="I31" i="1"/>
  <c r="AI31" i="1" s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X33" i="2"/>
  <c r="W33" i="2"/>
  <c r="V33" i="2"/>
  <c r="U33" i="2"/>
  <c r="T33" i="2"/>
  <c r="X32" i="2"/>
  <c r="W32" i="2"/>
  <c r="V32" i="2"/>
  <c r="U32" i="2"/>
  <c r="T32" i="2"/>
  <c r="X31" i="2"/>
  <c r="W31" i="2"/>
  <c r="V31" i="2"/>
  <c r="U31" i="2"/>
  <c r="T31" i="2"/>
  <c r="X30" i="2"/>
  <c r="W30" i="2"/>
  <c r="V30" i="2"/>
  <c r="U30" i="2"/>
  <c r="T30" i="2"/>
  <c r="X29" i="2"/>
  <c r="W29" i="2"/>
  <c r="V29" i="2"/>
  <c r="U29" i="2"/>
  <c r="T29" i="2"/>
  <c r="X28" i="2"/>
  <c r="W28" i="2"/>
  <c r="V28" i="2"/>
  <c r="U28" i="2"/>
  <c r="T28" i="2"/>
  <c r="X27" i="2"/>
  <c r="W27" i="2"/>
  <c r="V27" i="2"/>
  <c r="U27" i="2"/>
  <c r="T27" i="2"/>
  <c r="X26" i="2"/>
  <c r="W26" i="2"/>
  <c r="V26" i="2"/>
  <c r="U26" i="2"/>
  <c r="T26" i="2"/>
  <c r="X25" i="2"/>
  <c r="W25" i="2"/>
  <c r="V25" i="2"/>
  <c r="U25" i="2"/>
  <c r="T25" i="2"/>
  <c r="X24" i="2"/>
  <c r="W24" i="2"/>
  <c r="V24" i="2"/>
  <c r="U24" i="2"/>
  <c r="T24" i="2"/>
  <c r="X23" i="2"/>
  <c r="W23" i="2"/>
  <c r="V23" i="2"/>
  <c r="U23" i="2"/>
  <c r="T23" i="2"/>
  <c r="X22" i="2"/>
  <c r="W22" i="2"/>
  <c r="V22" i="2"/>
  <c r="U22" i="2"/>
  <c r="T22" i="2"/>
  <c r="X21" i="2"/>
  <c r="W21" i="2"/>
  <c r="V21" i="2"/>
  <c r="U21" i="2"/>
  <c r="T21" i="2"/>
  <c r="X20" i="2"/>
  <c r="W20" i="2"/>
  <c r="V20" i="2"/>
  <c r="U20" i="2"/>
  <c r="T20" i="2"/>
  <c r="X19" i="2"/>
  <c r="W19" i="2"/>
  <c r="V19" i="2"/>
  <c r="U19" i="2"/>
  <c r="T19" i="2"/>
  <c r="X18" i="2"/>
  <c r="W18" i="2"/>
  <c r="V18" i="2"/>
  <c r="U18" i="2"/>
  <c r="T18" i="2"/>
  <c r="X17" i="2"/>
  <c r="W17" i="2"/>
  <c r="V17" i="2"/>
  <c r="U17" i="2"/>
  <c r="T17" i="2"/>
  <c r="X16" i="2"/>
  <c r="W16" i="2"/>
  <c r="V16" i="2"/>
  <c r="U16" i="2"/>
  <c r="T16" i="2"/>
  <c r="X15" i="2"/>
  <c r="W15" i="2"/>
  <c r="V15" i="2"/>
  <c r="U15" i="2"/>
  <c r="T15" i="2"/>
  <c r="X14" i="2"/>
  <c r="W14" i="2"/>
  <c r="V14" i="2"/>
  <c r="U14" i="2"/>
  <c r="T14" i="2"/>
  <c r="X13" i="2"/>
  <c r="W13" i="2"/>
  <c r="V13" i="2"/>
  <c r="U13" i="2"/>
  <c r="T13" i="2"/>
  <c r="X12" i="2"/>
  <c r="W12" i="2"/>
  <c r="V12" i="2"/>
  <c r="U12" i="2"/>
  <c r="T12" i="2"/>
  <c r="X11" i="2"/>
  <c r="W11" i="2"/>
  <c r="V11" i="2"/>
  <c r="U11" i="2"/>
  <c r="T11" i="2"/>
  <c r="X10" i="2"/>
  <c r="W10" i="2"/>
  <c r="V10" i="2"/>
  <c r="U10" i="2"/>
  <c r="T10" i="2"/>
  <c r="X9" i="2"/>
  <c r="W9" i="2"/>
  <c r="V9" i="2"/>
  <c r="U9" i="2"/>
  <c r="T9" i="2"/>
  <c r="X8" i="2"/>
  <c r="W8" i="2"/>
  <c r="V8" i="2"/>
  <c r="U8" i="2"/>
  <c r="T8" i="2"/>
  <c r="X7" i="2"/>
  <c r="W7" i="2"/>
  <c r="V7" i="2"/>
  <c r="U7" i="2"/>
  <c r="T7" i="2"/>
  <c r="X6" i="2"/>
  <c r="W6" i="2"/>
  <c r="V6" i="2"/>
  <c r="U6" i="2"/>
  <c r="T6" i="2"/>
  <c r="X5" i="2"/>
  <c r="W5" i="2"/>
  <c r="V5" i="2"/>
  <c r="U5" i="2"/>
  <c r="T5" i="2"/>
  <c r="X4" i="2"/>
  <c r="W4" i="2"/>
  <c r="V4" i="2"/>
  <c r="U4" i="2"/>
  <c r="T4" i="2"/>
  <c r="K33" i="1" l="1"/>
  <c r="AJ33" i="1"/>
  <c r="M33" i="1"/>
  <c r="W31" i="1"/>
  <c r="V33" i="1"/>
  <c r="AC31" i="1"/>
  <c r="M32" i="1"/>
  <c r="AC32" i="1"/>
  <c r="L33" i="1"/>
  <c r="Z33" i="1"/>
  <c r="AK33" i="1"/>
  <c r="AA33" i="1"/>
  <c r="N33" i="1"/>
  <c r="AB33" i="1"/>
  <c r="AL33" i="1"/>
  <c r="R33" i="1"/>
  <c r="AC33" i="1"/>
  <c r="N31" i="1"/>
  <c r="AM31" i="1"/>
  <c r="U32" i="1"/>
  <c r="AK32" i="1"/>
  <c r="S33" i="1"/>
  <c r="AD33" i="1"/>
  <c r="I36" i="1"/>
  <c r="I35" i="1"/>
  <c r="U31" i="1"/>
  <c r="V32" i="1"/>
  <c r="AL32" i="1"/>
  <c r="T33" i="1"/>
  <c r="AH33" i="1"/>
  <c r="AL31" i="1"/>
  <c r="V31" i="1"/>
  <c r="K32" i="1"/>
  <c r="AA32" i="1"/>
  <c r="U33" i="1"/>
  <c r="AI33" i="1"/>
  <c r="L31" i="1"/>
  <c r="T31" i="1"/>
  <c r="AB31" i="1"/>
  <c r="AJ31" i="1"/>
  <c r="O31" i="1"/>
  <c r="AE31" i="1"/>
  <c r="P31" i="1"/>
  <c r="X31" i="1"/>
  <c r="AF31" i="1"/>
  <c r="AN31" i="1"/>
  <c r="AN36" i="1" s="1"/>
  <c r="O32" i="1"/>
  <c r="W32" i="1"/>
  <c r="AE32" i="1"/>
  <c r="AM32" i="1"/>
  <c r="Q31" i="1"/>
  <c r="Y31" i="1"/>
  <c r="AG31" i="1"/>
  <c r="P32" i="1"/>
  <c r="X32" i="1"/>
  <c r="AF32" i="1"/>
  <c r="AN32" i="1"/>
  <c r="O33" i="1"/>
  <c r="W33" i="1"/>
  <c r="AE33" i="1"/>
  <c r="AM33" i="1"/>
  <c r="O2" i="2"/>
  <c r="R31" i="1"/>
  <c r="Z31" i="1"/>
  <c r="AH31" i="1"/>
  <c r="Q32" i="1"/>
  <c r="Y32" i="1"/>
  <c r="AG32" i="1"/>
  <c r="P33" i="1"/>
  <c r="X33" i="1"/>
  <c r="AF33" i="1"/>
  <c r="AN33" i="1"/>
  <c r="K31" i="1"/>
  <c r="S31" i="1"/>
  <c r="AA31" i="1"/>
  <c r="R32" i="1"/>
  <c r="Z32" i="1"/>
  <c r="AH32" i="1"/>
  <c r="Q33" i="1"/>
  <c r="Y33" i="1"/>
  <c r="AG33" i="1"/>
  <c r="E2" i="2"/>
  <c r="S35" i="1" l="1"/>
  <c r="J35" i="1"/>
  <c r="AA35" i="1"/>
  <c r="E20" i="2" s="1"/>
  <c r="L35" i="1"/>
  <c r="E5" i="2" s="1"/>
  <c r="J36" i="1"/>
  <c r="N35" i="1"/>
  <c r="E7" i="2" s="1"/>
  <c r="N36" i="1"/>
  <c r="Q36" i="1"/>
  <c r="Q35" i="1"/>
  <c r="E10" i="2" s="1"/>
  <c r="AA36" i="1"/>
  <c r="H2" i="2"/>
  <c r="K2" i="2"/>
  <c r="U35" i="1"/>
  <c r="E14" i="2" s="1"/>
  <c r="U36" i="1"/>
  <c r="P36" i="1"/>
  <c r="P35" i="1"/>
  <c r="E9" i="2" s="1"/>
  <c r="M35" i="1"/>
  <c r="E6" i="2" s="1"/>
  <c r="M36" i="1"/>
  <c r="K35" i="1"/>
  <c r="E4" i="2" s="1"/>
  <c r="K36" i="1"/>
  <c r="X36" i="1"/>
  <c r="X35" i="1"/>
  <c r="E17" i="2" s="1"/>
  <c r="Y36" i="1"/>
  <c r="Y35" i="1"/>
  <c r="E18" i="2" s="1"/>
  <c r="W36" i="1"/>
  <c r="W35" i="1"/>
  <c r="E16" i="2" s="1"/>
  <c r="R35" i="1"/>
  <c r="R36" i="1"/>
  <c r="L36" i="1"/>
  <c r="S36" i="1"/>
  <c r="V35" i="1"/>
  <c r="E15" i="2" s="1"/>
  <c r="V36" i="1"/>
  <c r="T35" i="1"/>
  <c r="E13" i="2" s="1"/>
  <c r="T36" i="1"/>
  <c r="Z35" i="1"/>
  <c r="E19" i="2" s="1"/>
  <c r="Z36" i="1"/>
  <c r="O36" i="1"/>
  <c r="O35" i="1"/>
  <c r="E8" i="2" s="1"/>
  <c r="K20" i="2" l="1"/>
  <c r="E3" i="2"/>
  <c r="H3" i="2" s="1"/>
  <c r="H6" i="2"/>
  <c r="E12" i="2"/>
  <c r="K6" i="2"/>
  <c r="AD36" i="1"/>
  <c r="AK36" i="1"/>
  <c r="AD35" i="1"/>
  <c r="E23" i="2" s="1"/>
  <c r="H23" i="2" s="1"/>
  <c r="AM35" i="1"/>
  <c r="E32" i="2" s="1"/>
  <c r="AJ36" i="1"/>
  <c r="AM36" i="1"/>
  <c r="H20" i="2"/>
  <c r="AC36" i="1"/>
  <c r="AL36" i="1"/>
  <c r="AL35" i="1"/>
  <c r="E31" i="2" s="1"/>
  <c r="K5" i="2"/>
  <c r="H5" i="2"/>
  <c r="H7" i="2"/>
  <c r="K7" i="2"/>
  <c r="AC35" i="1"/>
  <c r="E22" i="2" s="1"/>
  <c r="K22" i="2" s="1"/>
  <c r="AO35" i="1"/>
  <c r="E11" i="2"/>
  <c r="AF36" i="1"/>
  <c r="AF35" i="1"/>
  <c r="E25" i="2" s="1"/>
  <c r="H25" i="2" s="1"/>
  <c r="K8" i="2"/>
  <c r="H8" i="2"/>
  <c r="K4" i="2"/>
  <c r="H4" i="2"/>
  <c r="AG36" i="1"/>
  <c r="AG35" i="1"/>
  <c r="E26" i="2" s="1"/>
  <c r="H26" i="2" s="1"/>
  <c r="AE36" i="1"/>
  <c r="AE35" i="1"/>
  <c r="E24" i="2" s="1"/>
  <c r="H24" i="2" s="1"/>
  <c r="H9" i="2"/>
  <c r="K9" i="2"/>
  <c r="AH35" i="1"/>
  <c r="E27" i="2" s="1"/>
  <c r="AH36" i="1"/>
  <c r="AJ35" i="1"/>
  <c r="E29" i="2" s="1"/>
  <c r="AB35" i="1"/>
  <c r="E21" i="2" s="1"/>
  <c r="K21" i="2" s="1"/>
  <c r="AB36" i="1"/>
  <c r="AN35" i="1"/>
  <c r="AI36" i="1"/>
  <c r="AI35" i="1"/>
  <c r="AK35" i="1"/>
  <c r="E30" i="2" s="1"/>
  <c r="K14" i="2"/>
  <c r="H14" i="2"/>
  <c r="K3" i="2" l="1"/>
  <c r="K23" i="2"/>
  <c r="H21" i="2"/>
  <c r="K24" i="2"/>
  <c r="H22" i="2"/>
  <c r="E28" i="2"/>
  <c r="H28" i="2" s="1"/>
  <c r="P45" i="1" a="1"/>
  <c r="P45" i="1" s="1"/>
  <c r="K25" i="2"/>
  <c r="J45" i="1" a="1"/>
  <c r="K26" i="2"/>
  <c r="K12" i="2"/>
  <c r="H12" i="2"/>
  <c r="H10" i="2"/>
  <c r="K10" i="2"/>
  <c r="H11" i="2"/>
  <c r="K11" i="2"/>
  <c r="H31" i="2"/>
  <c r="K31" i="2"/>
  <c r="K13" i="2"/>
  <c r="H13" i="2"/>
  <c r="K29" i="2"/>
  <c r="H29" i="2"/>
  <c r="H27" i="2"/>
  <c r="K27" i="2"/>
  <c r="K30" i="2"/>
  <c r="H30" i="2"/>
  <c r="H17" i="2"/>
  <c r="K17" i="2"/>
  <c r="K28" i="2" l="1"/>
  <c r="J45" i="1"/>
  <c r="H16" i="2"/>
  <c r="K16" i="2"/>
  <c r="H18" i="2"/>
  <c r="K18" i="2"/>
  <c r="H19" i="2"/>
  <c r="K19" i="2"/>
  <c r="H32" i="2"/>
  <c r="K32" i="2"/>
  <c r="H15" i="2"/>
  <c r="K15" i="2"/>
  <c r="Q58" i="1" l="1" a="1"/>
  <c r="Q58" i="1" s="1"/>
  <c r="Q57" i="1" a="1"/>
  <c r="Q57" i="1" s="1"/>
  <c r="Q59" i="1" a="1"/>
  <c r="Q59" i="1" s="1"/>
  <c r="Q56" i="1" a="1"/>
  <c r="Q56" i="1" s="1"/>
  <c r="Q60" i="1" a="1"/>
  <c r="Q60" i="1" s="1"/>
  <c r="R45" i="1" a="1"/>
  <c r="R45" i="1" s="1"/>
  <c r="K56" i="1" l="1" a="1"/>
  <c r="K56" i="1" s="1"/>
  <c r="J56" i="1" a="1"/>
  <c r="J56" i="1" s="1"/>
  <c r="P56" i="1" l="1" a="1"/>
  <c r="P56" i="1" s="1"/>
  <c r="P60" i="1" a="1"/>
  <c r="P60" i="1" s="1"/>
  <c r="P59" i="1" a="1"/>
  <c r="P59" i="1" s="1"/>
  <c r="P58" i="1" a="1"/>
  <c r="P58" i="1" s="1"/>
  <c r="P57" i="1" a="1"/>
  <c r="P57" i="1" s="1"/>
  <c r="J58" i="1" l="1"/>
  <c r="W45" i="1" l="1"/>
  <c r="W49" i="1" s="1"/>
  <c r="V45" i="1" a="1"/>
  <c r="V45" i="1" s="1"/>
  <c r="V49" i="1" l="1"/>
  <c r="V51" i="1"/>
  <c r="X47" i="1"/>
  <c r="X49" i="1" s="1"/>
  <c r="X45" i="1"/>
  <c r="S49" i="1" l="1"/>
  <c r="T49" i="1" s="1"/>
  <c r="U49" i="1" s="1"/>
  <c r="S48" i="1"/>
  <c r="T48" i="1" s="1"/>
  <c r="U48" i="1" s="1"/>
  <c r="S46" i="1"/>
  <c r="T46" i="1" s="1"/>
  <c r="U46" i="1" s="1"/>
  <c r="S45" i="1"/>
  <c r="T45" i="1" s="1"/>
  <c r="U45" i="1" s="1"/>
  <c r="S47" i="1"/>
  <c r="T47" i="1" s="1"/>
  <c r="U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<sst xmlns="http://schemas.openxmlformats.org/spreadsheetml/2006/main" count="130" uniqueCount="77">
  <si>
    <t>Number of weekly riders</t>
  </si>
  <si>
    <t>Price per week</t>
  </si>
  <si>
    <t>Population of city</t>
  </si>
  <si>
    <t>Monthly income of riders</t>
  </si>
  <si>
    <t>Average parking rates per month</t>
  </si>
  <si>
    <t>City</t>
  </si>
  <si>
    <t>Checksum</t>
  </si>
  <si>
    <t>Checks: Number, blank, ".." then 0 else 1</t>
  </si>
  <si>
    <t>Y</t>
  </si>
  <si>
    <t>SCRAM</t>
  </si>
  <si>
    <t>y^2</t>
  </si>
  <si>
    <t>x0^2</t>
  </si>
  <si>
    <t>x1^2</t>
  </si>
  <si>
    <t>x2^2</t>
  </si>
  <si>
    <t>x3^2</t>
  </si>
  <si>
    <t>x0y</t>
  </si>
  <si>
    <t>x1y</t>
  </si>
  <si>
    <t>x2y</t>
  </si>
  <si>
    <t>x3y</t>
  </si>
  <si>
    <t>x4y</t>
  </si>
  <si>
    <t>x0x1</t>
  </si>
  <si>
    <t>x0x2</t>
  </si>
  <si>
    <t>x0x3</t>
  </si>
  <si>
    <t>x0x4</t>
  </si>
  <si>
    <t>x1x2</t>
  </si>
  <si>
    <t>x1x3</t>
  </si>
  <si>
    <t>x1x4</t>
  </si>
  <si>
    <t>x2x3</t>
  </si>
  <si>
    <t>x2x4</t>
  </si>
  <si>
    <t>x3x4</t>
  </si>
  <si>
    <t>X1</t>
  </si>
  <si>
    <t>X2</t>
  </si>
  <si>
    <t>X3</t>
  </si>
  <si>
    <t>X4</t>
  </si>
  <si>
    <t>Line check</t>
  </si>
  <si>
    <t>Count</t>
  </si>
  <si>
    <t>Mean</t>
  </si>
  <si>
    <t>Sum</t>
  </si>
  <si>
    <t>Computed data</t>
  </si>
  <si>
    <t>Name</t>
  </si>
  <si>
    <t>Abs()</t>
  </si>
  <si>
    <t>AbsFlag</t>
  </si>
  <si>
    <t>X0</t>
  </si>
  <si>
    <t>X^T</t>
  </si>
  <si>
    <t>x2x0</t>
  </si>
  <si>
    <t>x2x1</t>
  </si>
  <si>
    <t>x3x0</t>
  </si>
  <si>
    <t>x3x1</t>
  </si>
  <si>
    <t>x3x2</t>
  </si>
  <si>
    <t>x4x0</t>
  </si>
  <si>
    <t>x4x1</t>
  </si>
  <si>
    <t>x4x2</t>
  </si>
  <si>
    <t>x4x3</t>
  </si>
  <si>
    <t>x4^2</t>
  </si>
  <si>
    <t>Betas</t>
  </si>
  <si>
    <t>Residual Variance</t>
  </si>
  <si>
    <t>X*Beta</t>
  </si>
  <si>
    <t>Summation of (xb)^2</t>
  </si>
  <si>
    <t>Sum of Squared Residuals</t>
  </si>
  <si>
    <t>Regression Sum of Squares</t>
  </si>
  <si>
    <t>Total Sum of Squares</t>
  </si>
  <si>
    <t>Standard Error</t>
  </si>
  <si>
    <t>t-stat</t>
  </si>
  <si>
    <t>P-value</t>
  </si>
  <si>
    <t>df (regression)</t>
  </si>
  <si>
    <t>df (residual)</t>
  </si>
  <si>
    <t>Mean Square Regression</t>
  </si>
  <si>
    <t>Mean Square Error</t>
  </si>
  <si>
    <t>F- Statistic</t>
  </si>
  <si>
    <t>F Significance</t>
  </si>
  <si>
    <t>(helper functions)</t>
  </si>
  <si>
    <t>(regression results)</t>
  </si>
  <si>
    <t>X^T_Y (reshaped)</t>
  </si>
  <si>
    <t>X^TX(reshaped)</t>
  </si>
  <si>
    <t>X^TX*(beta^T*beta)</t>
  </si>
  <si>
    <t>Diagonal of X^TX*(beta^T*beta)</t>
  </si>
  <si>
    <t>Diagonal of (X^TX)^(-1)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</si>
</sst>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6" fontId="0" fillId="0" borderId="0" xfId="0" applyNumberFormat="1"/>
    <xf numFmtId="0" fontId="0" fillId="0" borderId="1" xfId="0" applyBorder="1"/>
    <xf numFmtId="43" fontId="0" fillId="0" borderId="1" xfId="1" applyFont="1" applyBorder="1"/>
    <xf numFmtId="6" fontId="0" fillId="0" borderId="1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0" xfId="0" applyFont="1"/>
    <xf numFmtId="0" fontId="4" fillId="0" borderId="2" xfId="0" applyFont="1" applyBorder="1"/>
    <xf numFmtId="0" fontId="0" fillId="2" borderId="4" xfId="0" applyFill="1" applyBorder="1"/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3" fontId="0" fillId="0" borderId="0" xfId="0" applyNumberFormat="1"/>
    <xf numFmtId="43" fontId="0" fillId="0" borderId="6" xfId="1" applyFont="1" applyBorder="1"/>
    <xf numFmtId="0" fontId="0" fillId="0" borderId="2" xfId="0" applyBorder="1"/>
    <xf numFmtId="0" fontId="5" fillId="3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8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3" xfId="0" applyBorder="1"/>
    <xf numFmtId="0" fontId="2" fillId="0" borderId="4" xfId="0" applyFont="1" applyBorder="1"/>
    <xf numFmtId="0" fontId="2" fillId="0" borderId="14" xfId="0" applyFont="1" applyBorder="1"/>
    <xf numFmtId="0" fontId="0" fillId="2" borderId="8" xfId="0" applyFill="1" applyBorder="1"/>
    <xf numFmtId="43" fontId="0" fillId="0" borderId="3" xfId="0" applyNumberFormat="1" applyBorder="1"/>
    <xf numFmtId="0" fontId="0" fillId="0" borderId="0" xfId="0" applyBorder="1"/>
    <xf numFmtId="43" fontId="0" fillId="0" borderId="0" xfId="1" applyFont="1" applyBorder="1"/>
    <xf numFmtId="6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B321-7D85-1A49-A900-0A4DA272BB7E}">
  <dimension ref="A1:AT78"/>
  <sheetViews>
    <sheetView tabSelected="1" topLeftCell="A27" zoomScale="80" zoomScaleNormal="80" workbookViewId="0">
      <selection activeCell="J76" sqref="J76"/>
    </sheetView>
  </sheetViews>
  <sheetFormatPr baseColWidth="10" defaultRowHeight="16" x14ac:dyDescent="0.2"/>
  <cols>
    <col min="3" max="3" width="21.1640625" bestFit="1" customWidth="1"/>
    <col min="4" max="4" width="13.1640625" bestFit="1" customWidth="1"/>
    <col min="5" max="5" width="15.33203125" bestFit="1" customWidth="1"/>
    <col min="6" max="6" width="21.6640625" bestFit="1" customWidth="1"/>
    <col min="7" max="7" width="28.1640625" bestFit="1" customWidth="1"/>
    <col min="10" max="10" width="19.1640625" bestFit="1" customWidth="1"/>
    <col min="11" max="11" width="14" bestFit="1" customWidth="1"/>
    <col min="12" max="12" width="20" bestFit="1" customWidth="1"/>
    <col min="13" max="13" width="12.83203125" bestFit="1" customWidth="1"/>
    <col min="14" max="14" width="11.83203125" bestFit="1" customWidth="1"/>
    <col min="15" max="15" width="10.1640625" bestFit="1" customWidth="1"/>
    <col min="16" max="16" width="28.33203125" bestFit="1" customWidth="1"/>
    <col min="17" max="17" width="23.5" bestFit="1" customWidth="1"/>
    <col min="18" max="18" width="19.1640625" bestFit="1" customWidth="1"/>
    <col min="19" max="19" width="22.83203125" bestFit="1" customWidth="1"/>
    <col min="20" max="20" width="15" bestFit="1" customWidth="1"/>
    <col min="21" max="21" width="35.1640625" bestFit="1" customWidth="1"/>
    <col min="22" max="22" width="23.5" bestFit="1" customWidth="1"/>
    <col min="23" max="23" width="25.1640625" bestFit="1" customWidth="1"/>
    <col min="24" max="26" width="28.33203125" bestFit="1" customWidth="1"/>
    <col min="27" max="27" width="19" bestFit="1" customWidth="1"/>
    <col min="28" max="28" width="24.1640625" bestFit="1" customWidth="1"/>
    <col min="29" max="29" width="31.6640625" bestFit="1" customWidth="1"/>
    <col min="30" max="30" width="21.6640625" bestFit="1" customWidth="1"/>
    <col min="31" max="31" width="19" bestFit="1" customWidth="1"/>
    <col min="32" max="32" width="33.1640625" bestFit="1" customWidth="1"/>
    <col min="33" max="33" width="15.83203125" bestFit="1" customWidth="1"/>
    <col min="34" max="34" width="16.83203125" bestFit="1" customWidth="1"/>
    <col min="35" max="35" width="14" bestFit="1" customWidth="1"/>
    <col min="36" max="36" width="16" bestFit="1" customWidth="1"/>
    <col min="37" max="37" width="21.6640625" bestFit="1" customWidth="1"/>
    <col min="38" max="38" width="19" bestFit="1" customWidth="1"/>
    <col min="39" max="39" width="16" bestFit="1" customWidth="1"/>
    <col min="40" max="40" width="20" bestFit="1" customWidth="1"/>
    <col min="41" max="41" width="17.83203125" bestFit="1" customWidth="1"/>
    <col min="42" max="42" width="14" bestFit="1" customWidth="1"/>
    <col min="43" max="43" width="19.33203125" bestFit="1" customWidth="1"/>
    <col min="45" max="45" width="21.6640625" bestFit="1" customWidth="1"/>
    <col min="46" max="46" width="23.1640625" bestFit="1" customWidth="1"/>
  </cols>
  <sheetData>
    <row r="1" spans="2:46" x14ac:dyDescent="0.2">
      <c r="AP1" s="1"/>
    </row>
    <row r="2" spans="2:46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I2" s="1" t="s">
        <v>34</v>
      </c>
      <c r="J2" s="1" t="s">
        <v>43</v>
      </c>
    </row>
    <row r="3" spans="2:46" x14ac:dyDescent="0.2">
      <c r="B3" s="1" t="s">
        <v>5</v>
      </c>
      <c r="C3" s="12" t="s">
        <v>8</v>
      </c>
      <c r="D3" s="17" t="s">
        <v>42</v>
      </c>
      <c r="E3" s="12" t="s">
        <v>30</v>
      </c>
      <c r="F3" s="12" t="s">
        <v>31</v>
      </c>
      <c r="G3" s="12" t="s">
        <v>32</v>
      </c>
      <c r="H3" s="12" t="s">
        <v>33</v>
      </c>
      <c r="J3" s="12" t="s">
        <v>11</v>
      </c>
      <c r="K3" s="13" t="s">
        <v>20</v>
      </c>
      <c r="L3" s="12" t="s">
        <v>21</v>
      </c>
      <c r="M3" s="12" t="s">
        <v>22</v>
      </c>
      <c r="N3" s="12" t="s">
        <v>23</v>
      </c>
      <c r="O3" s="12" t="s">
        <v>20</v>
      </c>
      <c r="P3" s="12" t="s">
        <v>12</v>
      </c>
      <c r="Q3" s="13" t="s">
        <v>24</v>
      </c>
      <c r="R3" s="12" t="s">
        <v>25</v>
      </c>
      <c r="S3" s="12" t="s">
        <v>26</v>
      </c>
      <c r="T3" s="18" t="s">
        <v>44</v>
      </c>
      <c r="U3" s="12" t="s">
        <v>45</v>
      </c>
      <c r="V3" s="12" t="s">
        <v>13</v>
      </c>
      <c r="W3" s="13" t="s">
        <v>27</v>
      </c>
      <c r="X3" s="12" t="s">
        <v>28</v>
      </c>
      <c r="Y3" s="12" t="s">
        <v>46</v>
      </c>
      <c r="Z3" s="13" t="s">
        <v>47</v>
      </c>
      <c r="AA3" s="12" t="s">
        <v>48</v>
      </c>
      <c r="AB3" s="12" t="s">
        <v>14</v>
      </c>
      <c r="AC3" s="12" t="s">
        <v>29</v>
      </c>
      <c r="AD3" s="12" t="s">
        <v>49</v>
      </c>
      <c r="AE3" s="12" t="s">
        <v>50</v>
      </c>
      <c r="AF3" s="12" t="s">
        <v>51</v>
      </c>
      <c r="AG3" s="12" t="s">
        <v>52</v>
      </c>
      <c r="AH3" s="12" t="s">
        <v>53</v>
      </c>
      <c r="AI3" s="12" t="s">
        <v>15</v>
      </c>
      <c r="AJ3" s="12" t="s">
        <v>16</v>
      </c>
      <c r="AK3" s="12" t="s">
        <v>17</v>
      </c>
      <c r="AL3" s="12" t="s">
        <v>18</v>
      </c>
      <c r="AM3" s="12" t="s">
        <v>19</v>
      </c>
      <c r="AN3" s="12" t="s">
        <v>10</v>
      </c>
      <c r="AO3" s="19"/>
      <c r="AP3" s="19"/>
      <c r="AQ3" s="19"/>
    </row>
    <row r="4" spans="2:46" x14ac:dyDescent="0.2">
      <c r="B4" s="3">
        <v>1</v>
      </c>
      <c r="C4" s="15">
        <v>192000</v>
      </c>
      <c r="D4" s="3">
        <v>1</v>
      </c>
      <c r="E4" s="16">
        <v>15</v>
      </c>
      <c r="F4" s="3">
        <v>1800000</v>
      </c>
      <c r="G4" s="3">
        <v>5800</v>
      </c>
      <c r="H4" s="5">
        <v>50</v>
      </c>
      <c r="I4">
        <f>IF(ISNUMBER(C4),1,0)</f>
        <v>1</v>
      </c>
      <c r="J4" s="14" cm="1">
        <f t="array" ref="J4:AH4">TRANSPOSE(_xlfn.TOCOL(MMULT(TRANSPOSE(D4:H4), D4:H4)))</f>
        <v>1</v>
      </c>
      <c r="K4" s="14">
        <v>15</v>
      </c>
      <c r="L4" s="14">
        <v>1800000</v>
      </c>
      <c r="M4">
        <v>5800</v>
      </c>
      <c r="N4">
        <v>50</v>
      </c>
      <c r="O4">
        <v>15</v>
      </c>
      <c r="P4">
        <v>225</v>
      </c>
      <c r="Q4" s="14">
        <v>27000000</v>
      </c>
      <c r="R4">
        <v>87000</v>
      </c>
      <c r="S4">
        <v>750</v>
      </c>
      <c r="T4" s="14">
        <v>1800000</v>
      </c>
      <c r="U4">
        <v>27000000</v>
      </c>
      <c r="V4">
        <v>3240000000000</v>
      </c>
      <c r="W4" s="14">
        <v>10440000000</v>
      </c>
      <c r="X4">
        <v>90000000</v>
      </c>
      <c r="Y4" s="2">
        <v>5800</v>
      </c>
      <c r="Z4" s="14">
        <v>87000</v>
      </c>
      <c r="AA4" s="2">
        <v>10440000000</v>
      </c>
      <c r="AB4" s="14">
        <v>33640000</v>
      </c>
      <c r="AC4" s="14">
        <v>290000</v>
      </c>
      <c r="AD4" s="14">
        <v>50</v>
      </c>
      <c r="AE4" s="14">
        <v>750</v>
      </c>
      <c r="AF4">
        <v>90000000</v>
      </c>
      <c r="AG4">
        <v>290000</v>
      </c>
      <c r="AH4">
        <v>2500</v>
      </c>
      <c r="AI4" cm="1">
        <f t="array" ref="AI4:AM4">TRANSPOSE(MMULT(TRANSPOSE(D4:H4),C4))</f>
        <v>192000</v>
      </c>
      <c r="AJ4" s="2">
        <v>2880000</v>
      </c>
      <c r="AK4">
        <v>345600000000</v>
      </c>
      <c r="AL4">
        <v>1113600000</v>
      </c>
      <c r="AM4" s="2">
        <v>9600000</v>
      </c>
      <c r="AN4" s="14">
        <f>C4^2</f>
        <v>36864000000</v>
      </c>
      <c r="AO4" s="2"/>
      <c r="AP4" s="2"/>
      <c r="AQ4" s="20"/>
      <c r="AR4" s="2"/>
      <c r="AS4" s="20"/>
      <c r="AT4" s="20"/>
    </row>
    <row r="5" spans="2:46" x14ac:dyDescent="0.2">
      <c r="B5" s="3">
        <v>2</v>
      </c>
      <c r="C5" s="15">
        <v>190400</v>
      </c>
      <c r="D5" s="3">
        <v>1</v>
      </c>
      <c r="E5" s="16">
        <v>15</v>
      </c>
      <c r="F5" s="3">
        <v>1790000</v>
      </c>
      <c r="G5" s="3">
        <v>6200</v>
      </c>
      <c r="H5" s="5">
        <v>50</v>
      </c>
      <c r="I5">
        <f t="shared" ref="I5:I33" si="0">IF(ISNUMBER(C5),1,0)</f>
        <v>1</v>
      </c>
      <c r="J5" s="14" cm="1">
        <f t="array" ref="J5:AH5">TRANSPOSE(_xlfn.TOCOL(MMULT(TRANSPOSE(D5:H5), D5:H5)))</f>
        <v>1</v>
      </c>
      <c r="K5" s="14">
        <v>15</v>
      </c>
      <c r="L5" s="14">
        <v>1790000</v>
      </c>
      <c r="M5">
        <v>6200</v>
      </c>
      <c r="N5">
        <v>50</v>
      </c>
      <c r="O5">
        <v>15</v>
      </c>
      <c r="P5">
        <v>225</v>
      </c>
      <c r="Q5" s="14">
        <v>26850000</v>
      </c>
      <c r="R5">
        <v>93000</v>
      </c>
      <c r="S5">
        <v>750</v>
      </c>
      <c r="T5" s="14">
        <v>1790000</v>
      </c>
      <c r="U5">
        <v>26850000</v>
      </c>
      <c r="V5">
        <v>3204100000000</v>
      </c>
      <c r="W5" s="14">
        <v>11098000000</v>
      </c>
      <c r="X5">
        <v>89500000</v>
      </c>
      <c r="Y5" s="2">
        <v>6200</v>
      </c>
      <c r="Z5" s="14">
        <v>93000</v>
      </c>
      <c r="AA5" s="2">
        <v>11098000000</v>
      </c>
      <c r="AB5" s="14">
        <v>38440000</v>
      </c>
      <c r="AC5" s="14">
        <v>310000</v>
      </c>
      <c r="AD5" s="14">
        <v>50</v>
      </c>
      <c r="AE5" s="14">
        <v>750</v>
      </c>
      <c r="AF5">
        <v>89500000</v>
      </c>
      <c r="AG5">
        <v>310000</v>
      </c>
      <c r="AH5">
        <v>2500</v>
      </c>
      <c r="AI5" cm="1">
        <f t="array" ref="AI5:AM5">TRANSPOSE(MMULT(TRANSPOSE(D5:H5),C5))</f>
        <v>190400</v>
      </c>
      <c r="AJ5" s="2">
        <v>2856000</v>
      </c>
      <c r="AK5">
        <v>340816000000</v>
      </c>
      <c r="AL5">
        <v>1180480000</v>
      </c>
      <c r="AM5" s="2">
        <v>9520000</v>
      </c>
      <c r="AN5" s="14">
        <f t="shared" ref="AN5:AN30" si="1">C5^2</f>
        <v>36252160000</v>
      </c>
      <c r="AO5" s="2"/>
      <c r="AP5" s="2"/>
      <c r="AQ5" s="20"/>
      <c r="AR5" s="2"/>
      <c r="AS5" s="20"/>
      <c r="AT5" s="20"/>
    </row>
    <row r="6" spans="2:46" x14ac:dyDescent="0.2">
      <c r="B6" s="3">
        <v>3</v>
      </c>
      <c r="C6" s="15">
        <v>191200</v>
      </c>
      <c r="D6" s="3">
        <v>1</v>
      </c>
      <c r="E6" s="16">
        <v>15</v>
      </c>
      <c r="F6" s="3">
        <v>1780000</v>
      </c>
      <c r="G6" s="3">
        <v>6400</v>
      </c>
      <c r="H6" s="5">
        <v>60</v>
      </c>
      <c r="I6">
        <f t="shared" si="0"/>
        <v>1</v>
      </c>
      <c r="J6" s="14" cm="1">
        <f t="array" ref="J6:AH6">TRANSPOSE(_xlfn.TOCOL(MMULT(TRANSPOSE(D6:H6), D6:H6)))</f>
        <v>1</v>
      </c>
      <c r="K6" s="14">
        <v>15</v>
      </c>
      <c r="L6" s="14">
        <v>1780000</v>
      </c>
      <c r="M6">
        <v>6400</v>
      </c>
      <c r="N6">
        <v>60</v>
      </c>
      <c r="O6">
        <v>15</v>
      </c>
      <c r="P6">
        <v>225</v>
      </c>
      <c r="Q6" s="14">
        <v>26700000</v>
      </c>
      <c r="R6">
        <v>96000</v>
      </c>
      <c r="S6">
        <v>900</v>
      </c>
      <c r="T6" s="14">
        <v>1780000</v>
      </c>
      <c r="U6">
        <v>26700000</v>
      </c>
      <c r="V6">
        <v>3168400000000</v>
      </c>
      <c r="W6" s="14">
        <v>11392000000</v>
      </c>
      <c r="X6">
        <v>106800000</v>
      </c>
      <c r="Y6" s="2">
        <v>6400</v>
      </c>
      <c r="Z6" s="14">
        <v>96000</v>
      </c>
      <c r="AA6" s="2">
        <v>11392000000</v>
      </c>
      <c r="AB6" s="14">
        <v>40960000</v>
      </c>
      <c r="AC6" s="14">
        <v>384000</v>
      </c>
      <c r="AD6" s="14">
        <v>60</v>
      </c>
      <c r="AE6" s="14">
        <v>900</v>
      </c>
      <c r="AF6">
        <v>106800000</v>
      </c>
      <c r="AG6">
        <v>384000</v>
      </c>
      <c r="AH6">
        <v>3600</v>
      </c>
      <c r="AI6" cm="1">
        <f t="array" ref="AI6:AM6">TRANSPOSE(MMULT(TRANSPOSE(D6:H6),C6))</f>
        <v>191200</v>
      </c>
      <c r="AJ6" s="2">
        <v>2868000</v>
      </c>
      <c r="AK6">
        <v>340336000000</v>
      </c>
      <c r="AL6">
        <v>1223680000</v>
      </c>
      <c r="AM6" s="2">
        <v>11472000</v>
      </c>
      <c r="AN6" s="14">
        <f t="shared" si="1"/>
        <v>36557440000</v>
      </c>
      <c r="AO6" s="2"/>
      <c r="AP6" s="2"/>
      <c r="AQ6" s="20"/>
      <c r="AR6" s="2"/>
      <c r="AS6" s="20"/>
      <c r="AT6" s="20"/>
    </row>
    <row r="7" spans="2:46" x14ac:dyDescent="0.2">
      <c r="B7" s="3">
        <v>4</v>
      </c>
      <c r="C7" s="15">
        <v>177600</v>
      </c>
      <c r="D7" s="3">
        <v>1</v>
      </c>
      <c r="E7" s="16">
        <v>25</v>
      </c>
      <c r="F7" s="3">
        <v>1778000</v>
      </c>
      <c r="G7" s="3">
        <v>6500</v>
      </c>
      <c r="H7" s="5">
        <v>60</v>
      </c>
      <c r="I7">
        <f t="shared" si="0"/>
        <v>1</v>
      </c>
      <c r="J7" s="14" cm="1">
        <f t="array" ref="J7:AH7">TRANSPOSE(_xlfn.TOCOL(MMULT(TRANSPOSE(D7:H7), D7:H7)))</f>
        <v>1</v>
      </c>
      <c r="K7" s="14">
        <v>25</v>
      </c>
      <c r="L7" s="14">
        <v>1778000</v>
      </c>
      <c r="M7">
        <v>6500</v>
      </c>
      <c r="N7">
        <v>60</v>
      </c>
      <c r="O7">
        <v>25</v>
      </c>
      <c r="P7">
        <v>625</v>
      </c>
      <c r="Q7" s="14">
        <v>44450000</v>
      </c>
      <c r="R7">
        <v>162500</v>
      </c>
      <c r="S7">
        <v>1500</v>
      </c>
      <c r="T7" s="14">
        <v>1778000</v>
      </c>
      <c r="U7">
        <v>44450000</v>
      </c>
      <c r="V7">
        <v>3161284000000</v>
      </c>
      <c r="W7" s="14">
        <v>11557000000</v>
      </c>
      <c r="X7">
        <v>106680000</v>
      </c>
      <c r="Y7" s="2">
        <v>6500</v>
      </c>
      <c r="Z7" s="14">
        <v>162500</v>
      </c>
      <c r="AA7" s="2">
        <v>11557000000</v>
      </c>
      <c r="AB7" s="14">
        <v>42250000</v>
      </c>
      <c r="AC7" s="14">
        <v>390000</v>
      </c>
      <c r="AD7" s="14">
        <v>60</v>
      </c>
      <c r="AE7" s="14">
        <v>1500</v>
      </c>
      <c r="AF7">
        <v>106680000</v>
      </c>
      <c r="AG7">
        <v>390000</v>
      </c>
      <c r="AH7">
        <v>3600</v>
      </c>
      <c r="AI7" cm="1">
        <f t="array" ref="AI7:AM7">TRANSPOSE(MMULT(TRANSPOSE(D7:H7),C7))</f>
        <v>177600</v>
      </c>
      <c r="AJ7" s="2">
        <v>4440000</v>
      </c>
      <c r="AK7">
        <v>315772800000</v>
      </c>
      <c r="AL7">
        <v>1154400000</v>
      </c>
      <c r="AM7" s="2">
        <v>10656000</v>
      </c>
      <c r="AN7" s="14">
        <f t="shared" si="1"/>
        <v>31541760000</v>
      </c>
      <c r="AO7" s="2"/>
      <c r="AP7" s="2"/>
      <c r="AQ7" s="20"/>
      <c r="AR7" s="2"/>
      <c r="AS7" s="20"/>
      <c r="AT7" s="20"/>
    </row>
    <row r="8" spans="2:46" x14ac:dyDescent="0.2">
      <c r="B8" s="3">
        <v>5</v>
      </c>
      <c r="C8" s="15">
        <v>176800</v>
      </c>
      <c r="D8" s="3">
        <v>1</v>
      </c>
      <c r="E8" s="16">
        <v>25</v>
      </c>
      <c r="F8" s="3">
        <v>1750000</v>
      </c>
      <c r="G8" s="3">
        <v>6550</v>
      </c>
      <c r="H8" s="5">
        <v>60</v>
      </c>
      <c r="I8">
        <f t="shared" si="0"/>
        <v>1</v>
      </c>
      <c r="J8" s="14" cm="1">
        <f t="array" ref="J8:AH8">TRANSPOSE(_xlfn.TOCOL(MMULT(TRANSPOSE(D8:H8), D8:H8)))</f>
        <v>1</v>
      </c>
      <c r="K8" s="14">
        <v>25</v>
      </c>
      <c r="L8" s="14">
        <v>1750000</v>
      </c>
      <c r="M8">
        <v>6550</v>
      </c>
      <c r="N8">
        <v>60</v>
      </c>
      <c r="O8">
        <v>25</v>
      </c>
      <c r="P8">
        <v>625</v>
      </c>
      <c r="Q8" s="14">
        <v>43750000</v>
      </c>
      <c r="R8">
        <v>163750</v>
      </c>
      <c r="S8">
        <v>1500</v>
      </c>
      <c r="T8" s="14">
        <v>1750000</v>
      </c>
      <c r="U8">
        <v>43750000</v>
      </c>
      <c r="V8">
        <v>3062500000000</v>
      </c>
      <c r="W8" s="14">
        <v>11462500000</v>
      </c>
      <c r="X8">
        <v>105000000</v>
      </c>
      <c r="Y8" s="2">
        <v>6550</v>
      </c>
      <c r="Z8" s="14">
        <v>163750</v>
      </c>
      <c r="AA8" s="2">
        <v>11462500000</v>
      </c>
      <c r="AB8" s="14">
        <v>42902500</v>
      </c>
      <c r="AC8" s="14">
        <v>393000</v>
      </c>
      <c r="AD8" s="14">
        <v>60</v>
      </c>
      <c r="AE8" s="14">
        <v>1500</v>
      </c>
      <c r="AF8">
        <v>105000000</v>
      </c>
      <c r="AG8">
        <v>393000</v>
      </c>
      <c r="AH8">
        <v>3600</v>
      </c>
      <c r="AI8" cm="1">
        <f t="array" ref="AI8:AM8">TRANSPOSE(MMULT(TRANSPOSE(D8:H8),C8))</f>
        <v>176800</v>
      </c>
      <c r="AJ8" s="2">
        <v>4420000</v>
      </c>
      <c r="AK8">
        <v>309400000000</v>
      </c>
      <c r="AL8">
        <v>1158040000</v>
      </c>
      <c r="AM8" s="2">
        <v>10608000</v>
      </c>
      <c r="AN8" s="14">
        <f t="shared" si="1"/>
        <v>31258240000</v>
      </c>
      <c r="AO8" s="2"/>
      <c r="AP8" s="2"/>
      <c r="AQ8" s="20"/>
      <c r="AR8" s="2"/>
      <c r="AS8" s="20"/>
      <c r="AT8" s="20"/>
    </row>
    <row r="9" spans="2:46" x14ac:dyDescent="0.2">
      <c r="B9" s="3">
        <v>6</v>
      </c>
      <c r="C9" s="15">
        <v>178400</v>
      </c>
      <c r="D9" s="3">
        <v>1</v>
      </c>
      <c r="E9" s="16">
        <v>25</v>
      </c>
      <c r="F9" s="3">
        <v>1740000</v>
      </c>
      <c r="G9" s="3">
        <v>6580</v>
      </c>
      <c r="H9" s="5">
        <v>70</v>
      </c>
      <c r="I9">
        <f t="shared" si="0"/>
        <v>1</v>
      </c>
      <c r="J9" s="14" cm="1">
        <f t="array" ref="J9:AH9">TRANSPOSE(_xlfn.TOCOL(MMULT(TRANSPOSE(D9:H9), D9:H9)))</f>
        <v>1</v>
      </c>
      <c r="K9" s="14">
        <v>25</v>
      </c>
      <c r="L9" s="14">
        <v>1740000</v>
      </c>
      <c r="M9">
        <v>6580</v>
      </c>
      <c r="N9">
        <v>70</v>
      </c>
      <c r="O9">
        <v>25</v>
      </c>
      <c r="P9">
        <v>625</v>
      </c>
      <c r="Q9" s="14">
        <v>43500000</v>
      </c>
      <c r="R9">
        <v>164500</v>
      </c>
      <c r="S9">
        <v>1750</v>
      </c>
      <c r="T9" s="14">
        <v>1740000</v>
      </c>
      <c r="U9">
        <v>43500000</v>
      </c>
      <c r="V9">
        <v>3027600000000</v>
      </c>
      <c r="W9" s="14">
        <v>11449200000</v>
      </c>
      <c r="X9">
        <v>121800000</v>
      </c>
      <c r="Y9" s="2">
        <v>6580</v>
      </c>
      <c r="Z9" s="14">
        <v>164500</v>
      </c>
      <c r="AA9" s="2">
        <v>11449200000</v>
      </c>
      <c r="AB9" s="14">
        <v>43296400</v>
      </c>
      <c r="AC9" s="14">
        <v>460600</v>
      </c>
      <c r="AD9" s="14">
        <v>70</v>
      </c>
      <c r="AE9" s="14">
        <v>1750</v>
      </c>
      <c r="AF9">
        <v>121800000</v>
      </c>
      <c r="AG9">
        <v>460600</v>
      </c>
      <c r="AH9">
        <v>4900</v>
      </c>
      <c r="AI9" cm="1">
        <f t="array" ref="AI9:AM9">TRANSPOSE(MMULT(TRANSPOSE(D9:H9),C9))</f>
        <v>178400</v>
      </c>
      <c r="AJ9" s="2">
        <v>4460000</v>
      </c>
      <c r="AK9">
        <v>310416000000</v>
      </c>
      <c r="AL9">
        <v>1173872000</v>
      </c>
      <c r="AM9" s="2">
        <v>12488000</v>
      </c>
      <c r="AN9" s="14">
        <f t="shared" si="1"/>
        <v>31826560000</v>
      </c>
      <c r="AO9" s="2"/>
      <c r="AP9" s="2"/>
      <c r="AQ9" s="20"/>
      <c r="AR9" s="2"/>
      <c r="AS9" s="20"/>
      <c r="AT9" s="20"/>
    </row>
    <row r="10" spans="2:46" x14ac:dyDescent="0.2">
      <c r="B10" s="3">
        <v>7</v>
      </c>
      <c r="C10" s="15">
        <v>180800</v>
      </c>
      <c r="D10" s="3">
        <v>1</v>
      </c>
      <c r="E10" s="16">
        <v>25</v>
      </c>
      <c r="F10" s="3">
        <v>1725000</v>
      </c>
      <c r="G10" s="3">
        <v>8200</v>
      </c>
      <c r="H10" s="5">
        <v>75</v>
      </c>
      <c r="I10">
        <f t="shared" si="0"/>
        <v>1</v>
      </c>
      <c r="J10" s="14" cm="1">
        <f t="array" ref="J10:AH10">TRANSPOSE(_xlfn.TOCOL(MMULT(TRANSPOSE(D10:H10), D10:H10)))</f>
        <v>1</v>
      </c>
      <c r="K10" s="14">
        <v>25</v>
      </c>
      <c r="L10" s="14">
        <v>1725000</v>
      </c>
      <c r="M10">
        <v>8200</v>
      </c>
      <c r="N10">
        <v>75</v>
      </c>
      <c r="O10">
        <v>25</v>
      </c>
      <c r="P10">
        <v>625</v>
      </c>
      <c r="Q10" s="14">
        <v>43125000</v>
      </c>
      <c r="R10">
        <v>205000</v>
      </c>
      <c r="S10">
        <v>1875</v>
      </c>
      <c r="T10" s="14">
        <v>1725000</v>
      </c>
      <c r="U10">
        <v>43125000</v>
      </c>
      <c r="V10">
        <v>2975625000000</v>
      </c>
      <c r="W10" s="14">
        <v>14145000000</v>
      </c>
      <c r="X10">
        <v>129375000</v>
      </c>
      <c r="Y10" s="2">
        <v>8200</v>
      </c>
      <c r="Z10" s="14">
        <v>205000</v>
      </c>
      <c r="AA10" s="2">
        <v>14145000000</v>
      </c>
      <c r="AB10" s="14">
        <v>67240000</v>
      </c>
      <c r="AC10" s="14">
        <v>615000</v>
      </c>
      <c r="AD10" s="14">
        <v>75</v>
      </c>
      <c r="AE10" s="14">
        <v>1875</v>
      </c>
      <c r="AF10">
        <v>129375000</v>
      </c>
      <c r="AG10">
        <v>615000</v>
      </c>
      <c r="AH10">
        <v>5625</v>
      </c>
      <c r="AI10" cm="1">
        <f t="array" ref="AI10:AM10">TRANSPOSE(MMULT(TRANSPOSE(D10:H10),C10))</f>
        <v>180800</v>
      </c>
      <c r="AJ10" s="2">
        <v>4520000</v>
      </c>
      <c r="AK10">
        <v>311880000000</v>
      </c>
      <c r="AL10">
        <v>1482560000</v>
      </c>
      <c r="AM10" s="2">
        <v>13560000</v>
      </c>
      <c r="AN10" s="14">
        <f t="shared" si="1"/>
        <v>32688640000</v>
      </c>
      <c r="AO10" s="2"/>
      <c r="AP10" s="2"/>
      <c r="AQ10" s="20"/>
      <c r="AR10" s="2"/>
      <c r="AS10" s="20"/>
      <c r="AT10" s="20"/>
    </row>
    <row r="11" spans="2:46" x14ac:dyDescent="0.2">
      <c r="B11" s="3">
        <v>8</v>
      </c>
      <c r="C11" s="15">
        <v>175200</v>
      </c>
      <c r="D11" s="3">
        <v>1</v>
      </c>
      <c r="E11" s="16">
        <v>30</v>
      </c>
      <c r="F11" s="3">
        <v>1725000</v>
      </c>
      <c r="G11" s="3">
        <v>8600</v>
      </c>
      <c r="H11" s="5">
        <v>75</v>
      </c>
      <c r="I11">
        <f t="shared" si="0"/>
        <v>1</v>
      </c>
      <c r="J11" s="14" cm="1">
        <f t="array" ref="J11:AH11">TRANSPOSE(_xlfn.TOCOL(MMULT(TRANSPOSE(D11:H11), D11:H11)))</f>
        <v>1</v>
      </c>
      <c r="K11" s="14">
        <v>30</v>
      </c>
      <c r="L11" s="14">
        <v>1725000</v>
      </c>
      <c r="M11">
        <v>8600</v>
      </c>
      <c r="N11">
        <v>75</v>
      </c>
      <c r="O11">
        <v>30</v>
      </c>
      <c r="P11">
        <v>900</v>
      </c>
      <c r="Q11" s="14">
        <v>51750000</v>
      </c>
      <c r="R11">
        <v>258000</v>
      </c>
      <c r="S11">
        <v>2250</v>
      </c>
      <c r="T11" s="14">
        <v>1725000</v>
      </c>
      <c r="U11">
        <v>51750000</v>
      </c>
      <c r="V11">
        <v>2975625000000</v>
      </c>
      <c r="W11" s="14">
        <v>14835000000</v>
      </c>
      <c r="X11">
        <v>129375000</v>
      </c>
      <c r="Y11" s="2">
        <v>8600</v>
      </c>
      <c r="Z11" s="14">
        <v>258000</v>
      </c>
      <c r="AA11" s="2">
        <v>14835000000</v>
      </c>
      <c r="AB11" s="14">
        <v>73960000</v>
      </c>
      <c r="AC11" s="14">
        <v>645000</v>
      </c>
      <c r="AD11" s="14">
        <v>75</v>
      </c>
      <c r="AE11" s="14">
        <v>2250</v>
      </c>
      <c r="AF11">
        <v>129375000</v>
      </c>
      <c r="AG11">
        <v>645000</v>
      </c>
      <c r="AH11">
        <v>5625</v>
      </c>
      <c r="AI11" cm="1">
        <f t="array" ref="AI11:AM11">TRANSPOSE(MMULT(TRANSPOSE(D11:H11),C11))</f>
        <v>175200</v>
      </c>
      <c r="AJ11" s="2">
        <v>5256000</v>
      </c>
      <c r="AK11">
        <v>302220000000</v>
      </c>
      <c r="AL11">
        <v>1506720000</v>
      </c>
      <c r="AM11" s="2">
        <v>13140000</v>
      </c>
      <c r="AN11" s="14">
        <f t="shared" si="1"/>
        <v>30695040000</v>
      </c>
      <c r="AO11" s="2"/>
      <c r="AP11" s="2"/>
      <c r="AQ11" s="20"/>
      <c r="AR11" s="2"/>
      <c r="AS11" s="20"/>
      <c r="AT11" s="20"/>
    </row>
    <row r="12" spans="2:46" x14ac:dyDescent="0.2">
      <c r="B12" s="3">
        <v>9</v>
      </c>
      <c r="C12" s="15">
        <v>174400</v>
      </c>
      <c r="D12" s="3">
        <v>1</v>
      </c>
      <c r="E12" s="16">
        <v>30</v>
      </c>
      <c r="F12" s="3">
        <v>1720000</v>
      </c>
      <c r="G12" s="3">
        <v>8800</v>
      </c>
      <c r="H12" s="5">
        <v>75</v>
      </c>
      <c r="I12">
        <f t="shared" si="0"/>
        <v>1</v>
      </c>
      <c r="J12" s="14" cm="1">
        <f t="array" ref="J12:AH12">TRANSPOSE(_xlfn.TOCOL(MMULT(TRANSPOSE(D12:H12), D12:H12)))</f>
        <v>1</v>
      </c>
      <c r="K12" s="14">
        <v>30</v>
      </c>
      <c r="L12" s="14">
        <v>1720000</v>
      </c>
      <c r="M12">
        <v>8800</v>
      </c>
      <c r="N12">
        <v>75</v>
      </c>
      <c r="O12">
        <v>30</v>
      </c>
      <c r="P12">
        <v>900</v>
      </c>
      <c r="Q12" s="14">
        <v>51600000</v>
      </c>
      <c r="R12">
        <v>264000</v>
      </c>
      <c r="S12">
        <v>2250</v>
      </c>
      <c r="T12" s="14">
        <v>1720000</v>
      </c>
      <c r="U12">
        <v>51600000</v>
      </c>
      <c r="V12">
        <v>2958400000000</v>
      </c>
      <c r="W12" s="14">
        <v>15136000000</v>
      </c>
      <c r="X12">
        <v>129000000</v>
      </c>
      <c r="Y12" s="2">
        <v>8800</v>
      </c>
      <c r="Z12" s="14">
        <v>264000</v>
      </c>
      <c r="AA12" s="2">
        <v>15136000000</v>
      </c>
      <c r="AB12" s="14">
        <v>77440000</v>
      </c>
      <c r="AC12" s="14">
        <v>660000</v>
      </c>
      <c r="AD12" s="14">
        <v>75</v>
      </c>
      <c r="AE12" s="14">
        <v>2250</v>
      </c>
      <c r="AF12">
        <v>129000000</v>
      </c>
      <c r="AG12">
        <v>660000</v>
      </c>
      <c r="AH12">
        <v>5625</v>
      </c>
      <c r="AI12" cm="1">
        <f t="array" ref="AI12:AM12">TRANSPOSE(MMULT(TRANSPOSE(D12:H12),C12))</f>
        <v>174400</v>
      </c>
      <c r="AJ12" s="2">
        <v>5232000</v>
      </c>
      <c r="AK12">
        <v>299968000000</v>
      </c>
      <c r="AL12">
        <v>1534720000</v>
      </c>
      <c r="AM12" s="2">
        <v>13080000</v>
      </c>
      <c r="AN12" s="14">
        <f t="shared" si="1"/>
        <v>30415360000</v>
      </c>
      <c r="AO12" s="2"/>
      <c r="AP12" s="2"/>
      <c r="AQ12" s="20"/>
      <c r="AR12" s="2"/>
      <c r="AS12" s="20"/>
      <c r="AT12" s="20"/>
    </row>
    <row r="13" spans="2:46" x14ac:dyDescent="0.2">
      <c r="B13" s="3">
        <v>10</v>
      </c>
      <c r="C13" s="15">
        <v>173920</v>
      </c>
      <c r="D13" s="3">
        <v>1</v>
      </c>
      <c r="E13" s="16">
        <v>30</v>
      </c>
      <c r="F13" s="3">
        <v>1705000</v>
      </c>
      <c r="G13" s="3">
        <v>9200</v>
      </c>
      <c r="H13" s="5">
        <v>80</v>
      </c>
      <c r="I13">
        <f t="shared" si="0"/>
        <v>1</v>
      </c>
      <c r="J13" s="14" cm="1">
        <f t="array" ref="J13:AH13">TRANSPOSE(_xlfn.TOCOL(MMULT(TRANSPOSE(D13:H13), D13:H13)))</f>
        <v>1</v>
      </c>
      <c r="K13" s="14">
        <v>30</v>
      </c>
      <c r="L13" s="14">
        <v>1705000</v>
      </c>
      <c r="M13">
        <v>9200</v>
      </c>
      <c r="N13">
        <v>80</v>
      </c>
      <c r="O13">
        <v>30</v>
      </c>
      <c r="P13">
        <v>900</v>
      </c>
      <c r="Q13" s="14">
        <v>51150000</v>
      </c>
      <c r="R13">
        <v>276000</v>
      </c>
      <c r="S13">
        <v>2400</v>
      </c>
      <c r="T13" s="14">
        <v>1705000</v>
      </c>
      <c r="U13">
        <v>51150000</v>
      </c>
      <c r="V13">
        <v>2907025000000</v>
      </c>
      <c r="W13" s="14">
        <v>15686000000</v>
      </c>
      <c r="X13">
        <v>136400000</v>
      </c>
      <c r="Y13" s="2">
        <v>9200</v>
      </c>
      <c r="Z13" s="14">
        <v>276000</v>
      </c>
      <c r="AA13" s="2">
        <v>15686000000</v>
      </c>
      <c r="AB13" s="14">
        <v>84640000</v>
      </c>
      <c r="AC13" s="14">
        <v>736000</v>
      </c>
      <c r="AD13" s="14">
        <v>80</v>
      </c>
      <c r="AE13" s="14">
        <v>2400</v>
      </c>
      <c r="AF13">
        <v>136400000</v>
      </c>
      <c r="AG13">
        <v>736000</v>
      </c>
      <c r="AH13">
        <v>6400</v>
      </c>
      <c r="AI13" cm="1">
        <f t="array" ref="AI13:AM13">TRANSPOSE(MMULT(TRANSPOSE(D13:H13),C13))</f>
        <v>173920</v>
      </c>
      <c r="AJ13" s="2">
        <v>5217600</v>
      </c>
      <c r="AK13">
        <v>296533600000</v>
      </c>
      <c r="AL13">
        <v>1600064000</v>
      </c>
      <c r="AM13" s="2">
        <v>13913600</v>
      </c>
      <c r="AN13" s="14">
        <f t="shared" si="1"/>
        <v>30248166400</v>
      </c>
      <c r="AO13" s="2"/>
      <c r="AP13" s="2"/>
      <c r="AQ13" s="20"/>
      <c r="AR13" s="2"/>
      <c r="AS13" s="20"/>
      <c r="AT13" s="20"/>
    </row>
    <row r="14" spans="2:46" x14ac:dyDescent="0.2">
      <c r="B14" s="3">
        <v>11</v>
      </c>
      <c r="C14" s="4">
        <v>172800</v>
      </c>
      <c r="D14" s="3">
        <v>1</v>
      </c>
      <c r="E14" s="3">
        <v>30</v>
      </c>
      <c r="F14" s="3">
        <v>1710000</v>
      </c>
      <c r="G14" s="3">
        <v>9630</v>
      </c>
      <c r="H14" s="5">
        <v>80</v>
      </c>
      <c r="I14">
        <f t="shared" si="0"/>
        <v>1</v>
      </c>
      <c r="J14" s="14" cm="1">
        <f t="array" ref="J14:AH14">TRANSPOSE(_xlfn.TOCOL(MMULT(TRANSPOSE(D14:H14), D14:H14)))</f>
        <v>1</v>
      </c>
      <c r="K14" s="14">
        <v>30</v>
      </c>
      <c r="L14" s="14">
        <v>1710000</v>
      </c>
      <c r="M14">
        <v>9630</v>
      </c>
      <c r="N14">
        <v>80</v>
      </c>
      <c r="O14">
        <v>30</v>
      </c>
      <c r="P14">
        <v>900</v>
      </c>
      <c r="Q14" s="14">
        <v>51300000</v>
      </c>
      <c r="R14">
        <v>288900</v>
      </c>
      <c r="S14">
        <v>2400</v>
      </c>
      <c r="T14" s="14">
        <v>1710000</v>
      </c>
      <c r="U14">
        <v>51300000</v>
      </c>
      <c r="V14">
        <v>2924100000000</v>
      </c>
      <c r="W14" s="14">
        <v>16467300000</v>
      </c>
      <c r="X14">
        <v>136800000</v>
      </c>
      <c r="Y14" s="2">
        <v>9630</v>
      </c>
      <c r="Z14" s="14">
        <v>288900</v>
      </c>
      <c r="AA14" s="2">
        <v>16467300000</v>
      </c>
      <c r="AB14" s="14">
        <v>92736900</v>
      </c>
      <c r="AC14" s="14">
        <v>770400</v>
      </c>
      <c r="AD14" s="14">
        <v>80</v>
      </c>
      <c r="AE14" s="14">
        <v>2400</v>
      </c>
      <c r="AF14">
        <v>136800000</v>
      </c>
      <c r="AG14">
        <v>770400</v>
      </c>
      <c r="AH14">
        <v>6400</v>
      </c>
      <c r="AI14" cm="1">
        <f t="array" ref="AI14:AM14">TRANSPOSE(MMULT(TRANSPOSE(D14:H14),C14))</f>
        <v>172800</v>
      </c>
      <c r="AJ14" s="2">
        <v>5184000</v>
      </c>
      <c r="AK14">
        <v>295488000000</v>
      </c>
      <c r="AL14">
        <v>1664064000</v>
      </c>
      <c r="AM14" s="2">
        <v>13824000</v>
      </c>
      <c r="AN14" s="14">
        <f t="shared" si="1"/>
        <v>29859840000</v>
      </c>
      <c r="AO14" s="2"/>
      <c r="AP14" s="2"/>
      <c r="AQ14" s="20"/>
      <c r="AR14" s="2"/>
      <c r="AS14" s="20"/>
      <c r="AT14" s="20"/>
    </row>
    <row r="15" spans="2:46" x14ac:dyDescent="0.2">
      <c r="B15" s="3">
        <v>12</v>
      </c>
      <c r="C15" s="4">
        <v>163200</v>
      </c>
      <c r="D15" s="3">
        <v>1</v>
      </c>
      <c r="E15" s="3">
        <v>40</v>
      </c>
      <c r="F15" s="3">
        <v>1700000</v>
      </c>
      <c r="G15" s="3">
        <v>10570</v>
      </c>
      <c r="H15" s="5">
        <v>80</v>
      </c>
      <c r="I15">
        <f t="shared" si="0"/>
        <v>1</v>
      </c>
      <c r="J15" s="14" cm="1">
        <f t="array" ref="J15:AH15">TRANSPOSE(_xlfn.TOCOL(MMULT(TRANSPOSE(D15:H15), D15:H15)))</f>
        <v>1</v>
      </c>
      <c r="K15" s="14">
        <v>40</v>
      </c>
      <c r="L15" s="14">
        <v>1700000</v>
      </c>
      <c r="M15">
        <v>10570</v>
      </c>
      <c r="N15">
        <v>80</v>
      </c>
      <c r="O15">
        <v>40</v>
      </c>
      <c r="P15">
        <v>1600</v>
      </c>
      <c r="Q15" s="14">
        <v>68000000</v>
      </c>
      <c r="R15">
        <v>422800</v>
      </c>
      <c r="S15">
        <v>3200</v>
      </c>
      <c r="T15" s="14">
        <v>1700000</v>
      </c>
      <c r="U15">
        <v>68000000</v>
      </c>
      <c r="V15">
        <v>2890000000000</v>
      </c>
      <c r="W15" s="14">
        <v>17969000000</v>
      </c>
      <c r="X15">
        <v>136000000</v>
      </c>
      <c r="Y15" s="2">
        <v>10570</v>
      </c>
      <c r="Z15" s="14">
        <v>422800</v>
      </c>
      <c r="AA15" s="2">
        <v>17969000000</v>
      </c>
      <c r="AB15" s="14">
        <v>111724900</v>
      </c>
      <c r="AC15" s="14">
        <v>845600</v>
      </c>
      <c r="AD15" s="14">
        <v>80</v>
      </c>
      <c r="AE15" s="14">
        <v>3200</v>
      </c>
      <c r="AF15">
        <v>136000000</v>
      </c>
      <c r="AG15">
        <v>845600</v>
      </c>
      <c r="AH15">
        <v>6400</v>
      </c>
      <c r="AI15" cm="1">
        <f t="array" ref="AI15:AM15">TRANSPOSE(MMULT(TRANSPOSE(D15:H15),C15))</f>
        <v>163200</v>
      </c>
      <c r="AJ15" s="2">
        <v>6528000</v>
      </c>
      <c r="AK15">
        <v>277440000000</v>
      </c>
      <c r="AL15">
        <v>1725024000</v>
      </c>
      <c r="AM15" s="2">
        <v>13056000</v>
      </c>
      <c r="AN15" s="14">
        <f t="shared" si="1"/>
        <v>26634240000</v>
      </c>
      <c r="AO15" s="2"/>
      <c r="AP15" s="2"/>
      <c r="AQ15" s="20"/>
      <c r="AR15" s="2"/>
      <c r="AS15" s="20"/>
      <c r="AT15" s="20"/>
    </row>
    <row r="16" spans="2:46" x14ac:dyDescent="0.2">
      <c r="B16" s="3">
        <v>13</v>
      </c>
      <c r="C16" s="4">
        <v>161600</v>
      </c>
      <c r="D16" s="3">
        <v>1</v>
      </c>
      <c r="E16" s="3">
        <v>40</v>
      </c>
      <c r="F16" s="3">
        <v>1695000</v>
      </c>
      <c r="G16" s="3">
        <v>11330</v>
      </c>
      <c r="H16" s="5">
        <v>85</v>
      </c>
      <c r="I16">
        <f t="shared" si="0"/>
        <v>1</v>
      </c>
      <c r="J16" s="14" cm="1">
        <f t="array" ref="J16:AH16">TRANSPOSE(_xlfn.TOCOL(MMULT(TRANSPOSE(D16:H16), D16:H16)))</f>
        <v>1</v>
      </c>
      <c r="K16" s="14">
        <v>40</v>
      </c>
      <c r="L16" s="14">
        <v>1695000</v>
      </c>
      <c r="M16">
        <v>11330</v>
      </c>
      <c r="N16">
        <v>85</v>
      </c>
      <c r="O16">
        <v>40</v>
      </c>
      <c r="P16">
        <v>1600</v>
      </c>
      <c r="Q16" s="14">
        <v>67800000</v>
      </c>
      <c r="R16">
        <v>453200</v>
      </c>
      <c r="S16">
        <v>3400</v>
      </c>
      <c r="T16" s="14">
        <v>1695000</v>
      </c>
      <c r="U16">
        <v>67800000</v>
      </c>
      <c r="V16">
        <v>2873025000000</v>
      </c>
      <c r="W16" s="14">
        <v>19204350000</v>
      </c>
      <c r="X16">
        <v>144075000</v>
      </c>
      <c r="Y16" s="2">
        <v>11330</v>
      </c>
      <c r="Z16" s="14">
        <v>453200</v>
      </c>
      <c r="AA16" s="2">
        <v>19204350000</v>
      </c>
      <c r="AB16" s="14">
        <v>128368900</v>
      </c>
      <c r="AC16" s="14">
        <v>963050</v>
      </c>
      <c r="AD16" s="14">
        <v>85</v>
      </c>
      <c r="AE16" s="14">
        <v>3400</v>
      </c>
      <c r="AF16">
        <v>144075000</v>
      </c>
      <c r="AG16">
        <v>963050</v>
      </c>
      <c r="AH16">
        <v>7225</v>
      </c>
      <c r="AI16" cm="1">
        <f t="array" ref="AI16:AM16">TRANSPOSE(MMULT(TRANSPOSE(D16:H16),C16))</f>
        <v>161600</v>
      </c>
      <c r="AJ16" s="2">
        <v>6464000</v>
      </c>
      <c r="AK16">
        <v>273912000000</v>
      </c>
      <c r="AL16">
        <v>1830928000</v>
      </c>
      <c r="AM16" s="2">
        <v>13736000</v>
      </c>
      <c r="AN16" s="14">
        <f t="shared" si="1"/>
        <v>26114560000</v>
      </c>
      <c r="AO16" s="2"/>
      <c r="AP16" s="2"/>
      <c r="AQ16" s="20"/>
      <c r="AR16" s="2"/>
      <c r="AS16" s="20"/>
      <c r="AT16" s="20"/>
    </row>
    <row r="17" spans="2:46" x14ac:dyDescent="0.2">
      <c r="B17" s="3">
        <v>14</v>
      </c>
      <c r="C17" s="4">
        <v>161600</v>
      </c>
      <c r="D17" s="3">
        <v>1</v>
      </c>
      <c r="E17" s="3">
        <v>40</v>
      </c>
      <c r="F17" s="3">
        <v>1695000</v>
      </c>
      <c r="G17" s="3">
        <v>11600</v>
      </c>
      <c r="H17" s="5">
        <v>100</v>
      </c>
      <c r="I17">
        <f t="shared" si="0"/>
        <v>1</v>
      </c>
      <c r="J17" s="14" cm="1">
        <f t="array" ref="J17:AH17">TRANSPOSE(_xlfn.TOCOL(MMULT(TRANSPOSE(D17:H17), D17:H17)))</f>
        <v>1</v>
      </c>
      <c r="K17" s="14">
        <v>40</v>
      </c>
      <c r="L17" s="14">
        <v>1695000</v>
      </c>
      <c r="M17">
        <v>11600</v>
      </c>
      <c r="N17">
        <v>100</v>
      </c>
      <c r="O17">
        <v>40</v>
      </c>
      <c r="P17">
        <v>1600</v>
      </c>
      <c r="Q17" s="14">
        <v>67800000</v>
      </c>
      <c r="R17">
        <v>464000</v>
      </c>
      <c r="S17">
        <v>4000</v>
      </c>
      <c r="T17" s="14">
        <v>1695000</v>
      </c>
      <c r="U17">
        <v>67800000</v>
      </c>
      <c r="V17">
        <v>2873025000000</v>
      </c>
      <c r="W17" s="14">
        <v>19662000000</v>
      </c>
      <c r="X17">
        <v>169500000</v>
      </c>
      <c r="Y17" s="2">
        <v>11600</v>
      </c>
      <c r="Z17" s="14">
        <v>464000</v>
      </c>
      <c r="AA17" s="2">
        <v>19662000000</v>
      </c>
      <c r="AB17" s="14">
        <v>134560000</v>
      </c>
      <c r="AC17" s="14">
        <v>1160000</v>
      </c>
      <c r="AD17" s="14">
        <v>100</v>
      </c>
      <c r="AE17" s="14">
        <v>4000</v>
      </c>
      <c r="AF17">
        <v>169500000</v>
      </c>
      <c r="AG17">
        <v>1160000</v>
      </c>
      <c r="AH17">
        <v>10000</v>
      </c>
      <c r="AI17" cm="1">
        <f t="array" ref="AI17:AM17">TRANSPOSE(MMULT(TRANSPOSE(D17:H17),C17))</f>
        <v>161600</v>
      </c>
      <c r="AJ17" s="2">
        <v>6464000</v>
      </c>
      <c r="AK17">
        <v>273912000000</v>
      </c>
      <c r="AL17">
        <v>1874560000</v>
      </c>
      <c r="AM17" s="2">
        <v>16160000</v>
      </c>
      <c r="AN17" s="14">
        <f t="shared" si="1"/>
        <v>26114560000</v>
      </c>
      <c r="AO17" s="2"/>
      <c r="AP17" s="2"/>
      <c r="AQ17" s="20"/>
      <c r="AR17" s="2"/>
      <c r="AS17" s="20"/>
      <c r="AT17" s="20"/>
    </row>
    <row r="18" spans="2:46" x14ac:dyDescent="0.2">
      <c r="B18" s="3">
        <v>15</v>
      </c>
      <c r="C18" s="4">
        <v>160800</v>
      </c>
      <c r="D18" s="3">
        <v>1</v>
      </c>
      <c r="E18" s="3">
        <v>40</v>
      </c>
      <c r="F18" s="3">
        <v>1690000</v>
      </c>
      <c r="G18" s="3">
        <v>11800</v>
      </c>
      <c r="H18" s="5">
        <v>105</v>
      </c>
      <c r="I18">
        <f t="shared" si="0"/>
        <v>1</v>
      </c>
      <c r="J18" s="14" cm="1">
        <f t="array" ref="J18:AH18">TRANSPOSE(_xlfn.TOCOL(MMULT(TRANSPOSE(D18:H18), D18:H18)))</f>
        <v>1</v>
      </c>
      <c r="K18" s="14">
        <v>40</v>
      </c>
      <c r="L18" s="14">
        <v>1690000</v>
      </c>
      <c r="M18">
        <v>11800</v>
      </c>
      <c r="N18">
        <v>105</v>
      </c>
      <c r="O18">
        <v>40</v>
      </c>
      <c r="P18">
        <v>1600</v>
      </c>
      <c r="Q18" s="14">
        <v>67600000</v>
      </c>
      <c r="R18">
        <v>472000</v>
      </c>
      <c r="S18">
        <v>4200</v>
      </c>
      <c r="T18" s="14">
        <v>1690000</v>
      </c>
      <c r="U18">
        <v>67600000</v>
      </c>
      <c r="V18">
        <v>2856100000000</v>
      </c>
      <c r="W18" s="14">
        <v>19942000000</v>
      </c>
      <c r="X18">
        <v>177450000</v>
      </c>
      <c r="Y18" s="2">
        <v>11800</v>
      </c>
      <c r="Z18" s="14">
        <v>472000</v>
      </c>
      <c r="AA18" s="2">
        <v>19942000000</v>
      </c>
      <c r="AB18" s="14">
        <v>139240000</v>
      </c>
      <c r="AC18" s="14">
        <v>1239000</v>
      </c>
      <c r="AD18" s="14">
        <v>105</v>
      </c>
      <c r="AE18" s="14">
        <v>4200</v>
      </c>
      <c r="AF18">
        <v>177450000</v>
      </c>
      <c r="AG18">
        <v>1239000</v>
      </c>
      <c r="AH18">
        <v>11025</v>
      </c>
      <c r="AI18" cm="1">
        <f t="array" ref="AI18:AM18">TRANSPOSE(MMULT(TRANSPOSE(D18:H18),C18))</f>
        <v>160800</v>
      </c>
      <c r="AJ18" s="2">
        <v>6432000</v>
      </c>
      <c r="AK18">
        <v>271752000000</v>
      </c>
      <c r="AL18">
        <v>1897440000</v>
      </c>
      <c r="AM18" s="2">
        <v>16884000</v>
      </c>
      <c r="AN18" s="14">
        <f t="shared" si="1"/>
        <v>25856640000</v>
      </c>
      <c r="AO18" s="2"/>
      <c r="AP18" s="2"/>
      <c r="AQ18" s="20"/>
      <c r="AR18" s="2"/>
      <c r="AS18" s="20"/>
      <c r="AT18" s="20"/>
    </row>
    <row r="19" spans="2:46" x14ac:dyDescent="0.2">
      <c r="B19" s="3">
        <v>16</v>
      </c>
      <c r="C19" s="4">
        <v>159200</v>
      </c>
      <c r="D19" s="3">
        <v>1</v>
      </c>
      <c r="E19" s="3">
        <v>40</v>
      </c>
      <c r="F19" s="3">
        <v>1630000</v>
      </c>
      <c r="G19" s="3">
        <v>11830</v>
      </c>
      <c r="H19" s="5">
        <v>105</v>
      </c>
      <c r="I19">
        <f t="shared" si="0"/>
        <v>1</v>
      </c>
      <c r="J19" s="14" cm="1">
        <f t="array" ref="J19:AH19">TRANSPOSE(_xlfn.TOCOL(MMULT(TRANSPOSE(D19:H19), D19:H19)))</f>
        <v>1</v>
      </c>
      <c r="K19" s="14">
        <v>40</v>
      </c>
      <c r="L19" s="14">
        <v>1630000</v>
      </c>
      <c r="M19">
        <v>11830</v>
      </c>
      <c r="N19">
        <v>105</v>
      </c>
      <c r="O19">
        <v>40</v>
      </c>
      <c r="P19">
        <v>1600</v>
      </c>
      <c r="Q19" s="14">
        <v>65200000</v>
      </c>
      <c r="R19">
        <v>473200</v>
      </c>
      <c r="S19">
        <v>4200</v>
      </c>
      <c r="T19" s="14">
        <v>1630000</v>
      </c>
      <c r="U19">
        <v>65200000</v>
      </c>
      <c r="V19">
        <v>2656900000000</v>
      </c>
      <c r="W19" s="14">
        <v>19282900000</v>
      </c>
      <c r="X19">
        <v>171150000</v>
      </c>
      <c r="Y19" s="2">
        <v>11830</v>
      </c>
      <c r="Z19" s="14">
        <v>473200</v>
      </c>
      <c r="AA19" s="2">
        <v>19282900000</v>
      </c>
      <c r="AB19" s="14">
        <v>139948900</v>
      </c>
      <c r="AC19" s="14">
        <v>1242150</v>
      </c>
      <c r="AD19" s="14">
        <v>105</v>
      </c>
      <c r="AE19" s="14">
        <v>4200</v>
      </c>
      <c r="AF19">
        <v>171150000</v>
      </c>
      <c r="AG19">
        <v>1242150</v>
      </c>
      <c r="AH19">
        <v>11025</v>
      </c>
      <c r="AI19" cm="1">
        <f t="array" ref="AI19:AM19">TRANSPOSE(MMULT(TRANSPOSE(D19:H19),C19))</f>
        <v>159200</v>
      </c>
      <c r="AJ19" s="2">
        <v>6368000</v>
      </c>
      <c r="AK19">
        <v>259496000000</v>
      </c>
      <c r="AL19">
        <v>1883336000</v>
      </c>
      <c r="AM19" s="2">
        <v>16716000</v>
      </c>
      <c r="AN19" s="14">
        <f t="shared" si="1"/>
        <v>25344640000</v>
      </c>
      <c r="AO19" s="2"/>
      <c r="AP19" s="2"/>
      <c r="AQ19" s="20"/>
      <c r="AR19" s="2"/>
      <c r="AS19" s="20"/>
      <c r="AT19" s="20"/>
    </row>
    <row r="20" spans="2:46" x14ac:dyDescent="0.2">
      <c r="B20" s="3">
        <v>17</v>
      </c>
      <c r="C20" s="4">
        <v>148800</v>
      </c>
      <c r="D20" s="3">
        <v>1</v>
      </c>
      <c r="E20" s="3">
        <v>65</v>
      </c>
      <c r="F20" s="3">
        <v>1640000</v>
      </c>
      <c r="G20" s="3">
        <v>12650</v>
      </c>
      <c r="H20" s="5">
        <v>105</v>
      </c>
      <c r="I20">
        <f t="shared" si="0"/>
        <v>1</v>
      </c>
      <c r="J20" s="14" cm="1">
        <f t="array" ref="J20:AH20">TRANSPOSE(_xlfn.TOCOL(MMULT(TRANSPOSE(D20:H20), D20:H20)))</f>
        <v>1</v>
      </c>
      <c r="K20" s="14">
        <v>65</v>
      </c>
      <c r="L20" s="14">
        <v>1640000</v>
      </c>
      <c r="M20">
        <v>12650</v>
      </c>
      <c r="N20">
        <v>105</v>
      </c>
      <c r="O20">
        <v>65</v>
      </c>
      <c r="P20">
        <v>4225</v>
      </c>
      <c r="Q20" s="14">
        <v>106600000</v>
      </c>
      <c r="R20">
        <v>822250</v>
      </c>
      <c r="S20">
        <v>6825</v>
      </c>
      <c r="T20" s="14">
        <v>1640000</v>
      </c>
      <c r="U20">
        <v>106600000</v>
      </c>
      <c r="V20">
        <v>2689600000000</v>
      </c>
      <c r="W20" s="14">
        <v>20746000000</v>
      </c>
      <c r="X20">
        <v>172200000</v>
      </c>
      <c r="Y20" s="2">
        <v>12650</v>
      </c>
      <c r="Z20" s="14">
        <v>822250</v>
      </c>
      <c r="AA20" s="2">
        <v>20746000000</v>
      </c>
      <c r="AB20" s="14">
        <v>160022500</v>
      </c>
      <c r="AC20" s="14">
        <v>1328250</v>
      </c>
      <c r="AD20" s="14">
        <v>105</v>
      </c>
      <c r="AE20" s="14">
        <v>6825</v>
      </c>
      <c r="AF20">
        <v>172200000</v>
      </c>
      <c r="AG20">
        <v>1328250</v>
      </c>
      <c r="AH20">
        <v>11025</v>
      </c>
      <c r="AI20" cm="1">
        <f t="array" ref="AI20:AM20">TRANSPOSE(MMULT(TRANSPOSE(D20:H20),C20))</f>
        <v>148800</v>
      </c>
      <c r="AJ20" s="2">
        <v>9672000</v>
      </c>
      <c r="AK20">
        <v>244032000000</v>
      </c>
      <c r="AL20">
        <v>1882320000</v>
      </c>
      <c r="AM20" s="2">
        <v>15624000</v>
      </c>
      <c r="AN20" s="14">
        <f t="shared" si="1"/>
        <v>22141440000</v>
      </c>
      <c r="AO20" s="2"/>
      <c r="AP20" s="2"/>
      <c r="AQ20" s="20"/>
      <c r="AR20" s="2"/>
      <c r="AS20" s="20"/>
      <c r="AT20" s="20"/>
    </row>
    <row r="21" spans="2:46" x14ac:dyDescent="0.2">
      <c r="B21" s="3">
        <v>18</v>
      </c>
      <c r="C21" s="4">
        <v>115696</v>
      </c>
      <c r="D21" s="3">
        <v>1</v>
      </c>
      <c r="E21" s="3">
        <v>102</v>
      </c>
      <c r="F21" s="3">
        <v>1635000</v>
      </c>
      <c r="G21" s="3">
        <v>13000</v>
      </c>
      <c r="H21" s="5">
        <v>110</v>
      </c>
      <c r="I21">
        <f t="shared" si="0"/>
        <v>1</v>
      </c>
      <c r="J21" s="14" cm="1">
        <f t="array" ref="J21:AH21">TRANSPOSE(_xlfn.TOCOL(MMULT(TRANSPOSE(D21:H21), D21:H21)))</f>
        <v>1</v>
      </c>
      <c r="K21" s="14">
        <v>102</v>
      </c>
      <c r="L21" s="14">
        <v>1635000</v>
      </c>
      <c r="M21">
        <v>13000</v>
      </c>
      <c r="N21">
        <v>110</v>
      </c>
      <c r="O21">
        <v>102</v>
      </c>
      <c r="P21">
        <v>10404</v>
      </c>
      <c r="Q21" s="14">
        <v>166770000</v>
      </c>
      <c r="R21">
        <v>1326000</v>
      </c>
      <c r="S21">
        <v>11220</v>
      </c>
      <c r="T21" s="14">
        <v>1635000</v>
      </c>
      <c r="U21">
        <v>166770000</v>
      </c>
      <c r="V21">
        <v>2673225000000</v>
      </c>
      <c r="W21" s="14">
        <v>21255000000</v>
      </c>
      <c r="X21">
        <v>179850000</v>
      </c>
      <c r="Y21" s="2">
        <v>13000</v>
      </c>
      <c r="Z21" s="14">
        <v>1326000</v>
      </c>
      <c r="AA21" s="2">
        <v>21255000000</v>
      </c>
      <c r="AB21" s="14">
        <v>169000000</v>
      </c>
      <c r="AC21" s="14">
        <v>1430000</v>
      </c>
      <c r="AD21" s="14">
        <v>110</v>
      </c>
      <c r="AE21" s="14">
        <v>11220</v>
      </c>
      <c r="AF21">
        <v>179850000</v>
      </c>
      <c r="AG21">
        <v>1430000</v>
      </c>
      <c r="AH21">
        <v>12100</v>
      </c>
      <c r="AI21" cm="1">
        <f t="array" ref="AI21:AM21">TRANSPOSE(MMULT(TRANSPOSE(D21:H21),C21))</f>
        <v>115696</v>
      </c>
      <c r="AJ21" s="2">
        <v>11800992</v>
      </c>
      <c r="AK21">
        <v>189162960000</v>
      </c>
      <c r="AL21">
        <v>1504048000</v>
      </c>
      <c r="AM21" s="2">
        <v>12726560</v>
      </c>
      <c r="AN21" s="14">
        <f t="shared" si="1"/>
        <v>13385564416</v>
      </c>
      <c r="AO21" s="2"/>
      <c r="AP21" s="2"/>
      <c r="AQ21" s="20"/>
      <c r="AR21" s="2"/>
      <c r="AS21" s="20"/>
      <c r="AT21" s="20"/>
    </row>
    <row r="22" spans="2:46" x14ac:dyDescent="0.2">
      <c r="B22" s="3">
        <v>19</v>
      </c>
      <c r="C22" s="4">
        <v>147200</v>
      </c>
      <c r="D22" s="3">
        <v>1</v>
      </c>
      <c r="E22" s="3">
        <v>75</v>
      </c>
      <c r="F22" s="3">
        <v>1630000</v>
      </c>
      <c r="G22" s="3">
        <v>13224</v>
      </c>
      <c r="H22" s="5">
        <v>125</v>
      </c>
      <c r="I22">
        <f t="shared" si="0"/>
        <v>1</v>
      </c>
      <c r="J22" s="14" cm="1">
        <f t="array" ref="J22:AH22">TRANSPOSE(_xlfn.TOCOL(MMULT(TRANSPOSE(D22:H22), D22:H22)))</f>
        <v>1</v>
      </c>
      <c r="K22" s="14">
        <v>75</v>
      </c>
      <c r="L22" s="14">
        <v>1630000</v>
      </c>
      <c r="M22">
        <v>13224</v>
      </c>
      <c r="N22">
        <v>125</v>
      </c>
      <c r="O22">
        <v>75</v>
      </c>
      <c r="P22">
        <v>5625</v>
      </c>
      <c r="Q22" s="14">
        <v>122250000</v>
      </c>
      <c r="R22">
        <v>991800</v>
      </c>
      <c r="S22">
        <v>9375</v>
      </c>
      <c r="T22" s="14">
        <v>1630000</v>
      </c>
      <c r="U22">
        <v>122250000</v>
      </c>
      <c r="V22">
        <v>2656900000000</v>
      </c>
      <c r="W22" s="14">
        <v>21555120000</v>
      </c>
      <c r="X22">
        <v>203750000</v>
      </c>
      <c r="Y22" s="2">
        <v>13224</v>
      </c>
      <c r="Z22" s="14">
        <v>991800</v>
      </c>
      <c r="AA22" s="2">
        <v>21555120000</v>
      </c>
      <c r="AB22" s="14">
        <v>174874176</v>
      </c>
      <c r="AC22" s="14">
        <v>1653000</v>
      </c>
      <c r="AD22" s="14">
        <v>125</v>
      </c>
      <c r="AE22" s="14">
        <v>9375</v>
      </c>
      <c r="AF22">
        <v>203750000</v>
      </c>
      <c r="AG22">
        <v>1653000</v>
      </c>
      <c r="AH22">
        <v>15625</v>
      </c>
      <c r="AI22" cm="1">
        <f t="array" ref="AI22:AM22">TRANSPOSE(MMULT(TRANSPOSE(D22:H22),C22))</f>
        <v>147200</v>
      </c>
      <c r="AJ22" s="2">
        <v>11040000</v>
      </c>
      <c r="AK22">
        <v>239936000000</v>
      </c>
      <c r="AL22">
        <v>1946572800</v>
      </c>
      <c r="AM22" s="2">
        <v>18400000</v>
      </c>
      <c r="AN22" s="14">
        <f t="shared" si="1"/>
        <v>21667840000</v>
      </c>
      <c r="AO22" s="2"/>
      <c r="AP22" s="2"/>
      <c r="AQ22" s="20"/>
      <c r="AR22" s="2"/>
      <c r="AS22" s="20"/>
      <c r="AT22" s="20"/>
    </row>
    <row r="23" spans="2:46" x14ac:dyDescent="0.2">
      <c r="B23" s="3">
        <v>20</v>
      </c>
      <c r="C23" s="4">
        <v>150400</v>
      </c>
      <c r="D23" s="3">
        <v>1</v>
      </c>
      <c r="E23" s="3">
        <v>75</v>
      </c>
      <c r="F23" s="3">
        <v>1620000</v>
      </c>
      <c r="G23" s="3">
        <v>13766</v>
      </c>
      <c r="H23" s="5">
        <v>130</v>
      </c>
      <c r="I23">
        <f t="shared" si="0"/>
        <v>1</v>
      </c>
      <c r="J23" s="14" cm="1">
        <f t="array" ref="J23:AH23">TRANSPOSE(_xlfn.TOCOL(MMULT(TRANSPOSE(D23:H23), D23:H23)))</f>
        <v>1</v>
      </c>
      <c r="K23" s="14">
        <v>75</v>
      </c>
      <c r="L23" s="14">
        <v>1620000</v>
      </c>
      <c r="M23">
        <v>13766</v>
      </c>
      <c r="N23">
        <v>130</v>
      </c>
      <c r="O23">
        <v>75</v>
      </c>
      <c r="P23">
        <v>5625</v>
      </c>
      <c r="Q23" s="14">
        <v>121500000</v>
      </c>
      <c r="R23">
        <v>1032450</v>
      </c>
      <c r="S23">
        <v>9750</v>
      </c>
      <c r="T23" s="14">
        <v>1620000</v>
      </c>
      <c r="U23">
        <v>121500000</v>
      </c>
      <c r="V23">
        <v>2624400000000</v>
      </c>
      <c r="W23" s="14">
        <v>22300920000</v>
      </c>
      <c r="X23">
        <v>210600000</v>
      </c>
      <c r="Y23" s="2">
        <v>13766</v>
      </c>
      <c r="Z23" s="14">
        <v>1032450</v>
      </c>
      <c r="AA23" s="2">
        <v>22300920000</v>
      </c>
      <c r="AB23" s="14">
        <v>189502756</v>
      </c>
      <c r="AC23" s="14">
        <v>1789580</v>
      </c>
      <c r="AD23" s="14">
        <v>130</v>
      </c>
      <c r="AE23" s="14">
        <v>9750</v>
      </c>
      <c r="AF23">
        <v>210600000</v>
      </c>
      <c r="AG23">
        <v>1789580</v>
      </c>
      <c r="AH23">
        <v>16900</v>
      </c>
      <c r="AI23" cm="1">
        <f t="array" ref="AI23:AM23">TRANSPOSE(MMULT(TRANSPOSE(D23:H23),C23))</f>
        <v>150400</v>
      </c>
      <c r="AJ23" s="2">
        <v>11280000</v>
      </c>
      <c r="AK23">
        <v>243648000000</v>
      </c>
      <c r="AL23">
        <v>2070406400</v>
      </c>
      <c r="AM23" s="2">
        <v>19552000</v>
      </c>
      <c r="AN23" s="14">
        <f t="shared" si="1"/>
        <v>22620160000</v>
      </c>
      <c r="AO23" s="2"/>
      <c r="AP23" s="2"/>
      <c r="AQ23" s="20"/>
      <c r="AR23" s="2"/>
      <c r="AS23" s="20"/>
      <c r="AT23" s="20"/>
    </row>
    <row r="24" spans="2:46" x14ac:dyDescent="0.2">
      <c r="B24" s="3">
        <v>21</v>
      </c>
      <c r="C24" s="4">
        <v>152000</v>
      </c>
      <c r="D24" s="3">
        <v>1</v>
      </c>
      <c r="E24" s="3">
        <v>75</v>
      </c>
      <c r="F24" s="3">
        <v>1615000</v>
      </c>
      <c r="G24" s="3">
        <v>14010</v>
      </c>
      <c r="H24" s="5">
        <v>150</v>
      </c>
      <c r="I24">
        <f t="shared" si="0"/>
        <v>1</v>
      </c>
      <c r="J24" s="14" cm="1">
        <f t="array" ref="J24:AH24">TRANSPOSE(_xlfn.TOCOL(MMULT(TRANSPOSE(D24:H24), D24:H24)))</f>
        <v>1</v>
      </c>
      <c r="K24" s="14">
        <v>75</v>
      </c>
      <c r="L24" s="14">
        <v>1615000</v>
      </c>
      <c r="M24">
        <v>14010</v>
      </c>
      <c r="N24">
        <v>150</v>
      </c>
      <c r="O24">
        <v>75</v>
      </c>
      <c r="P24">
        <v>5625</v>
      </c>
      <c r="Q24" s="14">
        <v>121125000</v>
      </c>
      <c r="R24">
        <v>1050750</v>
      </c>
      <c r="S24">
        <v>11250</v>
      </c>
      <c r="T24" s="14">
        <v>1615000</v>
      </c>
      <c r="U24">
        <v>121125000</v>
      </c>
      <c r="V24">
        <v>2608225000000</v>
      </c>
      <c r="W24" s="14">
        <v>22626150000</v>
      </c>
      <c r="X24">
        <v>242250000</v>
      </c>
      <c r="Y24" s="2">
        <v>14010</v>
      </c>
      <c r="Z24" s="14">
        <v>1050750</v>
      </c>
      <c r="AA24" s="2">
        <v>22626150000</v>
      </c>
      <c r="AB24" s="14">
        <v>196280100</v>
      </c>
      <c r="AC24" s="14">
        <v>2101500</v>
      </c>
      <c r="AD24" s="14">
        <v>150</v>
      </c>
      <c r="AE24" s="14">
        <v>11250</v>
      </c>
      <c r="AF24">
        <v>242250000</v>
      </c>
      <c r="AG24">
        <v>2101500</v>
      </c>
      <c r="AH24">
        <v>22500</v>
      </c>
      <c r="AI24" cm="1">
        <f t="array" ref="AI24:AM24">TRANSPOSE(MMULT(TRANSPOSE(D24:H24),C24))</f>
        <v>152000</v>
      </c>
      <c r="AJ24" s="2">
        <v>11400000</v>
      </c>
      <c r="AK24">
        <v>245480000000</v>
      </c>
      <c r="AL24">
        <v>2129520000</v>
      </c>
      <c r="AM24" s="2">
        <v>22800000</v>
      </c>
      <c r="AN24" s="14">
        <f t="shared" si="1"/>
        <v>23104000000</v>
      </c>
      <c r="AO24" s="2"/>
      <c r="AP24" s="2"/>
      <c r="AQ24" s="20"/>
      <c r="AR24" s="2"/>
      <c r="AS24" s="20"/>
      <c r="AT24" s="20"/>
    </row>
    <row r="25" spans="2:46" x14ac:dyDescent="0.2">
      <c r="B25" s="3">
        <v>22</v>
      </c>
      <c r="C25" s="4">
        <v>136000</v>
      </c>
      <c r="D25" s="3">
        <v>1</v>
      </c>
      <c r="E25" s="3">
        <v>80</v>
      </c>
      <c r="F25" s="3">
        <v>1605000</v>
      </c>
      <c r="G25" s="3">
        <v>14468</v>
      </c>
      <c r="H25" s="5">
        <v>155</v>
      </c>
      <c r="I25">
        <f t="shared" si="0"/>
        <v>1</v>
      </c>
      <c r="J25" s="14" cm="1">
        <f t="array" ref="J25:AH25">TRANSPOSE(_xlfn.TOCOL(MMULT(TRANSPOSE(D25:H25), D25:H25)))</f>
        <v>1</v>
      </c>
      <c r="K25" s="14">
        <v>80</v>
      </c>
      <c r="L25" s="14">
        <v>1605000</v>
      </c>
      <c r="M25">
        <v>14468</v>
      </c>
      <c r="N25">
        <v>155</v>
      </c>
      <c r="O25">
        <v>80</v>
      </c>
      <c r="P25">
        <v>6400</v>
      </c>
      <c r="Q25" s="14">
        <v>128400000</v>
      </c>
      <c r="R25">
        <v>1157440</v>
      </c>
      <c r="S25">
        <v>12400</v>
      </c>
      <c r="T25" s="14">
        <v>1605000</v>
      </c>
      <c r="U25">
        <v>128400000</v>
      </c>
      <c r="V25">
        <v>2576025000000</v>
      </c>
      <c r="W25" s="14">
        <v>23221140000</v>
      </c>
      <c r="X25">
        <v>248775000</v>
      </c>
      <c r="Y25" s="2">
        <v>14468</v>
      </c>
      <c r="Z25" s="14">
        <v>1157440</v>
      </c>
      <c r="AA25" s="2">
        <v>23221140000</v>
      </c>
      <c r="AB25" s="14">
        <v>209323024</v>
      </c>
      <c r="AC25" s="14">
        <v>2242540</v>
      </c>
      <c r="AD25" s="14">
        <v>155</v>
      </c>
      <c r="AE25" s="14">
        <v>12400</v>
      </c>
      <c r="AF25">
        <v>248775000</v>
      </c>
      <c r="AG25">
        <v>2242540</v>
      </c>
      <c r="AH25">
        <v>24025</v>
      </c>
      <c r="AI25" cm="1">
        <f t="array" ref="AI25:AM25">TRANSPOSE(MMULT(TRANSPOSE(D25:H25),C25))</f>
        <v>136000</v>
      </c>
      <c r="AJ25" s="2">
        <v>10880000</v>
      </c>
      <c r="AK25">
        <v>218280000000</v>
      </c>
      <c r="AL25">
        <v>1967648000</v>
      </c>
      <c r="AM25" s="2">
        <v>21080000</v>
      </c>
      <c r="AN25" s="14">
        <f t="shared" si="1"/>
        <v>18496000000</v>
      </c>
      <c r="AO25" s="2"/>
      <c r="AP25" s="2"/>
      <c r="AQ25" s="20"/>
      <c r="AR25" s="2"/>
      <c r="AS25" s="20"/>
      <c r="AT25" s="20"/>
    </row>
    <row r="26" spans="2:46" x14ac:dyDescent="0.2">
      <c r="B26" s="3">
        <v>23</v>
      </c>
      <c r="C26" s="4">
        <v>126240</v>
      </c>
      <c r="D26" s="3">
        <v>1</v>
      </c>
      <c r="E26" s="3">
        <v>86</v>
      </c>
      <c r="F26" s="3">
        <v>1590000</v>
      </c>
      <c r="G26" s="3">
        <v>15000</v>
      </c>
      <c r="H26" s="5">
        <v>165</v>
      </c>
      <c r="I26">
        <f t="shared" si="0"/>
        <v>1</v>
      </c>
      <c r="J26" s="14" cm="1">
        <f t="array" ref="J26:AH26">TRANSPOSE(_xlfn.TOCOL(MMULT(TRANSPOSE(D26:H26), D26:H26)))</f>
        <v>1</v>
      </c>
      <c r="K26" s="14">
        <v>86</v>
      </c>
      <c r="L26" s="14">
        <v>1590000</v>
      </c>
      <c r="M26">
        <v>15000</v>
      </c>
      <c r="N26">
        <v>165</v>
      </c>
      <c r="O26">
        <v>86</v>
      </c>
      <c r="P26">
        <v>7396</v>
      </c>
      <c r="Q26" s="14">
        <v>136740000</v>
      </c>
      <c r="R26">
        <v>1290000</v>
      </c>
      <c r="S26">
        <v>14190</v>
      </c>
      <c r="T26" s="14">
        <v>1590000</v>
      </c>
      <c r="U26">
        <v>136740000</v>
      </c>
      <c r="V26">
        <v>2528100000000</v>
      </c>
      <c r="W26" s="14">
        <v>23850000000</v>
      </c>
      <c r="X26">
        <v>262350000</v>
      </c>
      <c r="Y26" s="2">
        <v>15000</v>
      </c>
      <c r="Z26" s="14">
        <v>1290000</v>
      </c>
      <c r="AA26" s="2">
        <v>23850000000</v>
      </c>
      <c r="AB26" s="14">
        <v>225000000</v>
      </c>
      <c r="AC26" s="14">
        <v>2475000</v>
      </c>
      <c r="AD26" s="14">
        <v>165</v>
      </c>
      <c r="AE26" s="14">
        <v>14190</v>
      </c>
      <c r="AF26">
        <v>262350000</v>
      </c>
      <c r="AG26">
        <v>2475000</v>
      </c>
      <c r="AH26">
        <v>27225</v>
      </c>
      <c r="AI26" cm="1">
        <f t="array" ref="AI26:AM26">TRANSPOSE(MMULT(TRANSPOSE(D26:H26),C26))</f>
        <v>126240</v>
      </c>
      <c r="AJ26" s="2">
        <v>10856640</v>
      </c>
      <c r="AK26">
        <v>200721600000</v>
      </c>
      <c r="AL26">
        <v>1893600000</v>
      </c>
      <c r="AM26" s="2">
        <v>20829600</v>
      </c>
      <c r="AN26" s="14">
        <f t="shared" si="1"/>
        <v>15936537600</v>
      </c>
      <c r="AO26" s="2"/>
      <c r="AP26" s="2"/>
      <c r="AQ26" s="20"/>
      <c r="AR26" s="2"/>
      <c r="AS26" s="20"/>
      <c r="AT26" s="20"/>
    </row>
    <row r="27" spans="2:46" x14ac:dyDescent="0.2">
      <c r="B27" s="3">
        <v>24</v>
      </c>
      <c r="C27" s="4">
        <v>123888</v>
      </c>
      <c r="D27" s="3">
        <v>1</v>
      </c>
      <c r="E27" s="3">
        <v>98</v>
      </c>
      <c r="F27" s="3">
        <v>1595000</v>
      </c>
      <c r="G27" s="3">
        <v>15200</v>
      </c>
      <c r="H27" s="5">
        <v>175</v>
      </c>
      <c r="I27">
        <f t="shared" si="0"/>
        <v>1</v>
      </c>
      <c r="J27" s="14" cm="1">
        <f t="array" ref="J27:AH27">TRANSPOSE(_xlfn.TOCOL(MMULT(TRANSPOSE(D27:H27), D27:H27)))</f>
        <v>1</v>
      </c>
      <c r="K27" s="14">
        <v>98</v>
      </c>
      <c r="L27" s="14">
        <v>1595000</v>
      </c>
      <c r="M27">
        <v>15200</v>
      </c>
      <c r="N27">
        <v>175</v>
      </c>
      <c r="O27">
        <v>98</v>
      </c>
      <c r="P27">
        <v>9604</v>
      </c>
      <c r="Q27" s="14">
        <v>156310000</v>
      </c>
      <c r="R27">
        <v>1489600</v>
      </c>
      <c r="S27">
        <v>17150</v>
      </c>
      <c r="T27" s="14">
        <v>1595000</v>
      </c>
      <c r="U27">
        <v>156310000</v>
      </c>
      <c r="V27">
        <v>2544025000000</v>
      </c>
      <c r="W27" s="14">
        <v>24244000000</v>
      </c>
      <c r="X27">
        <v>279125000</v>
      </c>
      <c r="Y27" s="2">
        <v>15200</v>
      </c>
      <c r="Z27" s="14">
        <v>1489600</v>
      </c>
      <c r="AA27" s="2">
        <v>24244000000</v>
      </c>
      <c r="AB27" s="14">
        <v>231040000</v>
      </c>
      <c r="AC27" s="14">
        <v>2660000</v>
      </c>
      <c r="AD27" s="14">
        <v>175</v>
      </c>
      <c r="AE27" s="14">
        <v>17150</v>
      </c>
      <c r="AF27">
        <v>279125000</v>
      </c>
      <c r="AG27">
        <v>2660000</v>
      </c>
      <c r="AH27">
        <v>30625</v>
      </c>
      <c r="AI27" cm="1">
        <f t="array" ref="AI27:AM27">TRANSPOSE(MMULT(TRANSPOSE(D27:H27),C27))</f>
        <v>123888</v>
      </c>
      <c r="AJ27" s="2">
        <v>12141024</v>
      </c>
      <c r="AK27">
        <v>197601360000</v>
      </c>
      <c r="AL27">
        <v>1883097600</v>
      </c>
      <c r="AM27" s="2">
        <v>21680400</v>
      </c>
      <c r="AN27" s="14">
        <f t="shared" si="1"/>
        <v>15348236544</v>
      </c>
      <c r="AO27" s="2"/>
      <c r="AP27" s="2"/>
      <c r="AQ27" s="20"/>
      <c r="AR27" s="2"/>
      <c r="AS27" s="20"/>
      <c r="AT27" s="20"/>
    </row>
    <row r="28" spans="2:46" x14ac:dyDescent="0.2">
      <c r="B28" s="3">
        <v>25</v>
      </c>
      <c r="C28" s="4">
        <v>126080</v>
      </c>
      <c r="D28" s="3">
        <v>1</v>
      </c>
      <c r="E28" s="3">
        <v>87</v>
      </c>
      <c r="F28" s="3">
        <v>1590000</v>
      </c>
      <c r="G28" s="3">
        <v>15600</v>
      </c>
      <c r="H28" s="5">
        <v>175</v>
      </c>
      <c r="I28">
        <f t="shared" si="0"/>
        <v>1</v>
      </c>
      <c r="J28" s="14" cm="1">
        <f t="array" ref="J28:AH28">TRANSPOSE(_xlfn.TOCOL(MMULT(TRANSPOSE(D28:H28), D28:H28)))</f>
        <v>1</v>
      </c>
      <c r="K28" s="14">
        <v>87</v>
      </c>
      <c r="L28" s="14">
        <v>1590000</v>
      </c>
      <c r="M28">
        <v>15600</v>
      </c>
      <c r="N28">
        <v>175</v>
      </c>
      <c r="O28">
        <v>87</v>
      </c>
      <c r="P28">
        <v>7569</v>
      </c>
      <c r="Q28" s="14">
        <v>138330000</v>
      </c>
      <c r="R28">
        <v>1357200</v>
      </c>
      <c r="S28">
        <v>15225</v>
      </c>
      <c r="T28" s="14">
        <v>1590000</v>
      </c>
      <c r="U28">
        <v>138330000</v>
      </c>
      <c r="V28">
        <v>2528100000000</v>
      </c>
      <c r="W28" s="14">
        <v>24804000000</v>
      </c>
      <c r="X28">
        <v>278250000</v>
      </c>
      <c r="Y28" s="2">
        <v>15600</v>
      </c>
      <c r="Z28" s="14">
        <v>1357200</v>
      </c>
      <c r="AA28" s="2">
        <v>24804000000</v>
      </c>
      <c r="AB28" s="14">
        <v>243360000</v>
      </c>
      <c r="AC28" s="14">
        <v>2730000</v>
      </c>
      <c r="AD28" s="14">
        <v>175</v>
      </c>
      <c r="AE28" s="14">
        <v>15225</v>
      </c>
      <c r="AF28">
        <v>278250000</v>
      </c>
      <c r="AG28">
        <v>2730000</v>
      </c>
      <c r="AH28">
        <v>30625</v>
      </c>
      <c r="AI28" cm="1">
        <f t="array" ref="AI28:AM28">TRANSPOSE(MMULT(TRANSPOSE(D28:H28),C28))</f>
        <v>126080</v>
      </c>
      <c r="AJ28" s="2">
        <v>10968960</v>
      </c>
      <c r="AK28">
        <v>200467200000</v>
      </c>
      <c r="AL28">
        <v>1966848000</v>
      </c>
      <c r="AM28" s="2">
        <v>22064000</v>
      </c>
      <c r="AN28" s="14">
        <f t="shared" si="1"/>
        <v>15896166400</v>
      </c>
      <c r="AO28" s="2"/>
      <c r="AP28" s="2"/>
      <c r="AQ28" s="20"/>
      <c r="AR28" s="2"/>
      <c r="AS28" s="20"/>
      <c r="AT28" s="20"/>
    </row>
    <row r="29" spans="2:46" x14ac:dyDescent="0.2">
      <c r="B29" s="3">
        <v>26</v>
      </c>
      <c r="C29" s="4">
        <v>151680</v>
      </c>
      <c r="D29" s="3">
        <v>1</v>
      </c>
      <c r="E29" s="3">
        <v>77</v>
      </c>
      <c r="F29" s="3">
        <v>1600000</v>
      </c>
      <c r="G29" s="3">
        <v>16000</v>
      </c>
      <c r="H29" s="5">
        <v>190</v>
      </c>
      <c r="I29">
        <f t="shared" si="0"/>
        <v>1</v>
      </c>
      <c r="J29" s="14" cm="1">
        <f t="array" ref="J29:AH29">TRANSPOSE(_xlfn.TOCOL(MMULT(TRANSPOSE(D29:H29), D29:H29)))</f>
        <v>1</v>
      </c>
      <c r="K29" s="14">
        <v>77</v>
      </c>
      <c r="L29" s="14">
        <v>1600000</v>
      </c>
      <c r="M29">
        <v>16000</v>
      </c>
      <c r="N29">
        <v>190</v>
      </c>
      <c r="O29">
        <v>77</v>
      </c>
      <c r="P29">
        <v>5929</v>
      </c>
      <c r="Q29" s="14">
        <v>123200000</v>
      </c>
      <c r="R29">
        <v>1232000</v>
      </c>
      <c r="S29">
        <v>14630</v>
      </c>
      <c r="T29" s="14">
        <v>1600000</v>
      </c>
      <c r="U29">
        <v>123200000</v>
      </c>
      <c r="V29">
        <v>2560000000000</v>
      </c>
      <c r="W29" s="14">
        <v>25600000000</v>
      </c>
      <c r="X29">
        <v>304000000</v>
      </c>
      <c r="Y29" s="2">
        <v>16000</v>
      </c>
      <c r="Z29" s="14">
        <v>1232000</v>
      </c>
      <c r="AA29" s="2">
        <v>25600000000</v>
      </c>
      <c r="AB29" s="14">
        <v>256000000</v>
      </c>
      <c r="AC29" s="14">
        <v>3040000</v>
      </c>
      <c r="AD29" s="14">
        <v>190</v>
      </c>
      <c r="AE29" s="14">
        <v>14630</v>
      </c>
      <c r="AF29">
        <v>304000000</v>
      </c>
      <c r="AG29">
        <v>3040000</v>
      </c>
      <c r="AH29">
        <v>36100</v>
      </c>
      <c r="AI29" cm="1">
        <f t="array" ref="AI29:AM29">TRANSPOSE(MMULT(TRANSPOSE(D29:H29),C29))</f>
        <v>151680</v>
      </c>
      <c r="AJ29" s="2">
        <v>11679360</v>
      </c>
      <c r="AK29">
        <v>242688000000</v>
      </c>
      <c r="AL29">
        <v>2426880000</v>
      </c>
      <c r="AM29" s="2">
        <v>28819200</v>
      </c>
      <c r="AN29" s="14">
        <f t="shared" si="1"/>
        <v>23006822400</v>
      </c>
      <c r="AO29" s="2"/>
      <c r="AP29" s="2"/>
      <c r="AQ29" s="20"/>
      <c r="AR29" s="2"/>
      <c r="AS29" s="20"/>
      <c r="AT29" s="20"/>
    </row>
    <row r="30" spans="2:46" x14ac:dyDescent="0.2">
      <c r="B30" s="3">
        <v>27</v>
      </c>
      <c r="C30" s="4">
        <v>152800</v>
      </c>
      <c r="D30" s="3">
        <v>1</v>
      </c>
      <c r="E30" s="3">
        <v>63</v>
      </c>
      <c r="F30" s="3">
        <v>1610000</v>
      </c>
      <c r="G30" s="3">
        <v>16200</v>
      </c>
      <c r="H30" s="5">
        <v>200</v>
      </c>
      <c r="I30">
        <f t="shared" si="0"/>
        <v>1</v>
      </c>
      <c r="J30" s="14" cm="1">
        <f t="array" ref="J30:AH30">TRANSPOSE(_xlfn.TOCOL(MMULT(TRANSPOSE(D30:H30), D30:H30)))</f>
        <v>1</v>
      </c>
      <c r="K30" s="14">
        <v>63</v>
      </c>
      <c r="L30" s="14">
        <v>1610000</v>
      </c>
      <c r="M30">
        <v>16200</v>
      </c>
      <c r="N30">
        <v>200</v>
      </c>
      <c r="O30">
        <v>63</v>
      </c>
      <c r="P30">
        <v>3969</v>
      </c>
      <c r="Q30" s="14">
        <v>101430000</v>
      </c>
      <c r="R30">
        <v>1020600</v>
      </c>
      <c r="S30">
        <v>12600</v>
      </c>
      <c r="T30" s="14">
        <v>1610000</v>
      </c>
      <c r="U30">
        <v>101430000</v>
      </c>
      <c r="V30">
        <v>2592100000000</v>
      </c>
      <c r="W30" s="14">
        <v>26082000000</v>
      </c>
      <c r="X30">
        <v>322000000</v>
      </c>
      <c r="Y30" s="2">
        <v>16200</v>
      </c>
      <c r="Z30" s="14">
        <v>1020600</v>
      </c>
      <c r="AA30" s="2">
        <v>26082000000</v>
      </c>
      <c r="AB30" s="14">
        <v>262440000</v>
      </c>
      <c r="AC30" s="14">
        <v>3240000</v>
      </c>
      <c r="AD30" s="14">
        <v>200</v>
      </c>
      <c r="AE30" s="14">
        <v>12600</v>
      </c>
      <c r="AF30">
        <v>322000000</v>
      </c>
      <c r="AG30">
        <v>3240000</v>
      </c>
      <c r="AH30">
        <v>40000</v>
      </c>
      <c r="AI30" cm="1">
        <f t="array" ref="AI30:AM30">TRANSPOSE(MMULT(TRANSPOSE(D30:H30),C30))</f>
        <v>152800</v>
      </c>
      <c r="AJ30" s="2">
        <v>9626400</v>
      </c>
      <c r="AK30">
        <v>246008000000</v>
      </c>
      <c r="AL30">
        <v>2475360000</v>
      </c>
      <c r="AM30" s="2">
        <v>30560000</v>
      </c>
      <c r="AN30" s="14">
        <f t="shared" si="1"/>
        <v>23347840000</v>
      </c>
      <c r="AO30" s="2"/>
      <c r="AP30" s="2"/>
      <c r="AQ30" s="20"/>
      <c r="AR30" s="2"/>
      <c r="AS30" s="20"/>
      <c r="AT30" s="20"/>
    </row>
    <row r="31" spans="2:46" x14ac:dyDescent="0.2">
      <c r="B31" s="3">
        <v>28</v>
      </c>
      <c r="C31" s="3"/>
      <c r="D31" s="3"/>
      <c r="E31" s="3"/>
      <c r="F31" s="3"/>
      <c r="G31" s="3"/>
      <c r="H31" s="3"/>
      <c r="I31">
        <f t="shared" si="0"/>
        <v>0</v>
      </c>
      <c r="J31" s="14" t="str">
        <f t="shared" ref="J31:J33" si="2">IF(ISNUMBER(C31),C31*I31,"..")</f>
        <v>..</v>
      </c>
      <c r="K31" s="14" t="str">
        <f t="shared" ref="K31:K33" si="3">IF(I31=1,AVERAGE(C$4:C$30),"..")</f>
        <v>..</v>
      </c>
      <c r="L31" s="14" t="str">
        <f t="shared" ref="L31:L33" si="4">IF(I31=1,C31^2,"..")</f>
        <v>..</v>
      </c>
      <c r="M31" t="str">
        <f t="shared" ref="M31:M33" si="5">IF(I31=1,1,"..")</f>
        <v>..</v>
      </c>
      <c r="N31" t="str">
        <f t="shared" ref="N31:N33" si="6">IF(I31=1,1,"..")</f>
        <v>..</v>
      </c>
      <c r="O31" t="str">
        <f t="shared" ref="O31:O33" si="7">IF(I31=1,1,"..")</f>
        <v>..</v>
      </c>
      <c r="P31" t="str">
        <f t="shared" ref="P31:P33" si="8">IF(I31=1,E31,"..")</f>
        <v>..</v>
      </c>
      <c r="Q31" s="14" t="str">
        <f t="shared" ref="Q31:Q33" si="9">IF(I31=1,AVERAGE(E$4:E$33),"..")</f>
        <v>..</v>
      </c>
      <c r="R31" t="str">
        <f t="shared" ref="R31:R33" si="10">IF(I31=1,E31^2,"..")</f>
        <v>..</v>
      </c>
      <c r="S31" t="str">
        <f t="shared" ref="S31:S33" si="11">IF(I31=1,F31,"..")</f>
        <v>..</v>
      </c>
      <c r="T31" s="14" t="str">
        <f t="shared" ref="T31:T33" si="12">IF(I31=1,AVERAGE(F$4:F$33),"..")</f>
        <v>..</v>
      </c>
      <c r="U31" t="str">
        <f t="shared" ref="U31:U33" si="13">IF(I31=1,F31^2,"..")</f>
        <v>..</v>
      </c>
      <c r="V31" t="str">
        <f t="shared" ref="V31:V33" si="14">IF(I31=1,G31,"..")</f>
        <v>..</v>
      </c>
      <c r="W31" s="14" t="str">
        <f t="shared" ref="W31:W33" si="15">IF(I31=1,AVERAGE(G$4:G$33),"..")</f>
        <v>..</v>
      </c>
      <c r="X31" t="str">
        <f t="shared" ref="X31:X33" si="16">IF(I31=1,G31^2,"..")</f>
        <v>..</v>
      </c>
      <c r="Y31" s="2" t="str">
        <f t="shared" ref="Y31:Y33" si="17">IF(I31=1,H31,"..")</f>
        <v>..</v>
      </c>
      <c r="Z31" s="14" t="str">
        <f>IF(I31=1,AVERAGE(H$4:H$30),"..")</f>
        <v>..</v>
      </c>
      <c r="AA31" s="2" t="str">
        <f t="shared" ref="AA31:AA33" si="18">IF(I31=1,H31^2,"..")</f>
        <v>..</v>
      </c>
      <c r="AB31" s="14" t="str">
        <f t="shared" ref="AB31:AB33" si="19">IF(I31=1,M31*J31,"..")</f>
        <v>..</v>
      </c>
      <c r="AC31" s="14" t="str">
        <f t="shared" ref="AC31:AC33" si="20">IF(I31=1,P31*J31,"..")</f>
        <v>..</v>
      </c>
      <c r="AD31" s="14" t="str">
        <f t="shared" ref="AD31:AD33" si="21">IF(I31=1,S31*J31,"..")</f>
        <v>..</v>
      </c>
      <c r="AE31" s="14" t="str">
        <f t="shared" ref="AE31:AE33" si="22">IF(I31=1,V31*J31,"..")</f>
        <v>..</v>
      </c>
      <c r="AF31" t="str">
        <f t="shared" ref="AF31:AF33" si="23">IF(I31=1,Y31*J31,"..")</f>
        <v>..</v>
      </c>
      <c r="AG31" t="str">
        <f t="shared" ref="AG31:AG33" si="24">IF(I31=1,M31*P31,"..")</f>
        <v>..</v>
      </c>
      <c r="AH31" t="str">
        <f t="shared" ref="AH31:AH33" si="25">IF(I31=1,M31*S31,"..")</f>
        <v>..</v>
      </c>
      <c r="AI31" t="str">
        <f t="shared" ref="AI31:AI33" si="26">IF(I31=1,M31*V31,"..")</f>
        <v>..</v>
      </c>
      <c r="AJ31" s="2" t="str">
        <f t="shared" ref="AJ31:AJ33" si="27">IF(I31=1,M31*Y31,"..")</f>
        <v>..</v>
      </c>
      <c r="AK31" t="str">
        <f t="shared" ref="AK31:AK33" si="28">IF(I31=1,P31*S31,"..")</f>
        <v>..</v>
      </c>
      <c r="AL31" t="str">
        <f t="shared" ref="AL31:AL33" si="29">IF(I31=1,P31*V31,"..")</f>
        <v>..</v>
      </c>
      <c r="AM31" s="2" t="str">
        <f t="shared" ref="AM31:AM33" si="30">IF(I31=1,P31*Y31,"..")</f>
        <v>..</v>
      </c>
      <c r="AN31" t="str">
        <f t="shared" ref="AN31:AN33" si="31">IF(I31=1,S31*V31,"..")</f>
        <v>..</v>
      </c>
      <c r="AO31" s="2"/>
      <c r="AP31" s="2"/>
    </row>
    <row r="32" spans="2:46" x14ac:dyDescent="0.2">
      <c r="B32" s="3">
        <v>29</v>
      </c>
      <c r="C32" s="3"/>
      <c r="D32" s="3"/>
      <c r="E32" s="3"/>
      <c r="F32" s="3"/>
      <c r="G32" s="3"/>
      <c r="H32" s="3"/>
      <c r="I32">
        <f t="shared" si="0"/>
        <v>0</v>
      </c>
      <c r="J32" s="14" t="str">
        <f t="shared" si="2"/>
        <v>..</v>
      </c>
      <c r="K32" s="14" t="str">
        <f t="shared" si="3"/>
        <v>..</v>
      </c>
      <c r="L32" s="14" t="str">
        <f t="shared" si="4"/>
        <v>..</v>
      </c>
      <c r="M32" t="str">
        <f t="shared" si="5"/>
        <v>..</v>
      </c>
      <c r="N32" t="str">
        <f t="shared" si="6"/>
        <v>..</v>
      </c>
      <c r="O32" t="str">
        <f t="shared" si="7"/>
        <v>..</v>
      </c>
      <c r="P32" t="str">
        <f t="shared" si="8"/>
        <v>..</v>
      </c>
      <c r="Q32" s="14" t="str">
        <f t="shared" si="9"/>
        <v>..</v>
      </c>
      <c r="R32" t="str">
        <f t="shared" si="10"/>
        <v>..</v>
      </c>
      <c r="S32" t="str">
        <f t="shared" si="11"/>
        <v>..</v>
      </c>
      <c r="T32" s="14" t="str">
        <f t="shared" si="12"/>
        <v>..</v>
      </c>
      <c r="U32" t="str">
        <f t="shared" si="13"/>
        <v>..</v>
      </c>
      <c r="V32" t="str">
        <f t="shared" si="14"/>
        <v>..</v>
      </c>
      <c r="W32" s="14" t="str">
        <f t="shared" si="15"/>
        <v>..</v>
      </c>
      <c r="X32" t="str">
        <f t="shared" si="16"/>
        <v>..</v>
      </c>
      <c r="Y32" s="2" t="str">
        <f t="shared" si="17"/>
        <v>..</v>
      </c>
      <c r="Z32" s="14" t="str">
        <f>IF(I32=1,AVERAGE(H$4:H$30),"..")</f>
        <v>..</v>
      </c>
      <c r="AA32" s="2" t="str">
        <f t="shared" si="18"/>
        <v>..</v>
      </c>
      <c r="AB32" s="14" t="str">
        <f t="shared" si="19"/>
        <v>..</v>
      </c>
      <c r="AC32" s="14" t="str">
        <f t="shared" si="20"/>
        <v>..</v>
      </c>
      <c r="AD32" s="14" t="str">
        <f t="shared" si="21"/>
        <v>..</v>
      </c>
      <c r="AE32" s="14" t="str">
        <f t="shared" si="22"/>
        <v>..</v>
      </c>
      <c r="AF32" t="str">
        <f t="shared" si="23"/>
        <v>..</v>
      </c>
      <c r="AG32" t="str">
        <f t="shared" si="24"/>
        <v>..</v>
      </c>
      <c r="AH32" t="str">
        <f t="shared" si="25"/>
        <v>..</v>
      </c>
      <c r="AI32" t="str">
        <f t="shared" si="26"/>
        <v>..</v>
      </c>
      <c r="AJ32" s="2" t="str">
        <f t="shared" si="27"/>
        <v>..</v>
      </c>
      <c r="AK32" t="str">
        <f t="shared" si="28"/>
        <v>..</v>
      </c>
      <c r="AL32" t="str">
        <f t="shared" si="29"/>
        <v>..</v>
      </c>
      <c r="AM32" s="2" t="str">
        <f t="shared" si="30"/>
        <v>..</v>
      </c>
      <c r="AN32" t="str">
        <f t="shared" si="31"/>
        <v>..</v>
      </c>
      <c r="AO32" s="2"/>
      <c r="AP32" s="2"/>
    </row>
    <row r="33" spans="1:46" x14ac:dyDescent="0.2">
      <c r="B33" s="3">
        <v>30</v>
      </c>
      <c r="C33" s="3"/>
      <c r="D33" s="3"/>
      <c r="E33" s="3"/>
      <c r="F33" s="3"/>
      <c r="G33" s="3"/>
      <c r="H33" s="3"/>
      <c r="I33">
        <f t="shared" si="0"/>
        <v>0</v>
      </c>
      <c r="J33" s="14" t="str">
        <f t="shared" si="2"/>
        <v>..</v>
      </c>
      <c r="K33" s="14" t="str">
        <f t="shared" si="3"/>
        <v>..</v>
      </c>
      <c r="L33" s="14" t="str">
        <f t="shared" si="4"/>
        <v>..</v>
      </c>
      <c r="M33" t="str">
        <f t="shared" si="5"/>
        <v>..</v>
      </c>
      <c r="N33" t="str">
        <f t="shared" si="6"/>
        <v>..</v>
      </c>
      <c r="O33" t="str">
        <f t="shared" si="7"/>
        <v>..</v>
      </c>
      <c r="P33" t="str">
        <f t="shared" si="8"/>
        <v>..</v>
      </c>
      <c r="Q33" s="14" t="str">
        <f t="shared" si="9"/>
        <v>..</v>
      </c>
      <c r="R33" t="str">
        <f t="shared" si="10"/>
        <v>..</v>
      </c>
      <c r="S33" t="str">
        <f t="shared" si="11"/>
        <v>..</v>
      </c>
      <c r="T33" s="14" t="str">
        <f t="shared" si="12"/>
        <v>..</v>
      </c>
      <c r="U33" t="str">
        <f t="shared" si="13"/>
        <v>..</v>
      </c>
      <c r="V33" t="str">
        <f t="shared" si="14"/>
        <v>..</v>
      </c>
      <c r="W33" s="14" t="str">
        <f t="shared" si="15"/>
        <v>..</v>
      </c>
      <c r="X33" t="str">
        <f t="shared" si="16"/>
        <v>..</v>
      </c>
      <c r="Y33" s="2" t="str">
        <f t="shared" si="17"/>
        <v>..</v>
      </c>
      <c r="Z33" s="14" t="str">
        <f>IF(I33=1,AVERAGE(H$4:H$30),"..")</f>
        <v>..</v>
      </c>
      <c r="AA33" s="2" t="str">
        <f t="shared" si="18"/>
        <v>..</v>
      </c>
      <c r="AB33" s="14" t="str">
        <f t="shared" si="19"/>
        <v>..</v>
      </c>
      <c r="AC33" s="14" t="str">
        <f t="shared" si="20"/>
        <v>..</v>
      </c>
      <c r="AD33" s="14" t="str">
        <f t="shared" si="21"/>
        <v>..</v>
      </c>
      <c r="AE33" s="14" t="str">
        <f t="shared" si="22"/>
        <v>..</v>
      </c>
      <c r="AF33" t="str">
        <f t="shared" si="23"/>
        <v>..</v>
      </c>
      <c r="AG33" t="str">
        <f t="shared" si="24"/>
        <v>..</v>
      </c>
      <c r="AH33" t="str">
        <f t="shared" si="25"/>
        <v>..</v>
      </c>
      <c r="AI33" t="str">
        <f t="shared" si="26"/>
        <v>..</v>
      </c>
      <c r="AJ33" s="2" t="str">
        <f t="shared" si="27"/>
        <v>..</v>
      </c>
      <c r="AK33" t="str">
        <f t="shared" si="28"/>
        <v>..</v>
      </c>
      <c r="AL33" t="str">
        <f t="shared" si="29"/>
        <v>..</v>
      </c>
      <c r="AM33" s="2" t="str">
        <f t="shared" si="30"/>
        <v>..</v>
      </c>
      <c r="AN33" t="str">
        <f t="shared" si="31"/>
        <v>..</v>
      </c>
      <c r="AO33" s="2"/>
      <c r="AP33" s="2"/>
    </row>
    <row r="34" spans="1:46" x14ac:dyDescent="0.2">
      <c r="I34" t="s">
        <v>35</v>
      </c>
      <c r="J34" s="12" t="s">
        <v>11</v>
      </c>
      <c r="K34" s="13" t="s">
        <v>20</v>
      </c>
      <c r="L34" s="12" t="s">
        <v>21</v>
      </c>
      <c r="M34" s="12" t="s">
        <v>22</v>
      </c>
      <c r="N34" s="12" t="s">
        <v>23</v>
      </c>
      <c r="O34" s="12" t="s">
        <v>20</v>
      </c>
      <c r="P34" s="12" t="s">
        <v>12</v>
      </c>
      <c r="Q34" s="13" t="s">
        <v>24</v>
      </c>
      <c r="R34" s="12" t="s">
        <v>25</v>
      </c>
      <c r="S34" s="12" t="s">
        <v>26</v>
      </c>
      <c r="T34" s="18" t="s">
        <v>44</v>
      </c>
      <c r="U34" s="12" t="s">
        <v>45</v>
      </c>
      <c r="V34" s="12" t="s">
        <v>13</v>
      </c>
      <c r="W34" s="13" t="s">
        <v>27</v>
      </c>
      <c r="X34" s="12" t="s">
        <v>28</v>
      </c>
      <c r="Y34" s="12" t="s">
        <v>46</v>
      </c>
      <c r="Z34" s="13" t="s">
        <v>47</v>
      </c>
      <c r="AA34" s="12" t="s">
        <v>48</v>
      </c>
      <c r="AB34" s="12" t="s">
        <v>14</v>
      </c>
      <c r="AC34" s="12" t="s">
        <v>29</v>
      </c>
      <c r="AD34" s="12" t="s">
        <v>49</v>
      </c>
      <c r="AE34" s="12" t="s">
        <v>50</v>
      </c>
      <c r="AF34" s="12" t="s">
        <v>51</v>
      </c>
      <c r="AG34" s="12" t="s">
        <v>52</v>
      </c>
      <c r="AH34" s="12" t="s">
        <v>53</v>
      </c>
      <c r="AI34" s="12" t="s">
        <v>15</v>
      </c>
      <c r="AJ34" s="12" t="s">
        <v>16</v>
      </c>
      <c r="AK34" s="12" t="s">
        <v>17</v>
      </c>
      <c r="AL34" s="12" t="s">
        <v>18</v>
      </c>
      <c r="AM34" s="12" t="s">
        <v>19</v>
      </c>
      <c r="AN34" s="12" t="s">
        <v>10</v>
      </c>
      <c r="AO34" s="19"/>
      <c r="AP34" s="19"/>
    </row>
    <row r="35" spans="1:46" x14ac:dyDescent="0.2">
      <c r="H35" t="s">
        <v>37</v>
      </c>
      <c r="I35" s="14">
        <f>SUM(I4:I33)</f>
        <v>27</v>
      </c>
      <c r="J35" s="14">
        <f>SUM(J4:J33)</f>
        <v>27</v>
      </c>
      <c r="K35" s="14">
        <f t="shared" ref="K35:AO35" si="32">SUM(K4:K33)</f>
        <v>1348</v>
      </c>
      <c r="L35" s="14">
        <f t="shared" si="32"/>
        <v>45363000</v>
      </c>
      <c r="M35" s="14">
        <f t="shared" si="32"/>
        <v>298708</v>
      </c>
      <c r="N35" s="14">
        <f t="shared" si="32"/>
        <v>2890</v>
      </c>
      <c r="O35" s="14">
        <f t="shared" si="32"/>
        <v>1348</v>
      </c>
      <c r="P35" s="14">
        <f t="shared" si="32"/>
        <v>87146</v>
      </c>
      <c r="Q35" s="14">
        <f t="shared" si="32"/>
        <v>2220230000</v>
      </c>
      <c r="R35" s="14">
        <f t="shared" si="32"/>
        <v>17113940</v>
      </c>
      <c r="S35" s="14">
        <f t="shared" si="32"/>
        <v>171940</v>
      </c>
      <c r="T35" s="14">
        <f t="shared" si="32"/>
        <v>45363000</v>
      </c>
      <c r="U35" s="14">
        <f t="shared" si="32"/>
        <v>2220230000</v>
      </c>
      <c r="V35" s="14">
        <f t="shared" si="32"/>
        <v>76334409000000</v>
      </c>
      <c r="W35" s="14">
        <f t="shared" si="32"/>
        <v>496012580000</v>
      </c>
      <c r="X35" s="14">
        <f t="shared" si="32"/>
        <v>4782055000</v>
      </c>
      <c r="Y35" s="14">
        <f t="shared" si="32"/>
        <v>298708</v>
      </c>
      <c r="Z35" s="14">
        <f t="shared" si="32"/>
        <v>17113940</v>
      </c>
      <c r="AA35" s="14">
        <f t="shared" si="32"/>
        <v>496012580000</v>
      </c>
      <c r="AB35" s="14">
        <f t="shared" si="32"/>
        <v>3608191056</v>
      </c>
      <c r="AC35" s="14">
        <f t="shared" si="32"/>
        <v>35793670</v>
      </c>
      <c r="AD35" s="14">
        <f t="shared" si="32"/>
        <v>2890</v>
      </c>
      <c r="AE35" s="14">
        <f t="shared" si="32"/>
        <v>171940</v>
      </c>
      <c r="AF35" s="14">
        <f t="shared" si="32"/>
        <v>4782055000</v>
      </c>
      <c r="AG35" s="14">
        <f t="shared" si="32"/>
        <v>35793670</v>
      </c>
      <c r="AH35" s="14">
        <f t="shared" si="32"/>
        <v>362800</v>
      </c>
      <c r="AI35" s="14">
        <f t="shared" si="32"/>
        <v>4320704</v>
      </c>
      <c r="AJ35" s="14">
        <f t="shared" si="32"/>
        <v>200934976</v>
      </c>
      <c r="AK35" s="14">
        <f t="shared" si="32"/>
        <v>7292967520000</v>
      </c>
      <c r="AL35" s="14">
        <f t="shared" si="32"/>
        <v>46149788800</v>
      </c>
      <c r="AM35" s="14">
        <f t="shared" si="32"/>
        <v>442549360</v>
      </c>
      <c r="AN35" s="14">
        <f t="shared" si="32"/>
        <v>703222453760</v>
      </c>
      <c r="AO35" s="14">
        <f t="shared" si="32"/>
        <v>0</v>
      </c>
      <c r="AP35" s="14"/>
      <c r="AQ35" s="14"/>
      <c r="AR35" s="2"/>
      <c r="AS35" s="2"/>
      <c r="AT35" s="2"/>
    </row>
    <row r="36" spans="1:46" x14ac:dyDescent="0.2">
      <c r="H36" t="s">
        <v>36</v>
      </c>
      <c r="I36" s="14">
        <f>AVERAGE(I4:I30)</f>
        <v>1</v>
      </c>
      <c r="J36" s="14">
        <f>AVERAGE(J4:J33)</f>
        <v>1</v>
      </c>
      <c r="K36" s="14">
        <f t="shared" ref="K36:AN36" si="33">AVERAGE(K4:K33)</f>
        <v>49.925925925925924</v>
      </c>
      <c r="L36" s="14">
        <f t="shared" si="33"/>
        <v>1680111.111111111</v>
      </c>
      <c r="M36" s="14">
        <f t="shared" si="33"/>
        <v>11063.259259259259</v>
      </c>
      <c r="N36" s="14">
        <f t="shared" si="33"/>
        <v>107.03703703703704</v>
      </c>
      <c r="O36" s="14">
        <f t="shared" si="33"/>
        <v>49.925925925925924</v>
      </c>
      <c r="P36" s="14">
        <f t="shared" si="33"/>
        <v>3227.6296296296296</v>
      </c>
      <c r="Q36" s="14">
        <f t="shared" si="33"/>
        <v>82230740.740740746</v>
      </c>
      <c r="R36" s="14">
        <f t="shared" si="33"/>
        <v>633849.62962962966</v>
      </c>
      <c r="S36" s="14">
        <f t="shared" si="33"/>
        <v>6368.1481481481478</v>
      </c>
      <c r="T36" s="14">
        <f t="shared" si="33"/>
        <v>1680111.111111111</v>
      </c>
      <c r="U36" s="14">
        <f t="shared" si="33"/>
        <v>82230740.740740746</v>
      </c>
      <c r="V36" s="14">
        <f t="shared" si="33"/>
        <v>2827200333333.3335</v>
      </c>
      <c r="W36" s="14">
        <f t="shared" si="33"/>
        <v>18370836296.296295</v>
      </c>
      <c r="X36" s="14">
        <f t="shared" si="33"/>
        <v>177113148.14814815</v>
      </c>
      <c r="Y36" s="14">
        <f t="shared" si="33"/>
        <v>11063.259259259259</v>
      </c>
      <c r="Z36" s="14">
        <f t="shared" si="33"/>
        <v>633849.62962962966</v>
      </c>
      <c r="AA36" s="14">
        <f t="shared" si="33"/>
        <v>18370836296.296295</v>
      </c>
      <c r="AB36" s="14">
        <f t="shared" si="33"/>
        <v>133636705.77777778</v>
      </c>
      <c r="AC36" s="14">
        <f t="shared" si="33"/>
        <v>1325691.4814814816</v>
      </c>
      <c r="AD36" s="14">
        <f t="shared" si="33"/>
        <v>107.03703703703704</v>
      </c>
      <c r="AE36" s="14">
        <f t="shared" si="33"/>
        <v>6368.1481481481478</v>
      </c>
      <c r="AF36" s="14">
        <f t="shared" si="33"/>
        <v>177113148.14814815</v>
      </c>
      <c r="AG36" s="14">
        <f t="shared" si="33"/>
        <v>1325691.4814814816</v>
      </c>
      <c r="AH36" s="14">
        <f t="shared" si="33"/>
        <v>13437.037037037036</v>
      </c>
      <c r="AI36" s="14">
        <f t="shared" si="33"/>
        <v>160026.07407407407</v>
      </c>
      <c r="AJ36" s="14">
        <f t="shared" si="33"/>
        <v>7442036.1481481483</v>
      </c>
      <c r="AK36" s="14">
        <f t="shared" si="33"/>
        <v>270109908148.14816</v>
      </c>
      <c r="AL36" s="14">
        <f t="shared" si="33"/>
        <v>1709251437.0370371</v>
      </c>
      <c r="AM36" s="14">
        <f t="shared" si="33"/>
        <v>16390717.037037037</v>
      </c>
      <c r="AN36" s="14">
        <f t="shared" si="33"/>
        <v>26045276065.185184</v>
      </c>
      <c r="AO36" s="14"/>
      <c r="AP36" s="14"/>
      <c r="AQ36" s="14"/>
      <c r="AR36" s="14"/>
      <c r="AS36" s="14"/>
      <c r="AT36" s="14"/>
    </row>
    <row r="38" spans="1:46" x14ac:dyDescent="0.2">
      <c r="A38" s="34"/>
      <c r="B38" s="34"/>
      <c r="C38" s="34"/>
      <c r="D38" s="34"/>
      <c r="E38" s="34"/>
      <c r="F38" s="34"/>
      <c r="G38" s="34"/>
      <c r="H38" s="34"/>
    </row>
    <row r="39" spans="1:46" x14ac:dyDescent="0.2">
      <c r="A39" s="34"/>
      <c r="B39" s="34"/>
      <c r="C39" s="34"/>
      <c r="D39" s="34"/>
      <c r="E39" s="34"/>
      <c r="F39" s="34"/>
      <c r="G39" s="34"/>
      <c r="H39" s="34"/>
    </row>
    <row r="40" spans="1:46" x14ac:dyDescent="0.2">
      <c r="A40" s="34"/>
      <c r="B40" s="34"/>
      <c r="C40" s="35"/>
      <c r="D40" s="34"/>
      <c r="E40" s="34"/>
      <c r="F40" s="34"/>
      <c r="G40" s="36"/>
      <c r="H40" s="34"/>
      <c r="AS40" s="14"/>
    </row>
    <row r="41" spans="1:46" x14ac:dyDescent="0.2">
      <c r="A41" s="34"/>
      <c r="B41" s="34"/>
      <c r="C41" s="35"/>
      <c r="D41" s="34"/>
      <c r="E41" s="34"/>
      <c r="F41" s="34"/>
      <c r="G41" s="36"/>
      <c r="H41" s="34"/>
    </row>
    <row r="42" spans="1:46" x14ac:dyDescent="0.2">
      <c r="A42" s="34"/>
      <c r="B42" s="34"/>
      <c r="C42" s="35"/>
      <c r="D42" s="34"/>
      <c r="E42" s="34"/>
      <c r="F42" s="34"/>
      <c r="G42" s="36"/>
      <c r="H42" s="34"/>
      <c r="R42" s="1" t="s">
        <v>71</v>
      </c>
    </row>
    <row r="43" spans="1:46" x14ac:dyDescent="0.2">
      <c r="A43" s="34"/>
      <c r="B43" s="34"/>
      <c r="C43" s="35"/>
      <c r="D43" s="34"/>
      <c r="E43" s="34"/>
      <c r="F43" s="34"/>
      <c r="G43" s="36"/>
      <c r="H43" s="34"/>
      <c r="J43" s="11" t="s">
        <v>9</v>
      </c>
      <c r="K43" s="11"/>
      <c r="L43" s="11"/>
      <c r="M43" s="11"/>
      <c r="N43" s="11"/>
      <c r="P43" s="11" t="s">
        <v>9</v>
      </c>
      <c r="R43" s="11" t="s">
        <v>9</v>
      </c>
      <c r="S43" s="11" t="s">
        <v>9</v>
      </c>
      <c r="T43" s="11" t="s">
        <v>9</v>
      </c>
      <c r="U43" s="11" t="s">
        <v>9</v>
      </c>
      <c r="V43" s="11" t="s">
        <v>9</v>
      </c>
      <c r="W43" s="11" t="s">
        <v>9</v>
      </c>
      <c r="X43" s="11" t="s">
        <v>9</v>
      </c>
    </row>
    <row r="44" spans="1:46" x14ac:dyDescent="0.2">
      <c r="A44" s="34"/>
      <c r="B44" s="34"/>
      <c r="C44" s="35"/>
      <c r="D44" s="34"/>
      <c r="E44" s="34"/>
      <c r="F44" s="34"/>
      <c r="G44" s="36"/>
      <c r="H44" s="34"/>
      <c r="J44" s="31" t="s">
        <v>73</v>
      </c>
      <c r="K44" s="21"/>
      <c r="L44" s="21"/>
      <c r="M44" s="21"/>
      <c r="N44" s="22"/>
      <c r="P44" s="30" t="s">
        <v>72</v>
      </c>
      <c r="R44" s="30" t="s">
        <v>54</v>
      </c>
      <c r="S44" s="30" t="s">
        <v>61</v>
      </c>
      <c r="T44" s="30" t="s">
        <v>62</v>
      </c>
      <c r="U44" s="30" t="s">
        <v>63</v>
      </c>
      <c r="V44" s="30" t="s">
        <v>58</v>
      </c>
      <c r="W44" s="30" t="s">
        <v>59</v>
      </c>
      <c r="X44" s="30" t="s">
        <v>60</v>
      </c>
    </row>
    <row r="45" spans="1:46" x14ac:dyDescent="0.2">
      <c r="A45" s="34"/>
      <c r="B45" s="34"/>
      <c r="C45" s="35"/>
      <c r="D45" s="34"/>
      <c r="E45" s="34"/>
      <c r="F45" s="34"/>
      <c r="G45" s="36"/>
      <c r="H45" s="34"/>
      <c r="J45" s="24" cm="1">
        <f t="array" ref="J45:N49">_xlfn.WRAPCOLS(J35:AH35, 5)</f>
        <v>27</v>
      </c>
      <c r="K45">
        <v>1348</v>
      </c>
      <c r="L45">
        <v>45363000</v>
      </c>
      <c r="M45">
        <v>298708</v>
      </c>
      <c r="N45" s="23">
        <v>2890</v>
      </c>
      <c r="P45" s="28" cm="1">
        <f t="array" ref="P45:P49">_xlfn.WRAPCOLS(AI35:AM35, 5)</f>
        <v>4320704</v>
      </c>
      <c r="R45" s="28" cm="1">
        <f t="array" ref="R45:R49">MMULT(MINVERSE(_xlfn.ANCHORARRAY(J45)),_xlfn.ANCHORARRAY( P45))</f>
        <v>100222.56066212896</v>
      </c>
      <c r="S45" s="28">
        <f>SQRT(V51*Q56)</f>
        <v>135917.87404684519</v>
      </c>
      <c r="T45" s="28">
        <f>R45/S45</f>
        <v>0.73737587028168539</v>
      </c>
      <c r="U45" s="28">
        <f>2*_xlfn.T.DIST.RT(ABS(T45), J35-5)</f>
        <v>0.46868594035340527</v>
      </c>
      <c r="V45" s="33" cm="1">
        <f t="array" ref="V45">AN35-(2*MMULT(TRANSPOSE(_xlfn.ANCHORARRAY(P45)),_xlfn.ANCHORARRAY(R45)))+J58</f>
        <v>643034444.66442871</v>
      </c>
      <c r="W45" s="33">
        <f>J58-(2*AI36*J56)+(J35*AI36^2)</f>
        <v>11154120959.189819</v>
      </c>
      <c r="X45" s="33">
        <f>V45+W45</f>
        <v>11797155403.854248</v>
      </c>
    </row>
    <row r="46" spans="1:46" x14ac:dyDescent="0.2">
      <c r="A46" s="34"/>
      <c r="B46" s="34"/>
      <c r="C46" s="35"/>
      <c r="D46" s="34"/>
      <c r="E46" s="34"/>
      <c r="F46" s="34"/>
      <c r="G46" s="36"/>
      <c r="H46" s="34"/>
      <c r="J46" s="24">
        <v>1348</v>
      </c>
      <c r="K46">
        <v>87146</v>
      </c>
      <c r="L46">
        <v>2220230000</v>
      </c>
      <c r="M46">
        <v>17113940</v>
      </c>
      <c r="N46" s="23">
        <v>171940</v>
      </c>
      <c r="P46" s="28">
        <v>200934976</v>
      </c>
      <c r="R46" s="28">
        <v>-689.52272281850571</v>
      </c>
      <c r="S46" s="28">
        <f>SQRT(V51*Q57)</f>
        <v>95.402867283184165</v>
      </c>
      <c r="T46" s="28">
        <f>R46/S46</f>
        <v>-7.2274842722682182</v>
      </c>
      <c r="U46" s="28">
        <f>2*_xlfn.T.DIST.RT(ABS(T46), J35-5)</f>
        <v>3.0523499773067779E-7</v>
      </c>
      <c r="V46" s="30" t="s">
        <v>65</v>
      </c>
      <c r="W46" s="30" t="s">
        <v>64</v>
      </c>
      <c r="X46" s="30" t="s">
        <v>68</v>
      </c>
      <c r="AQ46" s="20"/>
    </row>
    <row r="47" spans="1:46" x14ac:dyDescent="0.2">
      <c r="A47" s="34"/>
      <c r="B47" s="34"/>
      <c r="C47" s="35"/>
      <c r="D47" s="34"/>
      <c r="E47" s="34"/>
      <c r="F47" s="34"/>
      <c r="G47" s="36"/>
      <c r="H47" s="34"/>
      <c r="J47" s="24">
        <v>45363000</v>
      </c>
      <c r="K47">
        <v>2220230000</v>
      </c>
      <c r="L47">
        <v>76334409000000</v>
      </c>
      <c r="M47">
        <v>496012580000</v>
      </c>
      <c r="N47" s="23">
        <v>4782055000</v>
      </c>
      <c r="P47" s="28">
        <v>7292967520000</v>
      </c>
      <c r="R47" s="28">
        <v>5.4941280010022187E-2</v>
      </c>
      <c r="S47" s="28">
        <f>SQRT(V51*Q58)</f>
        <v>7.2339148634102526E-2</v>
      </c>
      <c r="T47" s="28">
        <f>R47/S47</f>
        <v>0.75949580617709211</v>
      </c>
      <c r="U47" s="28">
        <f>2*_xlfn.T.DIST.RT(ABS(T47), J35-5)</f>
        <v>0.45561780315473566</v>
      </c>
      <c r="V47" s="33">
        <f>J35-5</f>
        <v>22</v>
      </c>
      <c r="W47" s="29">
        <f>4</f>
        <v>4</v>
      </c>
      <c r="X47" s="29">
        <f>W49/V49</f>
        <v>95.403389016833529</v>
      </c>
    </row>
    <row r="48" spans="1:46" x14ac:dyDescent="0.2">
      <c r="A48" s="34"/>
      <c r="B48" s="34"/>
      <c r="C48" s="35"/>
      <c r="D48" s="34"/>
      <c r="E48" s="34"/>
      <c r="F48" s="34"/>
      <c r="G48" s="36"/>
      <c r="H48" s="34"/>
      <c r="J48" s="24">
        <v>298708</v>
      </c>
      <c r="K48">
        <v>17113940</v>
      </c>
      <c r="L48">
        <v>496012580000</v>
      </c>
      <c r="M48">
        <v>3608191056</v>
      </c>
      <c r="N48" s="23">
        <v>35793670</v>
      </c>
      <c r="P48" s="28">
        <v>46149788800</v>
      </c>
      <c r="R48" s="28">
        <v>-1.3013668665894329</v>
      </c>
      <c r="S48" s="28">
        <f>SQRT(V51*Q59)</f>
        <v>1.6274500214128331</v>
      </c>
      <c r="T48" s="28">
        <f>R48/S48</f>
        <v>-0.79963553379026742</v>
      </c>
      <c r="U48" s="28">
        <f>2*_xlfn.T.DIST.RT(ABS(T48), J35-5)</f>
        <v>0.43247165513256847</v>
      </c>
      <c r="V48" s="30" t="s">
        <v>67</v>
      </c>
      <c r="W48" s="30" t="s">
        <v>66</v>
      </c>
      <c r="X48" s="30" t="s">
        <v>69</v>
      </c>
    </row>
    <row r="49" spans="1:31" x14ac:dyDescent="0.2">
      <c r="A49" s="34"/>
      <c r="B49" s="34"/>
      <c r="C49" s="35"/>
      <c r="D49" s="34"/>
      <c r="E49" s="34"/>
      <c r="F49" s="34"/>
      <c r="G49" s="36"/>
      <c r="H49" s="34"/>
      <c r="J49" s="25">
        <v>2890</v>
      </c>
      <c r="K49" s="26">
        <v>171940</v>
      </c>
      <c r="L49" s="26">
        <v>4782055000</v>
      </c>
      <c r="M49" s="26">
        <v>35793670</v>
      </c>
      <c r="N49" s="27">
        <v>362800</v>
      </c>
      <c r="P49" s="29">
        <v>442549360</v>
      </c>
      <c r="R49" s="29">
        <v>152.4563672637014</v>
      </c>
      <c r="S49" s="29">
        <f>SQRT(V51*Q60)</f>
        <v>73.862962366713518</v>
      </c>
      <c r="T49" s="29">
        <f>R49/S49</f>
        <v>2.0640434986453529</v>
      </c>
      <c r="U49" s="29">
        <f>2*_xlfn.T.DIST.RT(ABS(T49), J35-5)</f>
        <v>5.1003698192237878E-2</v>
      </c>
      <c r="V49" s="33">
        <f>V45/V47</f>
        <v>29228838.393837668</v>
      </c>
      <c r="W49" s="33">
        <f>W45/W47</f>
        <v>2788530239.7974548</v>
      </c>
      <c r="X49" s="29">
        <f>_xlfn.F.DIST.RT(X47, W47, V47)</f>
        <v>1.4386230749361536E-13</v>
      </c>
    </row>
    <row r="50" spans="1:31" x14ac:dyDescent="0.2">
      <c r="A50" s="34"/>
      <c r="B50" s="34"/>
      <c r="C50" s="35"/>
      <c r="D50" s="34"/>
      <c r="E50" s="34"/>
      <c r="F50" s="34"/>
      <c r="G50" s="36"/>
      <c r="H50" s="34"/>
      <c r="V50" s="30" t="s">
        <v>55</v>
      </c>
    </row>
    <row r="51" spans="1:31" x14ac:dyDescent="0.2">
      <c r="A51" s="34"/>
      <c r="B51" s="34"/>
      <c r="C51" s="35"/>
      <c r="D51" s="34"/>
      <c r="E51" s="34"/>
      <c r="F51" s="34"/>
      <c r="G51" s="36"/>
      <c r="H51" s="34"/>
      <c r="V51" s="29">
        <f>V45/V47</f>
        <v>29228838.393837668</v>
      </c>
    </row>
    <row r="52" spans="1:31" x14ac:dyDescent="0.2">
      <c r="A52" s="34"/>
      <c r="B52" s="34"/>
      <c r="C52" s="35"/>
      <c r="D52" s="34"/>
      <c r="E52" s="34"/>
      <c r="F52" s="34"/>
      <c r="G52" s="36"/>
      <c r="H52" s="34"/>
    </row>
    <row r="53" spans="1:31" x14ac:dyDescent="0.2">
      <c r="A53" s="34"/>
      <c r="B53" s="34"/>
      <c r="C53" s="35"/>
      <c r="D53" s="34"/>
      <c r="E53" s="34"/>
      <c r="F53" s="34"/>
      <c r="G53" s="36"/>
      <c r="H53" s="34"/>
      <c r="J53" s="1" t="s">
        <v>70</v>
      </c>
      <c r="T53" s="1"/>
    </row>
    <row r="54" spans="1:31" x14ac:dyDescent="0.2">
      <c r="A54" s="34"/>
      <c r="B54" s="34"/>
      <c r="C54" s="35"/>
      <c r="D54" s="34"/>
      <c r="E54" s="34"/>
      <c r="F54" s="34"/>
      <c r="G54" s="36"/>
      <c r="H54" s="34"/>
      <c r="J54" s="32" t="s">
        <v>9</v>
      </c>
      <c r="K54" s="11" t="s">
        <v>9</v>
      </c>
      <c r="L54" s="11"/>
      <c r="M54" s="11"/>
      <c r="N54" s="11"/>
      <c r="O54" s="11"/>
      <c r="P54" s="11" t="s">
        <v>9</v>
      </c>
      <c r="Q54" s="11" t="s">
        <v>9</v>
      </c>
      <c r="AE54" s="1"/>
    </row>
    <row r="55" spans="1:31" x14ac:dyDescent="0.2">
      <c r="A55" s="34"/>
      <c r="B55" s="34"/>
      <c r="C55" s="35"/>
      <c r="D55" s="34"/>
      <c r="E55" s="34"/>
      <c r="F55" s="34"/>
      <c r="G55" s="36"/>
      <c r="H55" s="34"/>
      <c r="J55" s="30" t="s">
        <v>56</v>
      </c>
      <c r="K55" s="31" t="s">
        <v>74</v>
      </c>
      <c r="L55" s="21"/>
      <c r="M55" s="21"/>
      <c r="N55" s="21"/>
      <c r="O55" s="22"/>
      <c r="P55" s="30" t="s">
        <v>75</v>
      </c>
      <c r="Q55" s="30" t="s">
        <v>76</v>
      </c>
    </row>
    <row r="56" spans="1:31" x14ac:dyDescent="0.2">
      <c r="A56" s="34"/>
      <c r="B56" s="34"/>
      <c r="C56" s="35"/>
      <c r="D56" s="34"/>
      <c r="E56" s="34"/>
      <c r="F56" s="34"/>
      <c r="G56" s="36"/>
      <c r="H56" s="34"/>
      <c r="J56" s="29" cm="1">
        <f t="array" ref="J56">MMULT(J45:N45,_xlfn.ANCHORARRAY( R45))</f>
        <v>4320704.0000196733</v>
      </c>
      <c r="K56" s="24" cm="1">
        <f t="array" ref="K56:O60">TRANSPOSE(MMULT(MMULT(_xlfn.ANCHORARRAY(R45), TRANSPOSE(_xlfn.ANCHORARRAY(R45))),_xlfn.ANCHORARRAY( J45)))</f>
        <v>433032018745.07501</v>
      </c>
      <c r="L56">
        <v>-2979223586.5863738</v>
      </c>
      <c r="M56">
        <v>237385.00830550378</v>
      </c>
      <c r="N56">
        <v>-5622821.0259660315</v>
      </c>
      <c r="O56" s="23">
        <v>658718835.86474311</v>
      </c>
      <c r="P56" s="28" cm="1">
        <f t="array" ref="P56">INDEX(_xlfn.ANCHORARRAY(K56), ROW(A1), ROW(A1))</f>
        <v>433032018745.07501</v>
      </c>
      <c r="Q56" s="28" cm="1">
        <f t="array" ref="Q56">INDEX(MINVERSE(_xlfn.ANCHORARRAY(J45)), ROW(A1), ROW(A1))</f>
        <v>632.03567095259189</v>
      </c>
      <c r="AE56" s="14"/>
    </row>
    <row r="57" spans="1:31" x14ac:dyDescent="0.2">
      <c r="A57" s="34"/>
      <c r="B57" s="34"/>
      <c r="C57" s="35"/>
      <c r="D57" s="34"/>
      <c r="E57" s="34"/>
      <c r="F57" s="34"/>
      <c r="G57" s="36"/>
      <c r="H57" s="34"/>
      <c r="J57" s="30" t="s">
        <v>57</v>
      </c>
      <c r="K57" s="24">
        <v>20138217821401.762</v>
      </c>
      <c r="L57">
        <v>-138549231761.66763</v>
      </c>
      <c r="M57">
        <v>11039624.780276995</v>
      </c>
      <c r="N57">
        <v>-261490120.10661978</v>
      </c>
      <c r="O57" s="23">
        <v>30633816497.328613</v>
      </c>
      <c r="P57" s="28" cm="1">
        <f t="array" ref="P57">INDEX(_xlfn.ANCHORARRAY(K56), ROW(A2), ROW(A2))</f>
        <v>-138549231761.66763</v>
      </c>
      <c r="Q57" s="28" cm="1">
        <f t="array" ref="Q57">INDEX(MINVERSE(_xlfn.ANCHORARRAY(J45)), ROW(A2), ROW(A2))</f>
        <v>3.1139475894367971E-4</v>
      </c>
    </row>
    <row r="58" spans="1:31" x14ac:dyDescent="0.2">
      <c r="A58" s="34"/>
      <c r="B58" s="34"/>
      <c r="C58" s="35"/>
      <c r="D58" s="34"/>
      <c r="E58" s="34"/>
      <c r="F58" s="34"/>
      <c r="G58" s="36"/>
      <c r="H58" s="34"/>
      <c r="J58" s="29">
        <f>SUM(P56:P60)</f>
        <v>702579419321.6344</v>
      </c>
      <c r="K58" s="24">
        <v>7.3091987968344986E+17</v>
      </c>
      <c r="L58">
        <v>-5028666821840122</v>
      </c>
      <c r="M58">
        <v>400684970622.13361</v>
      </c>
      <c r="N58">
        <v>-9490826289683.9336</v>
      </c>
      <c r="O58" s="23">
        <v>1111859334676406</v>
      </c>
      <c r="P58" s="28" cm="1">
        <f t="array" ref="P58">INDEX(_xlfn.ANCHORARRAY(K56), ROW(A3), ROW(A3))</f>
        <v>400684970622.13361</v>
      </c>
      <c r="Q58" s="28" cm="1">
        <f t="array" ref="Q58">INDEX(MINVERSE(_xlfn.ANCHORARRAY(J45)), ROW(A3), ROW(A3))</f>
        <v>1.7903388272214212E-10</v>
      </c>
    </row>
    <row r="59" spans="1:31" x14ac:dyDescent="0.2">
      <c r="A59" s="34"/>
      <c r="B59" s="34"/>
      <c r="C59" s="35"/>
      <c r="D59" s="34"/>
      <c r="E59" s="34"/>
      <c r="F59" s="34"/>
      <c r="G59" s="36"/>
      <c r="H59" s="34"/>
      <c r="K59" s="24">
        <v>4625250007574209</v>
      </c>
      <c r="L59">
        <v>-31821328031024.746</v>
      </c>
      <c r="M59">
        <v>2535528468.8761196</v>
      </c>
      <c r="N59">
        <v>-60057806044.702774</v>
      </c>
      <c r="O59" s="23">
        <v>7035829150468.168</v>
      </c>
      <c r="P59" s="28" cm="1">
        <f t="array" ref="P59">INDEX(_xlfn.ANCHORARRAY(K56), ROW(A4), ROW(A4))</f>
        <v>-60057806044.702774</v>
      </c>
      <c r="Q59" s="28" cm="1">
        <f t="array" ref="Q59">INDEX(MINVERSE(_xlfn.ANCHORARRAY(J45)), ROW(A4), ROW(A4))</f>
        <v>9.061576572112546E-8</v>
      </c>
    </row>
    <row r="60" spans="1:31" x14ac:dyDescent="0.2">
      <c r="A60" s="34"/>
      <c r="B60" s="34"/>
      <c r="C60" s="35"/>
      <c r="D60" s="34"/>
      <c r="E60" s="34"/>
      <c r="F60" s="34"/>
      <c r="G60" s="36"/>
      <c r="H60" s="34"/>
      <c r="K60" s="25">
        <v>44353430078796.836</v>
      </c>
      <c r="L60" s="26">
        <v>-305147839690.23523</v>
      </c>
      <c r="M60" s="26">
        <v>24314228.306131497</v>
      </c>
      <c r="N60" s="26">
        <v>-575919073.93709207</v>
      </c>
      <c r="O60" s="27">
        <v>67469467760.796188</v>
      </c>
      <c r="P60" s="29" cm="1">
        <f t="array" ref="P60">INDEX(_xlfn.ANCHORARRAY(K56), ROW(A5), ROW(A5))</f>
        <v>67469467760.796188</v>
      </c>
      <c r="Q60" s="29" cm="1">
        <f t="array" ref="Q60">INDEX(MINVERSE(_xlfn.ANCHORARRAY(J45)), ROW(A5), ROW(A5))</f>
        <v>1.8665597093098211E-4</v>
      </c>
    </row>
    <row r="61" spans="1:31" x14ac:dyDescent="0.2">
      <c r="A61" s="34"/>
      <c r="B61" s="34"/>
      <c r="C61" s="35"/>
      <c r="D61" s="34"/>
      <c r="E61" s="34"/>
      <c r="F61" s="34"/>
      <c r="G61" s="36"/>
      <c r="H61" s="34"/>
    </row>
    <row r="62" spans="1:31" x14ac:dyDescent="0.2">
      <c r="A62" s="34"/>
      <c r="B62" s="34"/>
      <c r="C62" s="35"/>
      <c r="D62" s="34"/>
      <c r="E62" s="34"/>
      <c r="F62" s="34"/>
      <c r="G62" s="36"/>
      <c r="H62" s="34"/>
    </row>
    <row r="63" spans="1:31" x14ac:dyDescent="0.2">
      <c r="A63" s="34"/>
      <c r="B63" s="34"/>
      <c r="C63" s="35"/>
      <c r="D63" s="34"/>
      <c r="E63" s="34"/>
      <c r="F63" s="34"/>
      <c r="G63" s="36"/>
      <c r="H63" s="34"/>
    </row>
    <row r="64" spans="1:31" x14ac:dyDescent="0.2">
      <c r="A64" s="34"/>
      <c r="B64" s="34"/>
      <c r="C64" s="35"/>
      <c r="D64" s="34"/>
      <c r="E64" s="34"/>
      <c r="F64" s="34"/>
      <c r="G64" s="36"/>
      <c r="H64" s="34"/>
    </row>
    <row r="65" spans="1:17" x14ac:dyDescent="0.2">
      <c r="A65" s="34"/>
      <c r="B65" s="34"/>
      <c r="C65" s="35"/>
      <c r="D65" s="34"/>
      <c r="E65" s="34"/>
      <c r="F65" s="34"/>
      <c r="G65" s="36"/>
      <c r="H65" s="34"/>
    </row>
    <row r="66" spans="1:17" x14ac:dyDescent="0.2">
      <c r="A66" s="34"/>
      <c r="B66" s="34"/>
      <c r="C66" s="35"/>
      <c r="D66" s="34"/>
      <c r="E66" s="34"/>
      <c r="F66" s="34"/>
      <c r="G66" s="36"/>
      <c r="H66" s="34"/>
      <c r="Q66" s="1"/>
    </row>
    <row r="67" spans="1:17" x14ac:dyDescent="0.2">
      <c r="A67" s="34"/>
      <c r="B67" s="34"/>
      <c r="C67" s="34"/>
      <c r="D67" s="34"/>
      <c r="E67" s="34"/>
      <c r="F67" s="34"/>
      <c r="G67" s="34"/>
      <c r="H67" s="34"/>
      <c r="Q67" s="14"/>
    </row>
    <row r="68" spans="1:17" x14ac:dyDescent="0.2">
      <c r="A68" s="34"/>
      <c r="B68" s="34"/>
      <c r="C68" s="34"/>
      <c r="D68" s="34"/>
      <c r="E68" s="34"/>
      <c r="F68" s="34"/>
      <c r="G68" s="34"/>
      <c r="H68" s="34"/>
    </row>
    <row r="69" spans="1:17" x14ac:dyDescent="0.2">
      <c r="A69" s="34"/>
      <c r="B69" s="34"/>
      <c r="C69" s="34"/>
      <c r="D69" s="34"/>
      <c r="E69" s="34"/>
      <c r="F69" s="34"/>
      <c r="G69" s="34"/>
      <c r="H69" s="34"/>
    </row>
    <row r="70" spans="1:17" x14ac:dyDescent="0.2">
      <c r="A70" s="34"/>
      <c r="B70" s="34"/>
      <c r="C70" s="34"/>
      <c r="D70" s="34"/>
      <c r="E70" s="34"/>
      <c r="F70" s="34"/>
      <c r="G70" s="34"/>
      <c r="H70" s="34"/>
    </row>
    <row r="71" spans="1:17" x14ac:dyDescent="0.2">
      <c r="A71" s="34"/>
      <c r="B71" s="34"/>
      <c r="C71" s="34"/>
      <c r="D71" s="34"/>
      <c r="E71" s="34"/>
      <c r="F71" s="34"/>
      <c r="G71" s="34"/>
      <c r="H71" s="34"/>
    </row>
    <row r="72" spans="1:17" x14ac:dyDescent="0.2">
      <c r="A72" s="34"/>
      <c r="B72" s="34"/>
      <c r="C72" s="34"/>
      <c r="D72" s="34"/>
      <c r="E72" s="34"/>
      <c r="F72" s="34"/>
      <c r="G72" s="34"/>
      <c r="H72" s="34"/>
    </row>
    <row r="73" spans="1:17" x14ac:dyDescent="0.2">
      <c r="A73" s="34"/>
      <c r="B73" s="34"/>
      <c r="C73" s="35"/>
      <c r="D73" s="34"/>
      <c r="E73" s="34"/>
      <c r="F73" s="34"/>
      <c r="G73" s="36"/>
      <c r="H73" s="34"/>
    </row>
    <row r="74" spans="1:17" x14ac:dyDescent="0.2">
      <c r="A74" s="34"/>
      <c r="B74" s="34"/>
      <c r="C74" s="35"/>
      <c r="D74" s="34"/>
      <c r="E74" s="34"/>
      <c r="F74" s="34"/>
      <c r="G74" s="36"/>
      <c r="H74" s="34"/>
    </row>
    <row r="75" spans="1:17" x14ac:dyDescent="0.2">
      <c r="A75" s="34"/>
      <c r="B75" s="34"/>
      <c r="C75" s="35"/>
      <c r="D75" s="34"/>
      <c r="E75" s="34"/>
      <c r="F75" s="34"/>
      <c r="G75" s="36"/>
      <c r="H75" s="34"/>
    </row>
    <row r="76" spans="1:17" x14ac:dyDescent="0.2">
      <c r="A76" s="34"/>
      <c r="B76" s="34"/>
      <c r="C76" s="35"/>
      <c r="D76" s="34"/>
      <c r="E76" s="34"/>
      <c r="F76" s="34"/>
      <c r="G76" s="36"/>
      <c r="H76" s="34"/>
    </row>
    <row r="77" spans="1:17" x14ac:dyDescent="0.2">
      <c r="A77" s="34"/>
      <c r="B77" s="34"/>
      <c r="C77" s="35"/>
      <c r="D77" s="34"/>
      <c r="E77" s="34"/>
      <c r="F77" s="34"/>
      <c r="G77" s="36"/>
      <c r="H77" s="34"/>
    </row>
    <row r="78" spans="1:17" x14ac:dyDescent="0.2">
      <c r="A78" s="34"/>
      <c r="B78" s="34"/>
      <c r="C78" s="34"/>
      <c r="D78" s="34"/>
      <c r="E78" s="34"/>
      <c r="F78" s="34"/>
      <c r="G78" s="34"/>
      <c r="H7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FCFE-7D07-504E-98F8-F935D886C589}">
  <dimension ref="B1:X46"/>
  <sheetViews>
    <sheetView workbookViewId="0">
      <selection activeCell="K2" sqref="K2"/>
    </sheetView>
  </sheetViews>
  <sheetFormatPr baseColWidth="10" defaultRowHeight="16" x14ac:dyDescent="0.2"/>
  <cols>
    <col min="5" max="5" width="24.5" bestFit="1" customWidth="1"/>
    <col min="7" max="7" width="11.5" bestFit="1" customWidth="1"/>
    <col min="8" max="8" width="12.1640625" bestFit="1" customWidth="1"/>
    <col min="10" max="10" width="14.33203125" bestFit="1" customWidth="1"/>
    <col min="11" max="11" width="7.33203125" bestFit="1" customWidth="1"/>
    <col min="20" max="20" width="21.1640625" bestFit="1" customWidth="1"/>
    <col min="21" max="21" width="13.1640625" bestFit="1" customWidth="1"/>
    <col min="22" max="22" width="15.33203125" bestFit="1" customWidth="1"/>
    <col min="23" max="23" width="21.6640625" bestFit="1" customWidth="1"/>
    <col min="24" max="24" width="28.1640625" bestFit="1" customWidth="1"/>
  </cols>
  <sheetData>
    <row r="1" spans="2:24" x14ac:dyDescent="0.2">
      <c r="D1" t="s">
        <v>39</v>
      </c>
      <c r="E1" t="s">
        <v>38</v>
      </c>
      <c r="H1" t="s">
        <v>40</v>
      </c>
      <c r="K1" t="s">
        <v>41</v>
      </c>
      <c r="O1" s="6" t="s">
        <v>6</v>
      </c>
      <c r="T1" t="s">
        <v>7</v>
      </c>
    </row>
    <row r="2" spans="2:24" x14ac:dyDescent="0.2">
      <c r="B2" t="s">
        <v>35</v>
      </c>
      <c r="D2" t="s">
        <v>35</v>
      </c>
      <c r="E2" s="14">
        <f>Questionnaire!I35</f>
        <v>27</v>
      </c>
      <c r="F2" s="14"/>
      <c r="G2" t="str">
        <f t="shared" ref="G2:G32" si="0">"abs"&amp;D2</f>
        <v>absCount</v>
      </c>
      <c r="H2">
        <f>ABS(E2)</f>
        <v>27</v>
      </c>
      <c r="J2" t="str">
        <f>G2&amp;"flag"</f>
        <v>absCountflag</v>
      </c>
      <c r="K2">
        <f t="shared" ref="K2:K32" si="1">IF(E2&lt;0,1,0)</f>
        <v>0</v>
      </c>
      <c r="O2">
        <f>SUM(T4:X33)+100</f>
        <v>117</v>
      </c>
    </row>
    <row r="3" spans="2:24" x14ac:dyDescent="0.2">
      <c r="B3" t="str" cm="1">
        <f t="array" ref="B3:B32">TRANSPOSE(Questionnaire!J34:AM34)</f>
        <v>x0^2</v>
      </c>
      <c r="C3" s="14"/>
      <c r="D3" t="str">
        <f>_xlfn.CONCAT("SUM", B3)</f>
        <v>SUMx0^2</v>
      </c>
      <c r="E3" s="14">
        <f>Questionnaire!J35</f>
        <v>27</v>
      </c>
      <c r="F3" s="14"/>
      <c r="G3" t="str">
        <f t="shared" si="0"/>
        <v>absSUMx0^2</v>
      </c>
      <c r="H3">
        <f t="shared" ref="H3:H32" si="2">ABS(E3)</f>
        <v>27</v>
      </c>
      <c r="J3" t="str">
        <f t="shared" ref="J3:J32" si="3">G3&amp;"flag"</f>
        <v>absSUMx0^2flag</v>
      </c>
      <c r="K3">
        <f t="shared" si="1"/>
        <v>0</v>
      </c>
      <c r="S3" s="6" t="s">
        <v>5</v>
      </c>
      <c r="T3" s="6" t="s">
        <v>0</v>
      </c>
      <c r="U3" s="6" t="s">
        <v>1</v>
      </c>
      <c r="V3" s="6" t="s">
        <v>2</v>
      </c>
      <c r="W3" s="6" t="s">
        <v>3</v>
      </c>
      <c r="X3" s="6" t="s">
        <v>4</v>
      </c>
    </row>
    <row r="4" spans="2:24" x14ac:dyDescent="0.2">
      <c r="B4" t="str">
        <v>x0x1</v>
      </c>
      <c r="D4" t="str">
        <f t="shared" ref="D4:D32" si="4">_xlfn.CONCAT("SUM", B4)</f>
        <v>SUMx0x1</v>
      </c>
      <c r="E4" s="14">
        <f>Questionnaire!K35</f>
        <v>1348</v>
      </c>
      <c r="F4" s="14"/>
      <c r="G4" t="str">
        <f t="shared" si="0"/>
        <v>absSUMx0x1</v>
      </c>
      <c r="H4">
        <f t="shared" si="2"/>
        <v>1348</v>
      </c>
      <c r="J4" t="str">
        <f t="shared" si="3"/>
        <v>absSUMx0x1flag</v>
      </c>
      <c r="K4">
        <f t="shared" si="1"/>
        <v>0</v>
      </c>
      <c r="S4" s="7">
        <v>1</v>
      </c>
      <c r="T4" s="10">
        <f>IF(OR((ISNUMBER(Questionnaire!C4)),(ISBLANK(Questionnaire!C4)),".."),0,1)</f>
        <v>0</v>
      </c>
      <c r="U4" s="10">
        <f>IF(OR((ISNUMBER(Questionnaire!E4)),(ISBLANK(Questionnaire!E4)),".."),0,1)</f>
        <v>0</v>
      </c>
      <c r="V4" s="10">
        <f>IF(OR((ISNUMBER(Questionnaire!F4)),(ISBLANK(Questionnaire!F4)),".."),0,1)</f>
        <v>0</v>
      </c>
      <c r="W4" s="10">
        <f>IF(OR((ISNUMBER(Questionnaire!G4)),(ISBLANK(Questionnaire!G4)),".."),0,1)</f>
        <v>0</v>
      </c>
      <c r="X4" s="10">
        <f>IF(OR((ISNUMBER(Questionnaire!H4)),(ISBLANK(Questionnaire!H4)),".."),0,1)</f>
        <v>0</v>
      </c>
    </row>
    <row r="5" spans="2:24" x14ac:dyDescent="0.2">
      <c r="B5" t="str">
        <v>x0x2</v>
      </c>
      <c r="D5" t="str">
        <f t="shared" si="4"/>
        <v>SUMx0x2</v>
      </c>
      <c r="E5" s="14">
        <f>Questionnaire!L35</f>
        <v>45363000</v>
      </c>
      <c r="F5" s="14"/>
      <c r="G5" t="str">
        <f t="shared" si="0"/>
        <v>absSUMx0x2</v>
      </c>
      <c r="H5">
        <f t="shared" si="2"/>
        <v>45363000</v>
      </c>
      <c r="J5" t="str">
        <f t="shared" si="3"/>
        <v>absSUMx0x2flag</v>
      </c>
      <c r="K5">
        <f t="shared" si="1"/>
        <v>0</v>
      </c>
      <c r="S5" s="8">
        <v>2</v>
      </c>
      <c r="T5" s="10">
        <f>IF(OR((ISNUMBER(Questionnaire!C5)),(ISBLANK(Questionnaire!C5)),".."),0,1)</f>
        <v>0</v>
      </c>
      <c r="U5" s="10">
        <f>IF(OR((ISNUMBER(Questionnaire!E5)),(ISBLANK(Questionnaire!E5)),".."),0,1)</f>
        <v>0</v>
      </c>
      <c r="V5" s="10">
        <f>IF(OR((ISNUMBER(Questionnaire!F5)),(ISBLANK(Questionnaire!F5)),".."),0,1)</f>
        <v>0</v>
      </c>
      <c r="W5" s="10">
        <f>IF(OR((ISNUMBER(Questionnaire!G5)),(ISBLANK(Questionnaire!G5)),".."),0,1)</f>
        <v>0</v>
      </c>
      <c r="X5" s="10">
        <f>IF(OR((ISNUMBER(Questionnaire!H5)),(ISBLANK(Questionnaire!H5)),".."),0,1)</f>
        <v>0</v>
      </c>
    </row>
    <row r="6" spans="2:24" x14ac:dyDescent="0.2">
      <c r="B6" t="str">
        <v>x0x3</v>
      </c>
      <c r="D6" t="str">
        <f t="shared" si="4"/>
        <v>SUMx0x3</v>
      </c>
      <c r="E6" s="14">
        <f>Questionnaire!M35</f>
        <v>298708</v>
      </c>
      <c r="F6" s="14"/>
      <c r="G6" t="str">
        <f t="shared" si="0"/>
        <v>absSUMx0x3</v>
      </c>
      <c r="H6">
        <f t="shared" si="2"/>
        <v>298708</v>
      </c>
      <c r="J6" t="str">
        <f t="shared" si="3"/>
        <v>absSUMx0x3flag</v>
      </c>
      <c r="K6">
        <f t="shared" si="1"/>
        <v>0</v>
      </c>
      <c r="S6" s="8">
        <v>3</v>
      </c>
      <c r="T6" s="10">
        <f>IF(OR((ISNUMBER(Questionnaire!C6)),(ISBLANK(Questionnaire!C6)),".."),0,1)</f>
        <v>0</v>
      </c>
      <c r="U6" s="10">
        <f>IF(OR((ISNUMBER(Questionnaire!E6)),(ISBLANK(Questionnaire!E6)),".."),0,1)</f>
        <v>0</v>
      </c>
      <c r="V6" s="10">
        <f>IF(OR((ISNUMBER(Questionnaire!F6)),(ISBLANK(Questionnaire!F6)),".."),0,1)</f>
        <v>0</v>
      </c>
      <c r="W6" s="10">
        <f>IF(OR((ISNUMBER(Questionnaire!G6)),(ISBLANK(Questionnaire!G6)),".."),0,1)</f>
        <v>0</v>
      </c>
      <c r="X6" s="10">
        <f>IF(OR((ISNUMBER(Questionnaire!H6)),(ISBLANK(Questionnaire!H6)),".."),0,1)</f>
        <v>0</v>
      </c>
    </row>
    <row r="7" spans="2:24" x14ac:dyDescent="0.2">
      <c r="B7" t="str">
        <v>x0x4</v>
      </c>
      <c r="D7" t="str">
        <f t="shared" si="4"/>
        <v>SUMx0x4</v>
      </c>
      <c r="E7" s="14">
        <f>Questionnaire!N35</f>
        <v>2890</v>
      </c>
      <c r="F7" s="14"/>
      <c r="G7" t="str">
        <f t="shared" si="0"/>
        <v>absSUMx0x4</v>
      </c>
      <c r="H7">
        <f t="shared" si="2"/>
        <v>2890</v>
      </c>
      <c r="J7" t="str">
        <f t="shared" si="3"/>
        <v>absSUMx0x4flag</v>
      </c>
      <c r="K7">
        <f t="shared" si="1"/>
        <v>0</v>
      </c>
      <c r="S7" s="8">
        <v>4</v>
      </c>
      <c r="T7" s="10">
        <f>IF(OR((ISNUMBER(Questionnaire!C7)),(ISBLANK(Questionnaire!C7)),".."),0,1)</f>
        <v>0</v>
      </c>
      <c r="U7" s="10">
        <f>IF(OR((ISNUMBER(Questionnaire!E7)),(ISBLANK(Questionnaire!E7)),".."),0,1)</f>
        <v>0</v>
      </c>
      <c r="V7" s="10">
        <f>IF(OR((ISNUMBER(Questionnaire!F7)),(ISBLANK(Questionnaire!F7)),".."),0,1)</f>
        <v>0</v>
      </c>
      <c r="W7" s="10">
        <f>IF(OR((ISNUMBER(Questionnaire!G7)),(ISBLANK(Questionnaire!G7)),".."),0,1)</f>
        <v>0</v>
      </c>
      <c r="X7" s="10">
        <f>IF(OR((ISNUMBER(Questionnaire!H7)),(ISBLANK(Questionnaire!H7)),".."),0,1)</f>
        <v>0</v>
      </c>
    </row>
    <row r="8" spans="2:24" x14ac:dyDescent="0.2">
      <c r="B8" t="str">
        <v>x0x1</v>
      </c>
      <c r="D8" t="str">
        <f t="shared" si="4"/>
        <v>SUMx0x1</v>
      </c>
      <c r="E8" s="14">
        <f>Questionnaire!O35</f>
        <v>1348</v>
      </c>
      <c r="F8" s="14"/>
      <c r="G8" t="str">
        <f t="shared" si="0"/>
        <v>absSUMx0x1</v>
      </c>
      <c r="H8">
        <f t="shared" si="2"/>
        <v>1348</v>
      </c>
      <c r="J8" t="str">
        <f t="shared" si="3"/>
        <v>absSUMx0x1flag</v>
      </c>
      <c r="K8">
        <f t="shared" si="1"/>
        <v>0</v>
      </c>
      <c r="S8" s="8">
        <v>5</v>
      </c>
      <c r="T8" s="10">
        <f>IF(OR((ISNUMBER(Questionnaire!C8)),(ISBLANK(Questionnaire!C8)),".."),0,1)</f>
        <v>0</v>
      </c>
      <c r="U8" s="10">
        <f>IF(OR((ISNUMBER(Questionnaire!E8)),(ISBLANK(Questionnaire!E8)),".."),0,1)</f>
        <v>0</v>
      </c>
      <c r="V8" s="10">
        <f>IF(OR((ISNUMBER(Questionnaire!F8)),(ISBLANK(Questionnaire!F8)),".."),0,1)</f>
        <v>0</v>
      </c>
      <c r="W8" s="10">
        <f>IF(OR((ISNUMBER(Questionnaire!G8)),(ISBLANK(Questionnaire!G8)),".."),0,1)</f>
        <v>0</v>
      </c>
      <c r="X8" s="10">
        <f>IF(OR((ISNUMBER(Questionnaire!H8)),(ISBLANK(Questionnaire!H8)),".."),0,1)</f>
        <v>0</v>
      </c>
    </row>
    <row r="9" spans="2:24" x14ac:dyDescent="0.2">
      <c r="B9" t="str">
        <v>x1^2</v>
      </c>
      <c r="D9" t="str">
        <f t="shared" si="4"/>
        <v>SUMx1^2</v>
      </c>
      <c r="E9" s="14">
        <f>Questionnaire!P35</f>
        <v>87146</v>
      </c>
      <c r="F9" s="14"/>
      <c r="G9" t="str">
        <f t="shared" si="0"/>
        <v>absSUMx1^2</v>
      </c>
      <c r="H9">
        <f t="shared" si="2"/>
        <v>87146</v>
      </c>
      <c r="J9" t="str">
        <f t="shared" si="3"/>
        <v>absSUMx1^2flag</v>
      </c>
      <c r="K9">
        <f t="shared" si="1"/>
        <v>0</v>
      </c>
      <c r="S9" s="8">
        <v>6</v>
      </c>
      <c r="T9" s="10">
        <f>IF(OR((ISNUMBER(Questionnaire!C9)),(ISBLANK(Questionnaire!C9)),".."),0,1)</f>
        <v>0</v>
      </c>
      <c r="U9" s="10">
        <f>IF(OR((ISNUMBER(Questionnaire!E9)),(ISBLANK(Questionnaire!E9)),".."),0,1)</f>
        <v>0</v>
      </c>
      <c r="V9" s="10">
        <f>IF(OR((ISNUMBER(Questionnaire!F9)),(ISBLANK(Questionnaire!F9)),".."),0,1)</f>
        <v>0</v>
      </c>
      <c r="W9" s="10">
        <f>IF(OR((ISNUMBER(Questionnaire!G9)),(ISBLANK(Questionnaire!G9)),".."),0,1)</f>
        <v>0</v>
      </c>
      <c r="X9" s="10">
        <f>IF(OR((ISNUMBER(Questionnaire!H9)),(ISBLANK(Questionnaire!H9)),".."),0,1)</f>
        <v>0</v>
      </c>
    </row>
    <row r="10" spans="2:24" x14ac:dyDescent="0.2">
      <c r="B10" t="str">
        <v>x1x2</v>
      </c>
      <c r="D10" t="str">
        <f t="shared" si="4"/>
        <v>SUMx1x2</v>
      </c>
      <c r="E10" s="14">
        <f>Questionnaire!Q35</f>
        <v>2220230000</v>
      </c>
      <c r="F10" s="14"/>
      <c r="G10" t="str">
        <f t="shared" si="0"/>
        <v>absSUMx1x2</v>
      </c>
      <c r="H10">
        <f t="shared" si="2"/>
        <v>2220230000</v>
      </c>
      <c r="J10" t="str">
        <f t="shared" si="3"/>
        <v>absSUMx1x2flag</v>
      </c>
      <c r="K10">
        <f t="shared" si="1"/>
        <v>0</v>
      </c>
      <c r="S10" s="8">
        <v>7</v>
      </c>
      <c r="T10" s="10">
        <f>IF(OR((ISNUMBER(Questionnaire!C10)),(ISBLANK(Questionnaire!C10)),".."),0,1)</f>
        <v>0</v>
      </c>
      <c r="U10" s="10">
        <f>IF(OR((ISNUMBER(Questionnaire!E10)),(ISBLANK(Questionnaire!E10)),".."),0,1)</f>
        <v>0</v>
      </c>
      <c r="V10" s="10">
        <f>IF(OR((ISNUMBER(Questionnaire!F10)),(ISBLANK(Questionnaire!F10)),".."),0,1)</f>
        <v>0</v>
      </c>
      <c r="W10" s="10">
        <f>IF(OR((ISNUMBER(Questionnaire!G10)),(ISBLANK(Questionnaire!G10)),".."),0,1)</f>
        <v>0</v>
      </c>
      <c r="X10" s="10">
        <f>IF(OR((ISNUMBER(Questionnaire!H10)),(ISBLANK(Questionnaire!H10)),".."),0,1)</f>
        <v>0</v>
      </c>
    </row>
    <row r="11" spans="2:24" x14ac:dyDescent="0.2">
      <c r="B11" t="str">
        <v>x1x3</v>
      </c>
      <c r="D11" t="str">
        <f t="shared" si="4"/>
        <v>SUMx1x3</v>
      </c>
      <c r="E11" s="14">
        <f>Questionnaire!R35</f>
        <v>17113940</v>
      </c>
      <c r="F11" s="14"/>
      <c r="G11" t="str">
        <f t="shared" si="0"/>
        <v>absSUMx1x3</v>
      </c>
      <c r="H11">
        <f t="shared" si="2"/>
        <v>17113940</v>
      </c>
      <c r="J11" t="str">
        <f t="shared" si="3"/>
        <v>absSUMx1x3flag</v>
      </c>
      <c r="K11">
        <f t="shared" si="1"/>
        <v>0</v>
      </c>
      <c r="S11" s="8">
        <v>8</v>
      </c>
      <c r="T11" s="10">
        <f>IF(OR((ISNUMBER(Questionnaire!C11)),(ISBLANK(Questionnaire!C11)),".."),0,1)</f>
        <v>0</v>
      </c>
      <c r="U11" s="10">
        <f>IF(OR((ISNUMBER(Questionnaire!E11)),(ISBLANK(Questionnaire!E11)),".."),0,1)</f>
        <v>0</v>
      </c>
      <c r="V11" s="10">
        <f>IF(OR((ISNUMBER(Questionnaire!F11)),(ISBLANK(Questionnaire!F11)),".."),0,1)</f>
        <v>0</v>
      </c>
      <c r="W11" s="10">
        <f>IF(OR((ISNUMBER(Questionnaire!G11)),(ISBLANK(Questionnaire!G11)),".."),0,1)</f>
        <v>0</v>
      </c>
      <c r="X11" s="10">
        <f>IF(OR((ISNUMBER(Questionnaire!H11)),(ISBLANK(Questionnaire!H11)),".."),0,1)</f>
        <v>0</v>
      </c>
    </row>
    <row r="12" spans="2:24" x14ac:dyDescent="0.2">
      <c r="B12" t="str">
        <v>x1x4</v>
      </c>
      <c r="D12" t="str">
        <f t="shared" si="4"/>
        <v>SUMx1x4</v>
      </c>
      <c r="E12" s="14">
        <f>Questionnaire!S35</f>
        <v>171940</v>
      </c>
      <c r="F12" s="14"/>
      <c r="G12" t="str">
        <f t="shared" si="0"/>
        <v>absSUMx1x4</v>
      </c>
      <c r="H12">
        <f t="shared" si="2"/>
        <v>171940</v>
      </c>
      <c r="J12" t="str">
        <f t="shared" si="3"/>
        <v>absSUMx1x4flag</v>
      </c>
      <c r="K12">
        <f t="shared" si="1"/>
        <v>0</v>
      </c>
      <c r="S12" s="8">
        <v>9</v>
      </c>
      <c r="T12" s="10">
        <f>IF(OR((ISNUMBER(Questionnaire!C12)),(ISBLANK(Questionnaire!C12)),".."),0,1)</f>
        <v>0</v>
      </c>
      <c r="U12" s="10">
        <f>IF(OR((ISNUMBER(Questionnaire!E12)),(ISBLANK(Questionnaire!E12)),".."),0,1)</f>
        <v>0</v>
      </c>
      <c r="V12" s="10">
        <f>IF(OR((ISNUMBER(Questionnaire!F12)),(ISBLANK(Questionnaire!F12)),".."),0,1)</f>
        <v>0</v>
      </c>
      <c r="W12" s="10">
        <f>IF(OR((ISNUMBER(Questionnaire!G12)),(ISBLANK(Questionnaire!G12)),".."),0,1)</f>
        <v>0</v>
      </c>
      <c r="X12" s="10">
        <f>IF(OR((ISNUMBER(Questionnaire!H12)),(ISBLANK(Questionnaire!H12)),".."),0,1)</f>
        <v>0</v>
      </c>
    </row>
    <row r="13" spans="2:24" x14ac:dyDescent="0.2">
      <c r="B13" t="str">
        <v>x2x0</v>
      </c>
      <c r="D13" t="str">
        <f t="shared" si="4"/>
        <v>SUMx2x0</v>
      </c>
      <c r="E13" s="14">
        <f>Questionnaire!T35</f>
        <v>45363000</v>
      </c>
      <c r="F13" s="14"/>
      <c r="G13" t="str">
        <f t="shared" si="0"/>
        <v>absSUMx2x0</v>
      </c>
      <c r="H13">
        <f t="shared" si="2"/>
        <v>45363000</v>
      </c>
      <c r="J13" t="str">
        <f t="shared" si="3"/>
        <v>absSUMx2x0flag</v>
      </c>
      <c r="K13">
        <f t="shared" si="1"/>
        <v>0</v>
      </c>
      <c r="S13" s="8">
        <v>10</v>
      </c>
      <c r="T13" s="10">
        <f>IF(OR((ISNUMBER(Questionnaire!C13)),(ISBLANK(Questionnaire!C13)),".."),0,1)</f>
        <v>0</v>
      </c>
      <c r="U13" s="10">
        <f>IF(OR((ISNUMBER(Questionnaire!E13)),(ISBLANK(Questionnaire!E13)),".."),0,1)</f>
        <v>0</v>
      </c>
      <c r="V13" s="10">
        <f>IF(OR((ISNUMBER(Questionnaire!F13)),(ISBLANK(Questionnaire!F13)),".."),0,1)</f>
        <v>0</v>
      </c>
      <c r="W13" s="10">
        <f>IF(OR((ISNUMBER(Questionnaire!G13)),(ISBLANK(Questionnaire!G13)),".."),0,1)</f>
        <v>0</v>
      </c>
      <c r="X13" s="10">
        <f>IF(OR((ISNUMBER(Questionnaire!H13)),(ISBLANK(Questionnaire!H13)),".."),0,1)</f>
        <v>0</v>
      </c>
    </row>
    <row r="14" spans="2:24" x14ac:dyDescent="0.2">
      <c r="B14" t="str">
        <v>x2x1</v>
      </c>
      <c r="D14" t="str">
        <f t="shared" si="4"/>
        <v>SUMx2x1</v>
      </c>
      <c r="E14" s="14">
        <f>Questionnaire!U35</f>
        <v>2220230000</v>
      </c>
      <c r="F14" s="14"/>
      <c r="G14" t="str">
        <f t="shared" si="0"/>
        <v>absSUMx2x1</v>
      </c>
      <c r="H14">
        <f t="shared" si="2"/>
        <v>2220230000</v>
      </c>
      <c r="J14" t="str">
        <f t="shared" si="3"/>
        <v>absSUMx2x1flag</v>
      </c>
      <c r="K14">
        <f t="shared" si="1"/>
        <v>0</v>
      </c>
      <c r="S14" s="8">
        <v>11</v>
      </c>
      <c r="T14" s="10">
        <f>IF(OR((ISNUMBER(Questionnaire!C14)),(ISBLANK(Questionnaire!C14)),".."),0,1)</f>
        <v>0</v>
      </c>
      <c r="U14" s="10">
        <f>IF(OR((ISNUMBER(Questionnaire!F14)),(ISBLANK(Questionnaire!F14)),".."),0,1)</f>
        <v>0</v>
      </c>
      <c r="V14" s="10">
        <f>IF(OR((ISNUMBER(Questionnaire!G14)),(ISBLANK(Questionnaire!G14)),".."),0,1)</f>
        <v>0</v>
      </c>
      <c r="W14" s="10">
        <f>IF(OR((ISNUMBER(Questionnaire!H14)),(ISBLANK(Questionnaire!H14)),".."),0,1)</f>
        <v>0</v>
      </c>
      <c r="X14" s="10">
        <f>IF(OR((ISNUMBER(Questionnaire!#REF!)),(ISBLANK(Questionnaire!#REF!)),".."),0,1)</f>
        <v>1</v>
      </c>
    </row>
    <row r="15" spans="2:24" x14ac:dyDescent="0.2">
      <c r="B15" t="str">
        <v>x2^2</v>
      </c>
      <c r="D15" t="str">
        <f t="shared" si="4"/>
        <v>SUMx2^2</v>
      </c>
      <c r="E15" s="14">
        <f>Questionnaire!V35</f>
        <v>76334409000000</v>
      </c>
      <c r="F15" s="14"/>
      <c r="G15" t="str">
        <f t="shared" si="0"/>
        <v>absSUMx2^2</v>
      </c>
      <c r="H15">
        <f t="shared" si="2"/>
        <v>76334409000000</v>
      </c>
      <c r="J15" t="str">
        <f t="shared" si="3"/>
        <v>absSUMx2^2flag</v>
      </c>
      <c r="K15">
        <f t="shared" si="1"/>
        <v>0</v>
      </c>
      <c r="S15" s="8">
        <v>12</v>
      </c>
      <c r="T15" s="10">
        <f>IF(OR((ISNUMBER(Questionnaire!C15)),(ISBLANK(Questionnaire!C15)),".."),0,1)</f>
        <v>0</v>
      </c>
      <c r="U15" s="10">
        <f>IF(OR((ISNUMBER(Questionnaire!F15)),(ISBLANK(Questionnaire!F15)),".."),0,1)</f>
        <v>0</v>
      </c>
      <c r="V15" s="10">
        <f>IF(OR((ISNUMBER(Questionnaire!G15)),(ISBLANK(Questionnaire!G15)),".."),0,1)</f>
        <v>0</v>
      </c>
      <c r="W15" s="10">
        <f>IF(OR((ISNUMBER(Questionnaire!H15)),(ISBLANK(Questionnaire!H15)),".."),0,1)</f>
        <v>0</v>
      </c>
      <c r="X15" s="10">
        <f>IF(OR((ISNUMBER(Questionnaire!#REF!)),(ISBLANK(Questionnaire!#REF!)),".."),0,1)</f>
        <v>1</v>
      </c>
    </row>
    <row r="16" spans="2:24" x14ac:dyDescent="0.2">
      <c r="B16" t="str">
        <v>x2x3</v>
      </c>
      <c r="D16" t="str">
        <f t="shared" si="4"/>
        <v>SUMx2x3</v>
      </c>
      <c r="E16" s="14">
        <f>Questionnaire!W35</f>
        <v>496012580000</v>
      </c>
      <c r="F16" s="14"/>
      <c r="G16" t="str">
        <f t="shared" si="0"/>
        <v>absSUMx2x3</v>
      </c>
      <c r="H16">
        <f t="shared" si="2"/>
        <v>496012580000</v>
      </c>
      <c r="J16" t="str">
        <f t="shared" si="3"/>
        <v>absSUMx2x3flag</v>
      </c>
      <c r="K16">
        <f t="shared" si="1"/>
        <v>0</v>
      </c>
      <c r="S16" s="8">
        <v>13</v>
      </c>
      <c r="T16" s="10">
        <f>IF(OR((ISNUMBER(Questionnaire!C16)),(ISBLANK(Questionnaire!C16)),".."),0,1)</f>
        <v>0</v>
      </c>
      <c r="U16" s="10">
        <f>IF(OR((ISNUMBER(Questionnaire!F16)),(ISBLANK(Questionnaire!F16)),".."),0,1)</f>
        <v>0</v>
      </c>
      <c r="V16" s="10">
        <f>IF(OR((ISNUMBER(Questionnaire!G16)),(ISBLANK(Questionnaire!G16)),".."),0,1)</f>
        <v>0</v>
      </c>
      <c r="W16" s="10">
        <f>IF(OR((ISNUMBER(Questionnaire!H16)),(ISBLANK(Questionnaire!H16)),".."),0,1)</f>
        <v>0</v>
      </c>
      <c r="X16" s="10">
        <f>IF(OR((ISNUMBER(Questionnaire!#REF!)),(ISBLANK(Questionnaire!#REF!)),".."),0,1)</f>
        <v>1</v>
      </c>
    </row>
    <row r="17" spans="2:24" x14ac:dyDescent="0.2">
      <c r="B17" t="str">
        <v>x2x4</v>
      </c>
      <c r="D17" t="str">
        <f t="shared" si="4"/>
        <v>SUMx2x4</v>
      </c>
      <c r="E17" s="14">
        <f>Questionnaire!X35</f>
        <v>4782055000</v>
      </c>
      <c r="F17" s="14"/>
      <c r="G17" t="str">
        <f t="shared" si="0"/>
        <v>absSUMx2x4</v>
      </c>
      <c r="H17">
        <f t="shared" si="2"/>
        <v>4782055000</v>
      </c>
      <c r="J17" t="str">
        <f t="shared" si="3"/>
        <v>absSUMx2x4flag</v>
      </c>
      <c r="K17">
        <f t="shared" si="1"/>
        <v>0</v>
      </c>
      <c r="S17" s="8">
        <v>14</v>
      </c>
      <c r="T17" s="10">
        <f>IF(OR((ISNUMBER(Questionnaire!C17)),(ISBLANK(Questionnaire!C17)),".."),0,1)</f>
        <v>0</v>
      </c>
      <c r="U17" s="10">
        <f>IF(OR((ISNUMBER(Questionnaire!F17)),(ISBLANK(Questionnaire!F17)),".."),0,1)</f>
        <v>0</v>
      </c>
      <c r="V17" s="10">
        <f>IF(OR((ISNUMBER(Questionnaire!G17)),(ISBLANK(Questionnaire!G17)),".."),0,1)</f>
        <v>0</v>
      </c>
      <c r="W17" s="10">
        <f>IF(OR((ISNUMBER(Questionnaire!H17)),(ISBLANK(Questionnaire!H17)),".."),0,1)</f>
        <v>0</v>
      </c>
      <c r="X17" s="10">
        <f>IF(OR((ISNUMBER(Questionnaire!#REF!)),(ISBLANK(Questionnaire!#REF!)),".."),0,1)</f>
        <v>1</v>
      </c>
    </row>
    <row r="18" spans="2:24" x14ac:dyDescent="0.2">
      <c r="B18" t="str">
        <v>x3x0</v>
      </c>
      <c r="D18" t="str">
        <f t="shared" si="4"/>
        <v>SUMx3x0</v>
      </c>
      <c r="E18" s="14">
        <f>Questionnaire!Y35</f>
        <v>298708</v>
      </c>
      <c r="F18" s="14"/>
      <c r="G18" t="str">
        <f t="shared" si="0"/>
        <v>absSUMx3x0</v>
      </c>
      <c r="H18">
        <f t="shared" si="2"/>
        <v>298708</v>
      </c>
      <c r="J18" t="str">
        <f t="shared" si="3"/>
        <v>absSUMx3x0flag</v>
      </c>
      <c r="K18">
        <f t="shared" si="1"/>
        <v>0</v>
      </c>
      <c r="S18" s="8">
        <v>15</v>
      </c>
      <c r="T18" s="10">
        <f>IF(OR((ISNUMBER(Questionnaire!C18)),(ISBLANK(Questionnaire!C18)),".."),0,1)</f>
        <v>0</v>
      </c>
      <c r="U18" s="10">
        <f>IF(OR((ISNUMBER(Questionnaire!F18)),(ISBLANK(Questionnaire!F18)),".."),0,1)</f>
        <v>0</v>
      </c>
      <c r="V18" s="10">
        <f>IF(OR((ISNUMBER(Questionnaire!G18)),(ISBLANK(Questionnaire!G18)),".."),0,1)</f>
        <v>0</v>
      </c>
      <c r="W18" s="10">
        <f>IF(OR((ISNUMBER(Questionnaire!H18)),(ISBLANK(Questionnaire!H18)),".."),0,1)</f>
        <v>0</v>
      </c>
      <c r="X18" s="10">
        <f>IF(OR((ISNUMBER(Questionnaire!#REF!)),(ISBLANK(Questionnaire!#REF!)),".."),0,1)</f>
        <v>1</v>
      </c>
    </row>
    <row r="19" spans="2:24" x14ac:dyDescent="0.2">
      <c r="B19" t="str">
        <v>x3x1</v>
      </c>
      <c r="D19" t="str">
        <f t="shared" si="4"/>
        <v>SUMx3x1</v>
      </c>
      <c r="E19" s="14">
        <f>Questionnaire!Z35</f>
        <v>17113940</v>
      </c>
      <c r="F19" s="14"/>
      <c r="G19" t="str">
        <f t="shared" si="0"/>
        <v>absSUMx3x1</v>
      </c>
      <c r="H19">
        <f t="shared" si="2"/>
        <v>17113940</v>
      </c>
      <c r="J19" t="str">
        <f t="shared" si="3"/>
        <v>absSUMx3x1flag</v>
      </c>
      <c r="K19">
        <f t="shared" si="1"/>
        <v>0</v>
      </c>
      <c r="S19" s="8">
        <v>16</v>
      </c>
      <c r="T19" s="10">
        <f>IF(OR((ISNUMBER(Questionnaire!C19)),(ISBLANK(Questionnaire!C19)),".."),0,1)</f>
        <v>0</v>
      </c>
      <c r="U19" s="10">
        <f>IF(OR((ISNUMBER(Questionnaire!F19)),(ISBLANK(Questionnaire!F19)),".."),0,1)</f>
        <v>0</v>
      </c>
      <c r="V19" s="10">
        <f>IF(OR((ISNUMBER(Questionnaire!G19)),(ISBLANK(Questionnaire!G19)),".."),0,1)</f>
        <v>0</v>
      </c>
      <c r="W19" s="10">
        <f>IF(OR((ISNUMBER(Questionnaire!H19)),(ISBLANK(Questionnaire!H19)),".."),0,1)</f>
        <v>0</v>
      </c>
      <c r="X19" s="10">
        <f>IF(OR((ISNUMBER(Questionnaire!#REF!)),(ISBLANK(Questionnaire!#REF!)),".."),0,1)</f>
        <v>1</v>
      </c>
    </row>
    <row r="20" spans="2:24" x14ac:dyDescent="0.2">
      <c r="B20" t="str">
        <v>x3x2</v>
      </c>
      <c r="D20" t="str">
        <f t="shared" si="4"/>
        <v>SUMx3x2</v>
      </c>
      <c r="E20" s="14">
        <f>Questionnaire!AA35</f>
        <v>496012580000</v>
      </c>
      <c r="F20" s="14"/>
      <c r="G20" t="str">
        <f t="shared" si="0"/>
        <v>absSUMx3x2</v>
      </c>
      <c r="H20">
        <f t="shared" si="2"/>
        <v>496012580000</v>
      </c>
      <c r="J20" t="str">
        <f t="shared" si="3"/>
        <v>absSUMx3x2flag</v>
      </c>
      <c r="K20">
        <f t="shared" si="1"/>
        <v>0</v>
      </c>
      <c r="S20" s="8">
        <v>17</v>
      </c>
      <c r="T20" s="10">
        <f>IF(OR((ISNUMBER(Questionnaire!C20)),(ISBLANK(Questionnaire!C20)),".."),0,1)</f>
        <v>0</v>
      </c>
      <c r="U20" s="10">
        <f>IF(OR((ISNUMBER(Questionnaire!F20)),(ISBLANK(Questionnaire!F20)),".."),0,1)</f>
        <v>0</v>
      </c>
      <c r="V20" s="10">
        <f>IF(OR((ISNUMBER(Questionnaire!G20)),(ISBLANK(Questionnaire!G20)),".."),0,1)</f>
        <v>0</v>
      </c>
      <c r="W20" s="10">
        <f>IF(OR((ISNUMBER(Questionnaire!H20)),(ISBLANK(Questionnaire!H20)),".."),0,1)</f>
        <v>0</v>
      </c>
      <c r="X20" s="10">
        <f>IF(OR((ISNUMBER(Questionnaire!#REF!)),(ISBLANK(Questionnaire!#REF!)),".."),0,1)</f>
        <v>1</v>
      </c>
    </row>
    <row r="21" spans="2:24" x14ac:dyDescent="0.2">
      <c r="B21" t="str">
        <v>x3^2</v>
      </c>
      <c r="D21" t="str">
        <f t="shared" si="4"/>
        <v>SUMx3^2</v>
      </c>
      <c r="E21" s="14">
        <f>Questionnaire!AB35</f>
        <v>3608191056</v>
      </c>
      <c r="F21" s="14"/>
      <c r="G21" t="str">
        <f t="shared" si="0"/>
        <v>absSUMx3^2</v>
      </c>
      <c r="H21">
        <f t="shared" si="2"/>
        <v>3608191056</v>
      </c>
      <c r="J21" t="str">
        <f t="shared" si="3"/>
        <v>absSUMx3^2flag</v>
      </c>
      <c r="K21">
        <f t="shared" si="1"/>
        <v>0</v>
      </c>
      <c r="S21" s="8">
        <v>18</v>
      </c>
      <c r="T21" s="10">
        <f>IF(OR((ISNUMBER(Questionnaire!C21)),(ISBLANK(Questionnaire!C21)),".."),0,1)</f>
        <v>0</v>
      </c>
      <c r="U21" s="10">
        <f>IF(OR((ISNUMBER(Questionnaire!F21)),(ISBLANK(Questionnaire!F21)),".."),0,1)</f>
        <v>0</v>
      </c>
      <c r="V21" s="10">
        <f>IF(OR((ISNUMBER(Questionnaire!G21)),(ISBLANK(Questionnaire!G21)),".."),0,1)</f>
        <v>0</v>
      </c>
      <c r="W21" s="10">
        <f>IF(OR((ISNUMBER(Questionnaire!H21)),(ISBLANK(Questionnaire!H21)),".."),0,1)</f>
        <v>0</v>
      </c>
      <c r="X21" s="10">
        <f>IF(OR((ISNUMBER(Questionnaire!#REF!)),(ISBLANK(Questionnaire!#REF!)),".."),0,1)</f>
        <v>1</v>
      </c>
    </row>
    <row r="22" spans="2:24" x14ac:dyDescent="0.2">
      <c r="B22" t="str">
        <v>x3x4</v>
      </c>
      <c r="D22" t="str">
        <f t="shared" si="4"/>
        <v>SUMx3x4</v>
      </c>
      <c r="E22" s="14">
        <f>Questionnaire!AC35</f>
        <v>35793670</v>
      </c>
      <c r="F22" s="14"/>
      <c r="G22" t="str">
        <f t="shared" si="0"/>
        <v>absSUMx3x4</v>
      </c>
      <c r="H22">
        <f t="shared" si="2"/>
        <v>35793670</v>
      </c>
      <c r="J22" t="str">
        <f t="shared" si="3"/>
        <v>absSUMx3x4flag</v>
      </c>
      <c r="K22">
        <f t="shared" si="1"/>
        <v>0</v>
      </c>
      <c r="S22" s="8">
        <v>19</v>
      </c>
      <c r="T22" s="10">
        <f>IF(OR((ISNUMBER(Questionnaire!C22)),(ISBLANK(Questionnaire!C22)),".."),0,1)</f>
        <v>0</v>
      </c>
      <c r="U22" s="10">
        <f>IF(OR((ISNUMBER(Questionnaire!F22)),(ISBLANK(Questionnaire!F22)),".."),0,1)</f>
        <v>0</v>
      </c>
      <c r="V22" s="10">
        <f>IF(OR((ISNUMBER(Questionnaire!G22)),(ISBLANK(Questionnaire!G22)),".."),0,1)</f>
        <v>0</v>
      </c>
      <c r="W22" s="10">
        <f>IF(OR((ISNUMBER(Questionnaire!H22)),(ISBLANK(Questionnaire!H22)),".."),0,1)</f>
        <v>0</v>
      </c>
      <c r="X22" s="10">
        <f>IF(OR((ISNUMBER(Questionnaire!#REF!)),(ISBLANK(Questionnaire!#REF!)),".."),0,1)</f>
        <v>1</v>
      </c>
    </row>
    <row r="23" spans="2:24" x14ac:dyDescent="0.2">
      <c r="B23" t="str">
        <v>x4x0</v>
      </c>
      <c r="D23" t="str">
        <f t="shared" si="4"/>
        <v>SUMx4x0</v>
      </c>
      <c r="E23" s="14">
        <f>Questionnaire!AD35</f>
        <v>2890</v>
      </c>
      <c r="F23" s="14"/>
      <c r="G23" t="str">
        <f t="shared" si="0"/>
        <v>absSUMx4x0</v>
      </c>
      <c r="H23">
        <f t="shared" si="2"/>
        <v>2890</v>
      </c>
      <c r="J23" t="str">
        <f t="shared" si="3"/>
        <v>absSUMx4x0flag</v>
      </c>
      <c r="K23">
        <f t="shared" si="1"/>
        <v>0</v>
      </c>
      <c r="S23" s="8">
        <v>20</v>
      </c>
      <c r="T23" s="10">
        <f>IF(OR((ISNUMBER(Questionnaire!C23)),(ISBLANK(Questionnaire!C23)),".."),0,1)</f>
        <v>0</v>
      </c>
      <c r="U23" s="10">
        <f>IF(OR((ISNUMBER(Questionnaire!F23)),(ISBLANK(Questionnaire!F23)),".."),0,1)</f>
        <v>0</v>
      </c>
      <c r="V23" s="10">
        <f>IF(OR((ISNUMBER(Questionnaire!G23)),(ISBLANK(Questionnaire!G23)),".."),0,1)</f>
        <v>0</v>
      </c>
      <c r="W23" s="10">
        <f>IF(OR((ISNUMBER(Questionnaire!H23)),(ISBLANK(Questionnaire!H23)),".."),0,1)</f>
        <v>0</v>
      </c>
      <c r="X23" s="10">
        <f>IF(OR((ISNUMBER(Questionnaire!#REF!)),(ISBLANK(Questionnaire!#REF!)),".."),0,1)</f>
        <v>1</v>
      </c>
    </row>
    <row r="24" spans="2:24" x14ac:dyDescent="0.2">
      <c r="B24" t="str">
        <v>x4x1</v>
      </c>
      <c r="D24" t="str">
        <f t="shared" si="4"/>
        <v>SUMx4x1</v>
      </c>
      <c r="E24" s="14">
        <f>Questionnaire!AE35</f>
        <v>171940</v>
      </c>
      <c r="F24" s="14"/>
      <c r="G24" t="str">
        <f t="shared" si="0"/>
        <v>absSUMx4x1</v>
      </c>
      <c r="H24">
        <f t="shared" si="2"/>
        <v>171940</v>
      </c>
      <c r="J24" t="str">
        <f t="shared" si="3"/>
        <v>absSUMx4x1flag</v>
      </c>
      <c r="K24">
        <f t="shared" si="1"/>
        <v>0</v>
      </c>
      <c r="S24" s="8">
        <v>21</v>
      </c>
      <c r="T24" s="10">
        <f>IF(OR((ISNUMBER(Questionnaire!C24)),(ISBLANK(Questionnaire!C24)),".."),0,1)</f>
        <v>0</v>
      </c>
      <c r="U24" s="10">
        <f>IF(OR((ISNUMBER(Questionnaire!F24)),(ISBLANK(Questionnaire!F24)),".."),0,1)</f>
        <v>0</v>
      </c>
      <c r="V24" s="10">
        <f>IF(OR((ISNUMBER(Questionnaire!G24)),(ISBLANK(Questionnaire!G24)),".."),0,1)</f>
        <v>0</v>
      </c>
      <c r="W24" s="10">
        <f>IF(OR((ISNUMBER(Questionnaire!H24)),(ISBLANK(Questionnaire!H24)),".."),0,1)</f>
        <v>0</v>
      </c>
      <c r="X24" s="10">
        <f>IF(OR((ISNUMBER(Questionnaire!#REF!)),(ISBLANK(Questionnaire!#REF!)),".."),0,1)</f>
        <v>1</v>
      </c>
    </row>
    <row r="25" spans="2:24" x14ac:dyDescent="0.2">
      <c r="B25" t="str">
        <v>x4x2</v>
      </c>
      <c r="D25" t="str">
        <f t="shared" si="4"/>
        <v>SUMx4x2</v>
      </c>
      <c r="E25" s="14">
        <f>Questionnaire!AF35</f>
        <v>4782055000</v>
      </c>
      <c r="F25" s="14"/>
      <c r="G25" t="str">
        <f t="shared" si="0"/>
        <v>absSUMx4x2</v>
      </c>
      <c r="H25">
        <f t="shared" si="2"/>
        <v>4782055000</v>
      </c>
      <c r="J25" t="str">
        <f t="shared" si="3"/>
        <v>absSUMx4x2flag</v>
      </c>
      <c r="K25">
        <f t="shared" si="1"/>
        <v>0</v>
      </c>
      <c r="S25" s="8">
        <v>22</v>
      </c>
      <c r="T25" s="10">
        <f>IF(OR((ISNUMBER(Questionnaire!C25)),(ISBLANK(Questionnaire!C25)),".."),0,1)</f>
        <v>0</v>
      </c>
      <c r="U25" s="10">
        <f>IF(OR((ISNUMBER(Questionnaire!F25)),(ISBLANK(Questionnaire!F25)),".."),0,1)</f>
        <v>0</v>
      </c>
      <c r="V25" s="10">
        <f>IF(OR((ISNUMBER(Questionnaire!G25)),(ISBLANK(Questionnaire!G25)),".."),0,1)</f>
        <v>0</v>
      </c>
      <c r="W25" s="10">
        <f>IF(OR((ISNUMBER(Questionnaire!H25)),(ISBLANK(Questionnaire!H25)),".."),0,1)</f>
        <v>0</v>
      </c>
      <c r="X25" s="10">
        <f>IF(OR((ISNUMBER(Questionnaire!#REF!)),(ISBLANK(Questionnaire!#REF!)),".."),0,1)</f>
        <v>1</v>
      </c>
    </row>
    <row r="26" spans="2:24" x14ac:dyDescent="0.2">
      <c r="B26" t="str">
        <v>x4x3</v>
      </c>
      <c r="D26" t="str">
        <f t="shared" si="4"/>
        <v>SUMx4x3</v>
      </c>
      <c r="E26" s="14">
        <f>Questionnaire!AG35</f>
        <v>35793670</v>
      </c>
      <c r="F26" s="14"/>
      <c r="G26" t="str">
        <f t="shared" si="0"/>
        <v>absSUMx4x3</v>
      </c>
      <c r="H26">
        <f t="shared" si="2"/>
        <v>35793670</v>
      </c>
      <c r="J26" t="str">
        <f t="shared" si="3"/>
        <v>absSUMx4x3flag</v>
      </c>
      <c r="K26">
        <f t="shared" si="1"/>
        <v>0</v>
      </c>
      <c r="S26" s="8">
        <v>23</v>
      </c>
      <c r="T26" s="10">
        <f>IF(OR((ISNUMBER(Questionnaire!C26)),(ISBLANK(Questionnaire!C26)),".."),0,1)</f>
        <v>0</v>
      </c>
      <c r="U26" s="10">
        <f>IF(OR((ISNUMBER(Questionnaire!F26)),(ISBLANK(Questionnaire!F26)),".."),0,1)</f>
        <v>0</v>
      </c>
      <c r="V26" s="10">
        <f>IF(OR((ISNUMBER(Questionnaire!G26)),(ISBLANK(Questionnaire!G26)),".."),0,1)</f>
        <v>0</v>
      </c>
      <c r="W26" s="10">
        <f>IF(OR((ISNUMBER(Questionnaire!H26)),(ISBLANK(Questionnaire!H26)),".."),0,1)</f>
        <v>0</v>
      </c>
      <c r="X26" s="10">
        <f>IF(OR((ISNUMBER(Questionnaire!#REF!)),(ISBLANK(Questionnaire!#REF!)),".."),0,1)</f>
        <v>1</v>
      </c>
    </row>
    <row r="27" spans="2:24" x14ac:dyDescent="0.2">
      <c r="B27" t="str">
        <v>x4^2</v>
      </c>
      <c r="D27" t="str">
        <f t="shared" si="4"/>
        <v>SUMx4^2</v>
      </c>
      <c r="E27" s="14">
        <f>Questionnaire!AH35</f>
        <v>362800</v>
      </c>
      <c r="F27" s="14"/>
      <c r="G27" t="str">
        <f t="shared" si="0"/>
        <v>absSUMx4^2</v>
      </c>
      <c r="H27">
        <f t="shared" si="2"/>
        <v>362800</v>
      </c>
      <c r="J27" t="str">
        <f t="shared" si="3"/>
        <v>absSUMx4^2flag</v>
      </c>
      <c r="K27">
        <f t="shared" si="1"/>
        <v>0</v>
      </c>
      <c r="S27" s="8">
        <v>24</v>
      </c>
      <c r="T27" s="10">
        <f>IF(OR((ISNUMBER(Questionnaire!C27)),(ISBLANK(Questionnaire!C27)),".."),0,1)</f>
        <v>0</v>
      </c>
      <c r="U27" s="10">
        <f>IF(OR((ISNUMBER(Questionnaire!F27)),(ISBLANK(Questionnaire!F27)),".."),0,1)</f>
        <v>0</v>
      </c>
      <c r="V27" s="10">
        <f>IF(OR((ISNUMBER(Questionnaire!G27)),(ISBLANK(Questionnaire!G27)),".."),0,1)</f>
        <v>0</v>
      </c>
      <c r="W27" s="10">
        <f>IF(OR((ISNUMBER(Questionnaire!H27)),(ISBLANK(Questionnaire!H27)),".."),0,1)</f>
        <v>0</v>
      </c>
      <c r="X27" s="10">
        <f>IF(OR((ISNUMBER(Questionnaire!#REF!)),(ISBLANK(Questionnaire!#REF!)),".."),0,1)</f>
        <v>1</v>
      </c>
    </row>
    <row r="28" spans="2:24" x14ac:dyDescent="0.2">
      <c r="B28" t="str">
        <v>x0y</v>
      </c>
      <c r="D28" t="str">
        <f t="shared" si="4"/>
        <v>SUMx0y</v>
      </c>
      <c r="E28" s="14">
        <f>Questionnaire!AI35</f>
        <v>4320704</v>
      </c>
      <c r="F28" s="14"/>
      <c r="G28" t="str">
        <f t="shared" si="0"/>
        <v>absSUMx0y</v>
      </c>
      <c r="H28">
        <f t="shared" si="2"/>
        <v>4320704</v>
      </c>
      <c r="J28" t="str">
        <f t="shared" si="3"/>
        <v>absSUMx0yflag</v>
      </c>
      <c r="K28">
        <f t="shared" si="1"/>
        <v>0</v>
      </c>
      <c r="S28" s="8">
        <v>25</v>
      </c>
      <c r="T28" s="10">
        <f>IF(OR((ISNUMBER(Questionnaire!C28)),(ISBLANK(Questionnaire!C28)),".."),0,1)</f>
        <v>0</v>
      </c>
      <c r="U28" s="10">
        <f>IF(OR((ISNUMBER(Questionnaire!F28)),(ISBLANK(Questionnaire!F28)),".."),0,1)</f>
        <v>0</v>
      </c>
      <c r="V28" s="10">
        <f>IF(OR((ISNUMBER(Questionnaire!G28)),(ISBLANK(Questionnaire!G28)),".."),0,1)</f>
        <v>0</v>
      </c>
      <c r="W28" s="10">
        <f>IF(OR((ISNUMBER(Questionnaire!H28)),(ISBLANK(Questionnaire!H28)),".."),0,1)</f>
        <v>0</v>
      </c>
      <c r="X28" s="10">
        <f>IF(OR((ISNUMBER(Questionnaire!#REF!)),(ISBLANK(Questionnaire!#REF!)),".."),0,1)</f>
        <v>1</v>
      </c>
    </row>
    <row r="29" spans="2:24" x14ac:dyDescent="0.2">
      <c r="B29" t="str">
        <v>x1y</v>
      </c>
      <c r="D29" t="str">
        <f t="shared" si="4"/>
        <v>SUMx1y</v>
      </c>
      <c r="E29" s="14">
        <f>Questionnaire!AJ35</f>
        <v>200934976</v>
      </c>
      <c r="F29" s="14"/>
      <c r="G29" t="str">
        <f t="shared" si="0"/>
        <v>absSUMx1y</v>
      </c>
      <c r="H29">
        <f t="shared" si="2"/>
        <v>200934976</v>
      </c>
      <c r="J29" t="str">
        <f t="shared" si="3"/>
        <v>absSUMx1yflag</v>
      </c>
      <c r="K29">
        <f t="shared" si="1"/>
        <v>0</v>
      </c>
      <c r="S29" s="8">
        <v>26</v>
      </c>
      <c r="T29" s="10">
        <f>IF(OR((ISNUMBER(Questionnaire!C29)),(ISBLANK(Questionnaire!C29)),".."),0,1)</f>
        <v>0</v>
      </c>
      <c r="U29" s="10">
        <f>IF(OR((ISNUMBER(Questionnaire!F29)),(ISBLANK(Questionnaire!F29)),".."),0,1)</f>
        <v>0</v>
      </c>
      <c r="V29" s="10">
        <f>IF(OR((ISNUMBER(Questionnaire!G29)),(ISBLANK(Questionnaire!G29)),".."),0,1)</f>
        <v>0</v>
      </c>
      <c r="W29" s="10">
        <f>IF(OR((ISNUMBER(Questionnaire!H29)),(ISBLANK(Questionnaire!H29)),".."),0,1)</f>
        <v>0</v>
      </c>
      <c r="X29" s="10">
        <f>IF(OR((ISNUMBER(Questionnaire!#REF!)),(ISBLANK(Questionnaire!#REF!)),".."),0,1)</f>
        <v>1</v>
      </c>
    </row>
    <row r="30" spans="2:24" x14ac:dyDescent="0.2">
      <c r="B30" t="str">
        <v>x2y</v>
      </c>
      <c r="D30" t="str">
        <f t="shared" si="4"/>
        <v>SUMx2y</v>
      </c>
      <c r="E30" s="14">
        <f>Questionnaire!AK35</f>
        <v>7292967520000</v>
      </c>
      <c r="F30" s="14"/>
      <c r="G30" t="str">
        <f t="shared" si="0"/>
        <v>absSUMx2y</v>
      </c>
      <c r="H30">
        <f t="shared" si="2"/>
        <v>7292967520000</v>
      </c>
      <c r="J30" t="str">
        <f t="shared" si="3"/>
        <v>absSUMx2yflag</v>
      </c>
      <c r="K30">
        <f t="shared" si="1"/>
        <v>0</v>
      </c>
      <c r="S30" s="8">
        <v>27</v>
      </c>
      <c r="T30" s="10">
        <f>IF(OR((ISNUMBER(Questionnaire!C30)),(ISBLANK(Questionnaire!C30)),".."),0,1)</f>
        <v>0</v>
      </c>
      <c r="U30" s="10">
        <f>IF(OR((ISNUMBER(Questionnaire!F30)),(ISBLANK(Questionnaire!F30)),".."),0,1)</f>
        <v>0</v>
      </c>
      <c r="V30" s="10">
        <f>IF(OR((ISNUMBER(Questionnaire!G30)),(ISBLANK(Questionnaire!G30)),".."),0,1)</f>
        <v>0</v>
      </c>
      <c r="W30" s="10">
        <f>IF(OR((ISNUMBER(Questionnaire!H30)),(ISBLANK(Questionnaire!H30)),".."),0,1)</f>
        <v>0</v>
      </c>
      <c r="X30" s="10">
        <f>IF(OR((ISNUMBER(Questionnaire!#REF!)),(ISBLANK(Questionnaire!#REF!)),".."),0,1)</f>
        <v>1</v>
      </c>
    </row>
    <row r="31" spans="2:24" x14ac:dyDescent="0.2">
      <c r="B31" t="str">
        <v>x3y</v>
      </c>
      <c r="D31" t="str">
        <f t="shared" si="4"/>
        <v>SUMx3y</v>
      </c>
      <c r="E31" s="14">
        <f>Questionnaire!AL35</f>
        <v>46149788800</v>
      </c>
      <c r="F31" s="14"/>
      <c r="G31" t="str">
        <f t="shared" si="0"/>
        <v>absSUMx3y</v>
      </c>
      <c r="H31">
        <f t="shared" si="2"/>
        <v>46149788800</v>
      </c>
      <c r="J31" t="str">
        <f t="shared" si="3"/>
        <v>absSUMx3yflag</v>
      </c>
      <c r="K31">
        <f t="shared" si="1"/>
        <v>0</v>
      </c>
      <c r="S31" s="8">
        <v>28</v>
      </c>
      <c r="T31" s="10">
        <f>IF(OR((ISNUMBER(Questionnaire!C31)),(ISBLANK(Questionnaire!C31)),".."),0,1)</f>
        <v>0</v>
      </c>
      <c r="U31" s="10">
        <f>IF(OR((ISNUMBER(Questionnaire!E31)),(ISBLANK(Questionnaire!E31)),".."),0,1)</f>
        <v>0</v>
      </c>
      <c r="V31" s="10">
        <f>IF(OR((ISNUMBER(Questionnaire!F31)),(ISBLANK(Questionnaire!F31)),".."),0,1)</f>
        <v>0</v>
      </c>
      <c r="W31" s="10">
        <f>IF(OR((ISNUMBER(Questionnaire!G31)),(ISBLANK(Questionnaire!G31)),".."),0,1)</f>
        <v>0</v>
      </c>
      <c r="X31" s="10">
        <f>IF(OR((ISNUMBER(Questionnaire!H31)),(ISBLANK(Questionnaire!H31)),".."),0,1)</f>
        <v>0</v>
      </c>
    </row>
    <row r="32" spans="2:24" x14ac:dyDescent="0.2">
      <c r="B32" t="str">
        <v>x4y</v>
      </c>
      <c r="D32" t="str">
        <f t="shared" si="4"/>
        <v>SUMx4y</v>
      </c>
      <c r="E32" s="14">
        <f>Questionnaire!AM35</f>
        <v>442549360</v>
      </c>
      <c r="F32" s="14"/>
      <c r="G32" t="str">
        <f t="shared" si="0"/>
        <v>absSUMx4y</v>
      </c>
      <c r="H32">
        <f t="shared" si="2"/>
        <v>442549360</v>
      </c>
      <c r="J32" t="str">
        <f t="shared" si="3"/>
        <v>absSUMx4yflag</v>
      </c>
      <c r="K32">
        <f t="shared" si="1"/>
        <v>0</v>
      </c>
      <c r="S32" s="8">
        <v>29</v>
      </c>
      <c r="T32" s="10">
        <f>IF(OR((ISNUMBER(Questionnaire!C32)),(ISBLANK(Questionnaire!C32)),".."),0,1)</f>
        <v>0</v>
      </c>
      <c r="U32" s="10">
        <f>IF(OR((ISNUMBER(Questionnaire!E32)),(ISBLANK(Questionnaire!E32)),".."),0,1)</f>
        <v>0</v>
      </c>
      <c r="V32" s="10">
        <f>IF(OR((ISNUMBER(Questionnaire!F32)),(ISBLANK(Questionnaire!F32)),".."),0,1)</f>
        <v>0</v>
      </c>
      <c r="W32" s="10">
        <f>IF(OR((ISNUMBER(Questionnaire!G32)),(ISBLANK(Questionnaire!G32)),".."),0,1)</f>
        <v>0</v>
      </c>
      <c r="X32" s="10">
        <f>IF(OR((ISNUMBER(Questionnaire!H32)),(ISBLANK(Questionnaire!H32)),".."),0,1)</f>
        <v>0</v>
      </c>
    </row>
    <row r="33" spans="2:24" x14ac:dyDescent="0.2">
      <c r="E33" s="14"/>
      <c r="F33" s="14"/>
      <c r="S33" s="8">
        <v>30</v>
      </c>
      <c r="T33" s="10">
        <f>IF(OR((ISNUMBER(Questionnaire!C33)),(ISBLANK(Questionnaire!C33)),".."),0,1)</f>
        <v>0</v>
      </c>
      <c r="U33" s="10">
        <f>IF(OR((ISNUMBER(Questionnaire!E33)),(ISBLANK(Questionnaire!E33)),".."),0,1)</f>
        <v>0</v>
      </c>
      <c r="V33" s="10">
        <f>IF(OR((ISNUMBER(Questionnaire!F33)),(ISBLANK(Questionnaire!F33)),".."),0,1)</f>
        <v>0</v>
      </c>
      <c r="W33" s="10">
        <f>IF(OR((ISNUMBER(Questionnaire!G33)),(ISBLANK(Questionnaire!G33)),".."),0,1)</f>
        <v>0</v>
      </c>
      <c r="X33" s="10">
        <f>IF(OR((ISNUMBER(Questionnaire!H33)),(ISBLANK(Questionnaire!H33)),".."),0,1)</f>
        <v>0</v>
      </c>
    </row>
    <row r="34" spans="2:24" x14ac:dyDescent="0.2">
      <c r="E34" s="14"/>
      <c r="F34" s="14"/>
    </row>
    <row r="35" spans="2:24" x14ac:dyDescent="0.2">
      <c r="E35" s="14"/>
      <c r="F35" s="14"/>
    </row>
    <row r="36" spans="2:24" x14ac:dyDescent="0.2">
      <c r="E36" s="14"/>
      <c r="F36" s="14"/>
    </row>
    <row r="37" spans="2:24" x14ac:dyDescent="0.2">
      <c r="E37" s="14"/>
      <c r="F37" s="14"/>
    </row>
    <row r="38" spans="2:24" x14ac:dyDescent="0.2">
      <c r="E38" s="14"/>
      <c r="F38" s="14"/>
    </row>
    <row r="39" spans="2:24" x14ac:dyDescent="0.2">
      <c r="B39" s="9"/>
      <c r="D39" s="9"/>
      <c r="E39" s="14"/>
      <c r="F39" s="14"/>
    </row>
    <row r="40" spans="2:24" x14ac:dyDescent="0.2">
      <c r="B40" s="9"/>
      <c r="D40" s="9"/>
      <c r="E40" s="14"/>
      <c r="F40" s="14"/>
    </row>
    <row r="41" spans="2:24" x14ac:dyDescent="0.2">
      <c r="E41" s="14"/>
      <c r="F41" s="14"/>
    </row>
    <row r="42" spans="2:24" x14ac:dyDescent="0.2">
      <c r="E42" s="14"/>
      <c r="F42" s="14"/>
    </row>
    <row r="43" spans="2:24" x14ac:dyDescent="0.2">
      <c r="E43" s="14"/>
      <c r="F43" s="14"/>
    </row>
    <row r="44" spans="2:24" x14ac:dyDescent="0.2">
      <c r="E44" s="14"/>
      <c r="F44" s="14"/>
    </row>
    <row r="45" spans="2:24" x14ac:dyDescent="0.2">
      <c r="E45" s="14"/>
      <c r="F45" s="14"/>
    </row>
    <row r="46" spans="2:24" x14ac:dyDescent="0.2">
      <c r="E46" s="14"/>
      <c r="F46" s="1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CBAE-4931-674B-AFB0-93B019FCE880}">
  <dimension ref="A1:B63"/>
  <sheetViews>
    <sheetView workbookViewId="0">
      <selection activeCell="A65" sqref="A65"/>
    </sheetView>
  </sheetViews>
  <sheetFormatPr baseColWidth="10" defaultRowHeight="16" x14ac:dyDescent="0.2"/>
  <cols>
    <col min="1" max="1" width="12.1640625" bestFit="1" customWidth="1"/>
    <col min="2" max="2" width="14.33203125" bestFit="1" customWidth="1"/>
    <col min="5" max="5" width="16.6640625" bestFit="1" customWidth="1"/>
  </cols>
  <sheetData>
    <row r="1" spans="1:2" x14ac:dyDescent="0.2">
      <c r="A1">
        <f>Checks!O2</f>
        <v>117</v>
      </c>
      <c r="B1" t="s">
        <v>6</v>
      </c>
    </row>
    <row r="2" spans="1:2" x14ac:dyDescent="0.2">
      <c r="A2">
        <f>Checks!H2</f>
        <v>27</v>
      </c>
      <c r="B2" t="str">
        <f>Checks!G2</f>
        <v>absCount</v>
      </c>
    </row>
    <row r="3" spans="1:2" x14ac:dyDescent="0.2">
      <c r="A3">
        <f>Checks!H3</f>
        <v>27</v>
      </c>
      <c r="B3" t="str">
        <f>Checks!G3</f>
        <v>absSUMx0^2</v>
      </c>
    </row>
    <row r="4" spans="1:2" x14ac:dyDescent="0.2">
      <c r="A4">
        <f>Checks!H4</f>
        <v>1348</v>
      </c>
      <c r="B4" t="str">
        <f>Checks!G4</f>
        <v>absSUMx0x1</v>
      </c>
    </row>
    <row r="5" spans="1:2" x14ac:dyDescent="0.2">
      <c r="A5">
        <f>Checks!H5</f>
        <v>45363000</v>
      </c>
      <c r="B5" t="str">
        <f>Checks!G5</f>
        <v>absSUMx0x2</v>
      </c>
    </row>
    <row r="6" spans="1:2" x14ac:dyDescent="0.2">
      <c r="A6">
        <f>Checks!H6</f>
        <v>298708</v>
      </c>
      <c r="B6" t="str">
        <f>Checks!G6</f>
        <v>absSUMx0x3</v>
      </c>
    </row>
    <row r="7" spans="1:2" x14ac:dyDescent="0.2">
      <c r="A7">
        <f>Checks!H7</f>
        <v>2890</v>
      </c>
      <c r="B7" t="str">
        <f>Checks!G7</f>
        <v>absSUMx0x4</v>
      </c>
    </row>
    <row r="8" spans="1:2" x14ac:dyDescent="0.2">
      <c r="A8">
        <f>Checks!H8</f>
        <v>1348</v>
      </c>
      <c r="B8" t="str">
        <f>Checks!G8</f>
        <v>absSUMx0x1</v>
      </c>
    </row>
    <row r="9" spans="1:2" x14ac:dyDescent="0.2">
      <c r="A9">
        <f>Checks!H9</f>
        <v>87146</v>
      </c>
      <c r="B9" t="str">
        <f>Checks!G9</f>
        <v>absSUMx1^2</v>
      </c>
    </row>
    <row r="10" spans="1:2" x14ac:dyDescent="0.2">
      <c r="A10">
        <f>Checks!H10</f>
        <v>2220230000</v>
      </c>
      <c r="B10" t="str">
        <f>Checks!G10</f>
        <v>absSUMx1x2</v>
      </c>
    </row>
    <row r="11" spans="1:2" x14ac:dyDescent="0.2">
      <c r="A11">
        <f>Checks!H11</f>
        <v>17113940</v>
      </c>
      <c r="B11" t="str">
        <f>Checks!G11</f>
        <v>absSUMx1x3</v>
      </c>
    </row>
    <row r="12" spans="1:2" x14ac:dyDescent="0.2">
      <c r="A12">
        <f>Checks!H12</f>
        <v>171940</v>
      </c>
      <c r="B12" t="str">
        <f>Checks!G12</f>
        <v>absSUMx1x4</v>
      </c>
    </row>
    <row r="13" spans="1:2" x14ac:dyDescent="0.2">
      <c r="A13">
        <f>Checks!H13</f>
        <v>45363000</v>
      </c>
      <c r="B13" t="str">
        <f>Checks!G13</f>
        <v>absSUMx2x0</v>
      </c>
    </row>
    <row r="14" spans="1:2" x14ac:dyDescent="0.2">
      <c r="A14">
        <f>Checks!H14</f>
        <v>2220230000</v>
      </c>
      <c r="B14" t="str">
        <f>Checks!G14</f>
        <v>absSUMx2x1</v>
      </c>
    </row>
    <row r="15" spans="1:2" x14ac:dyDescent="0.2">
      <c r="A15">
        <f>Checks!H15</f>
        <v>76334409000000</v>
      </c>
      <c r="B15" t="str">
        <f>Checks!G15</f>
        <v>absSUMx2^2</v>
      </c>
    </row>
    <row r="16" spans="1:2" x14ac:dyDescent="0.2">
      <c r="A16">
        <f>Checks!H16</f>
        <v>496012580000</v>
      </c>
      <c r="B16" t="str">
        <f>Checks!G16</f>
        <v>absSUMx2x3</v>
      </c>
    </row>
    <row r="17" spans="1:2" x14ac:dyDescent="0.2">
      <c r="A17">
        <f>Checks!H17</f>
        <v>4782055000</v>
      </c>
      <c r="B17" t="str">
        <f>Checks!G17</f>
        <v>absSUMx2x4</v>
      </c>
    </row>
    <row r="18" spans="1:2" x14ac:dyDescent="0.2">
      <c r="A18">
        <f>Checks!H18</f>
        <v>298708</v>
      </c>
      <c r="B18" t="str">
        <f>Checks!G18</f>
        <v>absSUMx3x0</v>
      </c>
    </row>
    <row r="19" spans="1:2" x14ac:dyDescent="0.2">
      <c r="A19">
        <f>Checks!H19</f>
        <v>17113940</v>
      </c>
      <c r="B19" t="str">
        <f>Checks!G19</f>
        <v>absSUMx3x1</v>
      </c>
    </row>
    <row r="20" spans="1:2" x14ac:dyDescent="0.2">
      <c r="A20">
        <f>Checks!H20</f>
        <v>496012580000</v>
      </c>
      <c r="B20" t="str">
        <f>Checks!G20</f>
        <v>absSUMx3x2</v>
      </c>
    </row>
    <row r="21" spans="1:2" x14ac:dyDescent="0.2">
      <c r="A21">
        <f>Checks!H21</f>
        <v>3608191056</v>
      </c>
      <c r="B21" t="str">
        <f>Checks!G21</f>
        <v>absSUMx3^2</v>
      </c>
    </row>
    <row r="22" spans="1:2" x14ac:dyDescent="0.2">
      <c r="A22">
        <f>Checks!H22</f>
        <v>35793670</v>
      </c>
      <c r="B22" t="str">
        <f>Checks!G22</f>
        <v>absSUMx3x4</v>
      </c>
    </row>
    <row r="23" spans="1:2" x14ac:dyDescent="0.2">
      <c r="A23">
        <f>Checks!H23</f>
        <v>2890</v>
      </c>
      <c r="B23" t="str">
        <f>Checks!G23</f>
        <v>absSUMx4x0</v>
      </c>
    </row>
    <row r="24" spans="1:2" x14ac:dyDescent="0.2">
      <c r="A24">
        <f>Checks!H24</f>
        <v>171940</v>
      </c>
      <c r="B24" t="str">
        <f>Checks!G24</f>
        <v>absSUMx4x1</v>
      </c>
    </row>
    <row r="25" spans="1:2" x14ac:dyDescent="0.2">
      <c r="A25">
        <f>Checks!H25</f>
        <v>4782055000</v>
      </c>
      <c r="B25" t="str">
        <f>Checks!G25</f>
        <v>absSUMx4x2</v>
      </c>
    </row>
    <row r="26" spans="1:2" x14ac:dyDescent="0.2">
      <c r="A26">
        <f>Checks!H26</f>
        <v>35793670</v>
      </c>
      <c r="B26" t="str">
        <f>Checks!G26</f>
        <v>absSUMx4x3</v>
      </c>
    </row>
    <row r="27" spans="1:2" x14ac:dyDescent="0.2">
      <c r="A27">
        <f>Checks!H27</f>
        <v>362800</v>
      </c>
      <c r="B27" t="str">
        <f>Checks!G27</f>
        <v>absSUMx4^2</v>
      </c>
    </row>
    <row r="28" spans="1:2" x14ac:dyDescent="0.2">
      <c r="A28">
        <f>Checks!H28</f>
        <v>4320704</v>
      </c>
      <c r="B28" t="str">
        <f>Checks!G28</f>
        <v>absSUMx0y</v>
      </c>
    </row>
    <row r="29" spans="1:2" x14ac:dyDescent="0.2">
      <c r="A29">
        <f>Checks!H29</f>
        <v>200934976</v>
      </c>
      <c r="B29" t="str">
        <f>Checks!G29</f>
        <v>absSUMx1y</v>
      </c>
    </row>
    <row r="30" spans="1:2" x14ac:dyDescent="0.2">
      <c r="A30">
        <f>Checks!H30</f>
        <v>7292967520000</v>
      </c>
      <c r="B30" t="str">
        <f>Checks!G30</f>
        <v>absSUMx2y</v>
      </c>
    </row>
    <row r="31" spans="1:2" x14ac:dyDescent="0.2">
      <c r="A31">
        <f>Checks!H31</f>
        <v>46149788800</v>
      </c>
      <c r="B31" t="str">
        <f>Checks!G31</f>
        <v>absSUMx3y</v>
      </c>
    </row>
    <row r="32" spans="1:2" x14ac:dyDescent="0.2">
      <c r="A32">
        <f>Checks!H32</f>
        <v>442549360</v>
      </c>
      <c r="B32" t="str">
        <f>Checks!G32</f>
        <v>absSUMx4y</v>
      </c>
    </row>
    <row r="33" spans="1:2" x14ac:dyDescent="0.2">
      <c r="A33">
        <f>Checks!K2</f>
        <v>0</v>
      </c>
      <c r="B33" t="str">
        <f>Checks!J2</f>
        <v>absCountflag</v>
      </c>
    </row>
    <row r="34" spans="1:2" x14ac:dyDescent="0.2">
      <c r="A34">
        <f>Checks!K3</f>
        <v>0</v>
      </c>
      <c r="B34" t="str">
        <f>Checks!J3</f>
        <v>absSUMx0^2flag</v>
      </c>
    </row>
    <row r="35" spans="1:2" x14ac:dyDescent="0.2">
      <c r="A35">
        <f>Checks!K4</f>
        <v>0</v>
      </c>
      <c r="B35" t="str">
        <f>Checks!J4</f>
        <v>absSUMx0x1flag</v>
      </c>
    </row>
    <row r="36" spans="1:2" x14ac:dyDescent="0.2">
      <c r="A36">
        <f>Checks!K5</f>
        <v>0</v>
      </c>
      <c r="B36" t="str">
        <f>Checks!J5</f>
        <v>absSUMx0x2flag</v>
      </c>
    </row>
    <row r="37" spans="1:2" x14ac:dyDescent="0.2">
      <c r="A37">
        <f>Checks!K6</f>
        <v>0</v>
      </c>
      <c r="B37" t="str">
        <f>Checks!J6</f>
        <v>absSUMx0x3flag</v>
      </c>
    </row>
    <row r="38" spans="1:2" x14ac:dyDescent="0.2">
      <c r="A38">
        <f>Checks!K7</f>
        <v>0</v>
      </c>
      <c r="B38" t="str">
        <f>Checks!J7</f>
        <v>absSUMx0x4flag</v>
      </c>
    </row>
    <row r="39" spans="1:2" x14ac:dyDescent="0.2">
      <c r="A39">
        <f>Checks!K8</f>
        <v>0</v>
      </c>
      <c r="B39" t="str">
        <f>Checks!J8</f>
        <v>absSUMx0x1flag</v>
      </c>
    </row>
    <row r="40" spans="1:2" x14ac:dyDescent="0.2">
      <c r="A40">
        <f>Checks!K9</f>
        <v>0</v>
      </c>
      <c r="B40" t="str">
        <f>Checks!J9</f>
        <v>absSUMx1^2flag</v>
      </c>
    </row>
    <row r="41" spans="1:2" x14ac:dyDescent="0.2">
      <c r="A41">
        <f>Checks!K10</f>
        <v>0</v>
      </c>
      <c r="B41" t="str">
        <f>Checks!J10</f>
        <v>absSUMx1x2flag</v>
      </c>
    </row>
    <row r="42" spans="1:2" x14ac:dyDescent="0.2">
      <c r="A42">
        <f>Checks!K11</f>
        <v>0</v>
      </c>
      <c r="B42" t="str">
        <f>Checks!J11</f>
        <v>absSUMx1x3flag</v>
      </c>
    </row>
    <row r="43" spans="1:2" x14ac:dyDescent="0.2">
      <c r="A43">
        <f>Checks!K12</f>
        <v>0</v>
      </c>
      <c r="B43" t="str">
        <f>Checks!J12</f>
        <v>absSUMx1x4flag</v>
      </c>
    </row>
    <row r="44" spans="1:2" x14ac:dyDescent="0.2">
      <c r="A44">
        <f>Checks!K13</f>
        <v>0</v>
      </c>
      <c r="B44" t="str">
        <f>Checks!J13</f>
        <v>absSUMx2x0flag</v>
      </c>
    </row>
    <row r="45" spans="1:2" x14ac:dyDescent="0.2">
      <c r="A45">
        <f>Checks!K14</f>
        <v>0</v>
      </c>
      <c r="B45" t="str">
        <f>Checks!J14</f>
        <v>absSUMx2x1flag</v>
      </c>
    </row>
    <row r="46" spans="1:2" x14ac:dyDescent="0.2">
      <c r="A46">
        <f>Checks!K15</f>
        <v>0</v>
      </c>
      <c r="B46" t="str">
        <f>Checks!J15</f>
        <v>absSUMx2^2flag</v>
      </c>
    </row>
    <row r="47" spans="1:2" x14ac:dyDescent="0.2">
      <c r="A47">
        <f>Checks!K16</f>
        <v>0</v>
      </c>
      <c r="B47" t="str">
        <f>Checks!J16</f>
        <v>absSUMx2x3flag</v>
      </c>
    </row>
    <row r="48" spans="1:2" x14ac:dyDescent="0.2">
      <c r="A48">
        <f>Checks!K17</f>
        <v>0</v>
      </c>
      <c r="B48" t="str">
        <f>Checks!J17</f>
        <v>absSUMx2x4flag</v>
      </c>
    </row>
    <row r="49" spans="1:2" x14ac:dyDescent="0.2">
      <c r="A49">
        <f>Checks!K18</f>
        <v>0</v>
      </c>
      <c r="B49" t="str">
        <f>Checks!J18</f>
        <v>absSUMx3x0flag</v>
      </c>
    </row>
    <row r="50" spans="1:2" x14ac:dyDescent="0.2">
      <c r="A50">
        <f>Checks!K19</f>
        <v>0</v>
      </c>
      <c r="B50" t="str">
        <f>Checks!J19</f>
        <v>absSUMx3x1flag</v>
      </c>
    </row>
    <row r="51" spans="1:2" x14ac:dyDescent="0.2">
      <c r="A51">
        <f>Checks!K20</f>
        <v>0</v>
      </c>
      <c r="B51" t="str">
        <f>Checks!J20</f>
        <v>absSUMx3x2flag</v>
      </c>
    </row>
    <row r="52" spans="1:2" x14ac:dyDescent="0.2">
      <c r="A52">
        <f>Checks!K21</f>
        <v>0</v>
      </c>
      <c r="B52" t="str">
        <f>Checks!J21</f>
        <v>absSUMx3^2flag</v>
      </c>
    </row>
    <row r="53" spans="1:2" x14ac:dyDescent="0.2">
      <c r="A53">
        <f>Checks!K22</f>
        <v>0</v>
      </c>
      <c r="B53" t="str">
        <f>Checks!J22</f>
        <v>absSUMx3x4flag</v>
      </c>
    </row>
    <row r="54" spans="1:2" x14ac:dyDescent="0.2">
      <c r="A54">
        <f>Checks!K23</f>
        <v>0</v>
      </c>
      <c r="B54" t="str">
        <f>Checks!J23</f>
        <v>absSUMx4x0flag</v>
      </c>
    </row>
    <row r="55" spans="1:2" x14ac:dyDescent="0.2">
      <c r="A55">
        <f>Checks!K24</f>
        <v>0</v>
      </c>
      <c r="B55" t="str">
        <f>Checks!J24</f>
        <v>absSUMx4x1flag</v>
      </c>
    </row>
    <row r="56" spans="1:2" x14ac:dyDescent="0.2">
      <c r="A56">
        <f>Checks!K25</f>
        <v>0</v>
      </c>
      <c r="B56" t="str">
        <f>Checks!J25</f>
        <v>absSUMx4x2flag</v>
      </c>
    </row>
    <row r="57" spans="1:2" x14ac:dyDescent="0.2">
      <c r="A57">
        <f>Checks!K26</f>
        <v>0</v>
      </c>
      <c r="B57" t="str">
        <f>Checks!J26</f>
        <v>absSUMx4x3flag</v>
      </c>
    </row>
    <row r="58" spans="1:2" x14ac:dyDescent="0.2">
      <c r="A58">
        <f>Checks!K27</f>
        <v>0</v>
      </c>
      <c r="B58" t="str">
        <f>Checks!J27</f>
        <v>absSUMx4^2flag</v>
      </c>
    </row>
    <row r="59" spans="1:2" x14ac:dyDescent="0.2">
      <c r="A59">
        <f>Checks!K28</f>
        <v>0</v>
      </c>
      <c r="B59" t="str">
        <f>Checks!J28</f>
        <v>absSUMx0yflag</v>
      </c>
    </row>
    <row r="60" spans="1:2" x14ac:dyDescent="0.2">
      <c r="A60">
        <f>Checks!K29</f>
        <v>0</v>
      </c>
      <c r="B60" t="str">
        <f>Checks!J29</f>
        <v>absSUMx1yflag</v>
      </c>
    </row>
    <row r="61" spans="1:2" x14ac:dyDescent="0.2">
      <c r="A61">
        <f>Checks!K30</f>
        <v>0</v>
      </c>
      <c r="B61" t="str">
        <f>Checks!J30</f>
        <v>absSUMx2yflag</v>
      </c>
    </row>
    <row r="62" spans="1:2" x14ac:dyDescent="0.2">
      <c r="A62">
        <f>Checks!K31</f>
        <v>0</v>
      </c>
      <c r="B62" t="str">
        <f>Checks!J31</f>
        <v>absSUMx3yflag</v>
      </c>
    </row>
    <row r="63" spans="1:2" x14ac:dyDescent="0.2">
      <c r="A63">
        <f>Checks!K32</f>
        <v>0</v>
      </c>
      <c r="B63" t="str">
        <f>Checks!J32</f>
        <v>absSUMx4yflag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</vt:lpstr>
      <vt:lpstr>Checks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Reynolds</dc:creator>
  <cp:lastModifiedBy>Lisa Z. Baer</cp:lastModifiedBy>
  <dcterms:created xsi:type="dcterms:W3CDTF">2025-01-28T18:46:47Z</dcterms:created>
  <dcterms:modified xsi:type="dcterms:W3CDTF">2025-05-11T19:02:25Z</dcterms:modified>
</cp:coreProperties>
</file>