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4x34\"/>
    </mc:Choice>
  </mc:AlternateContent>
  <xr:revisionPtr revIDLastSave="0" documentId="13_ncr:1_{D0671352-52BF-4033-A4E6-BF627827EF18}" xr6:coauthVersionLast="40" xr6:coauthVersionMax="40" xr10:uidLastSave="{00000000-0000-0000-0000-000000000000}"/>
  <bookViews>
    <workbookView minimized="1" xWindow="0" yWindow="0" windowWidth="21570" windowHeight="6480" firstSheet="2" activeTab="9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Rho_25%nonmin" sheetId="5" r:id="rId5"/>
    <sheet name="Rho_50%nonmin" sheetId="6" r:id="rId6"/>
    <sheet name="Rho_25%" sheetId="7" r:id="rId7"/>
    <sheet name="Rho_50%" sheetId="8" r:id="rId8"/>
    <sheet name="Rho_100%" sheetId="9" r:id="rId9"/>
    <sheet name="damping_study" sheetId="10" r:id="rId10"/>
  </sheets>
  <externalReferences>
    <externalReference r:id="rId11"/>
  </externalReferences>
  <definedNames>
    <definedName name="c_1" localSheetId="8">#REF!</definedName>
    <definedName name="c_1" localSheetId="4">#REF!</definedName>
    <definedName name="c_1" localSheetId="7">#REF!</definedName>
    <definedName name="c_1" localSheetId="5">#REF!</definedName>
    <definedName name="c_1" localSheetId="0">Slab_Properties!$B$6</definedName>
    <definedName name="c_1">#REF!</definedName>
    <definedName name="c_2" localSheetId="8">#REF!</definedName>
    <definedName name="c_2" localSheetId="4">#REF!</definedName>
    <definedName name="c_2" localSheetId="7">#REF!</definedName>
    <definedName name="c_2" localSheetId="5">#REF!</definedName>
    <definedName name="c_2" localSheetId="0">Slab_Properties!$B$7</definedName>
    <definedName name="c_2">#REF!</definedName>
    <definedName name="d" localSheetId="8">#REF!</definedName>
    <definedName name="d" localSheetId="4">#REF!</definedName>
    <definedName name="d" localSheetId="7">#REF!</definedName>
    <definedName name="d" localSheetId="5">#REF!</definedName>
    <definedName name="d" localSheetId="0">Slab_Properties!$B$13</definedName>
    <definedName name="d">#REF!</definedName>
    <definedName name="E_c" localSheetId="8">#REF!</definedName>
    <definedName name="E_c" localSheetId="4">#REF!</definedName>
    <definedName name="E_c" localSheetId="7">#REF!</definedName>
    <definedName name="E_c" localSheetId="5">#REF!</definedName>
    <definedName name="E_c" localSheetId="0">Slab_Properties!$B$11</definedName>
    <definedName name="E_c">#REF!</definedName>
    <definedName name="f_c" localSheetId="8">#REF!</definedName>
    <definedName name="f_c" localSheetId="4">#REF!</definedName>
    <definedName name="f_c" localSheetId="7">#REF!</definedName>
    <definedName name="f_c" localSheetId="5">#REF!</definedName>
    <definedName name="f_c" localSheetId="0">Slab_Properties!$B$9</definedName>
    <definedName name="f_c">#REF!</definedName>
    <definedName name="f_n" localSheetId="8">[1]Slab_Properties!$B$124</definedName>
    <definedName name="f_n" localSheetId="7">[1]Slab_Properties!$B$124</definedName>
    <definedName name="f_n" localSheetId="3">[1]Slab_Properties!$B$124</definedName>
    <definedName name="f_n">Slab_Properties!$B$124</definedName>
    <definedName name="f_r" localSheetId="8">#REF!</definedName>
    <definedName name="f_r" localSheetId="4">#REF!</definedName>
    <definedName name="f_r" localSheetId="7">#REF!</definedName>
    <definedName name="f_r" localSheetId="5">#REF!</definedName>
    <definedName name="f_r" localSheetId="0">Slab_Properties!$B$18</definedName>
    <definedName name="f_r">#REF!</definedName>
    <definedName name="f_y" localSheetId="8">#REF!</definedName>
    <definedName name="f_y" localSheetId="4">#REF!</definedName>
    <definedName name="f_y" localSheetId="7">#REF!</definedName>
    <definedName name="f_y" localSheetId="5">#REF!</definedName>
    <definedName name="f_y" localSheetId="0">Slab_Properties!$B$10</definedName>
    <definedName name="f_y">#REF!</definedName>
    <definedName name="gamma" localSheetId="8">#REF!</definedName>
    <definedName name="gamma" localSheetId="4">#REF!</definedName>
    <definedName name="gamma" localSheetId="7">#REF!</definedName>
    <definedName name="gamma" localSheetId="5">#REF!</definedName>
    <definedName name="gamma" localSheetId="0">Slab_Properties!$B$123</definedName>
    <definedName name="gamma">#REF!</definedName>
    <definedName name="h" localSheetId="8">#REF!</definedName>
    <definedName name="h" localSheetId="4">#REF!</definedName>
    <definedName name="h" localSheetId="7">#REF!</definedName>
    <definedName name="h" localSheetId="5">#REF!</definedName>
    <definedName name="h" localSheetId="0">Slab_Properties!$B$12</definedName>
    <definedName name="h">#REF!</definedName>
    <definedName name="k_1" localSheetId="8">#REF!</definedName>
    <definedName name="k_1" localSheetId="4">#REF!</definedName>
    <definedName name="k_1" localSheetId="7">#REF!</definedName>
    <definedName name="k_1" localSheetId="5">#REF!</definedName>
    <definedName name="k_1" localSheetId="0">Slab_Properties!$B$118</definedName>
    <definedName name="k_1">#REF!</definedName>
    <definedName name="k_2" localSheetId="8">#REF!</definedName>
    <definedName name="k_2" localSheetId="4">#REF!</definedName>
    <definedName name="k_2" localSheetId="7">#REF!</definedName>
    <definedName name="k_2" localSheetId="5">#REF!</definedName>
    <definedName name="k_2" localSheetId="0">Slab_Properties!$B$121</definedName>
    <definedName name="k_2">#REF!</definedName>
    <definedName name="l_1" localSheetId="8">#REF!</definedName>
    <definedName name="l_1" localSheetId="4">#REF!</definedName>
    <definedName name="l_1" localSheetId="7">#REF!</definedName>
    <definedName name="l_1" localSheetId="5">#REF!</definedName>
    <definedName name="l_1" localSheetId="0">Slab_Properties!$B$3</definedName>
    <definedName name="l_1">#REF!</definedName>
    <definedName name="l_1c" localSheetId="8">#REF!</definedName>
    <definedName name="l_1c" localSheetId="4">#REF!</definedName>
    <definedName name="l_1c" localSheetId="7">#REF!</definedName>
    <definedName name="l_1c" localSheetId="5">#REF!</definedName>
    <definedName name="l_1c" localSheetId="0">Slab_Properties!$B$22</definedName>
    <definedName name="l_1c">#REF!</definedName>
    <definedName name="l_1m" localSheetId="8">#REF!</definedName>
    <definedName name="l_1m" localSheetId="4">#REF!</definedName>
    <definedName name="l_1m" localSheetId="7">#REF!</definedName>
    <definedName name="l_1m" localSheetId="5">#REF!</definedName>
    <definedName name="l_1m" localSheetId="0">Slab_Properties!$C$22</definedName>
    <definedName name="l_1m">#REF!</definedName>
    <definedName name="l_2" localSheetId="8">#REF!</definedName>
    <definedName name="l_2" localSheetId="4">#REF!</definedName>
    <definedName name="l_2" localSheetId="7">#REF!</definedName>
    <definedName name="l_2" localSheetId="5">#REF!</definedName>
    <definedName name="l_2" localSheetId="0">Slab_Properties!$B$4</definedName>
    <definedName name="l_2">#REF!</definedName>
    <definedName name="l_2c" localSheetId="8">#REF!</definedName>
    <definedName name="l_2c" localSheetId="4">#REF!</definedName>
    <definedName name="l_2c" localSheetId="7">#REF!</definedName>
    <definedName name="l_2c" localSheetId="5">#REF!</definedName>
    <definedName name="l_2c" localSheetId="0">Slab_Properties!$B$23</definedName>
    <definedName name="l_2c">#REF!</definedName>
    <definedName name="l_2m" localSheetId="8">#REF!</definedName>
    <definedName name="l_2m" localSheetId="4">#REF!</definedName>
    <definedName name="l_2m" localSheetId="7">#REF!</definedName>
    <definedName name="l_2m" localSheetId="5">#REF!</definedName>
    <definedName name="l_2m" localSheetId="0">Slab_Properties!$C$23</definedName>
    <definedName name="l_2m">#REF!</definedName>
    <definedName name="lambda_cw" localSheetId="8">#REF!</definedName>
    <definedName name="lambda_cw" localSheetId="4">#REF!</definedName>
    <definedName name="lambda_cw" localSheetId="7">#REF!</definedName>
    <definedName name="lambda_cw" localSheetId="5">#REF!</definedName>
    <definedName name="lambda_cw" localSheetId="0">Slab_Properties!$B$17</definedName>
    <definedName name="lambda_cw">#REF!</definedName>
    <definedName name="lambda_i_sq" localSheetId="8">#REF!</definedName>
    <definedName name="lambda_i_sq" localSheetId="4">#REF!</definedName>
    <definedName name="lambda_i_sq" localSheetId="7">#REF!</definedName>
    <definedName name="lambda_i_sq" localSheetId="5">#REF!</definedName>
    <definedName name="lambda_i_sq" localSheetId="0">Slab_Properties!$B$122</definedName>
    <definedName name="lambda_i_sq">#REF!</definedName>
    <definedName name="lambda_w" localSheetId="8">#REF!</definedName>
    <definedName name="lambda_w" localSheetId="4">#REF!</definedName>
    <definedName name="lambda_w" localSheetId="7">#REF!</definedName>
    <definedName name="lambda_w" localSheetId="5">#REF!</definedName>
    <definedName name="lambda_w" localSheetId="0">Slab_Properties!$B$17</definedName>
    <definedName name="lambda_w">#REF!</definedName>
    <definedName name="LL" localSheetId="8">#REF!</definedName>
    <definedName name="LL" localSheetId="4">#REF!</definedName>
    <definedName name="LL" localSheetId="7">#REF!</definedName>
    <definedName name="LL" localSheetId="5">#REF!</definedName>
    <definedName name="LL" localSheetId="0">Slab_Properties!$B$27</definedName>
    <definedName name="LL">#REF!</definedName>
    <definedName name="LLvib" localSheetId="8">#REF!</definedName>
    <definedName name="LLvib" localSheetId="4">#REF!</definedName>
    <definedName name="LLvib" localSheetId="7">#REF!</definedName>
    <definedName name="LLvib" localSheetId="5">#REF!</definedName>
    <definedName name="LLvib" localSheetId="0">Slab_Properties!$B$28</definedName>
    <definedName name="LLvib">#REF!</definedName>
    <definedName name="mass" localSheetId="8">#REF!</definedName>
    <definedName name="mass" localSheetId="4">#REF!</definedName>
    <definedName name="mass" localSheetId="7">#REF!</definedName>
    <definedName name="mass" localSheetId="5">#REF!</definedName>
    <definedName name="mass" localSheetId="0">Slab_Properties!$B$30</definedName>
    <definedName name="mass">#REF!</definedName>
    <definedName name="n" localSheetId="8">#REF!</definedName>
    <definedName name="n" localSheetId="4">#REF!</definedName>
    <definedName name="n" localSheetId="7">#REF!</definedName>
    <definedName name="n" localSheetId="5">#REF!</definedName>
    <definedName name="n" localSheetId="0">Slab_Properties!$B$16</definedName>
    <definedName name="n">#REF!</definedName>
    <definedName name="nu" localSheetId="8">#REF!</definedName>
    <definedName name="nu" localSheetId="4">#REF!</definedName>
    <definedName name="nu" localSheetId="7">#REF!</definedName>
    <definedName name="nu" localSheetId="5">#REF!</definedName>
    <definedName name="nu" localSheetId="0">Slab_Properties!$B$8</definedName>
    <definedName name="nu">#REF!</definedName>
    <definedName name="q_u" localSheetId="8">[1]Slab_Properties!$B$36</definedName>
    <definedName name="q_u" localSheetId="7">[1]Slab_Properties!$B$36</definedName>
    <definedName name="q_u" localSheetId="3">[1]Slab_Properties!$B$36</definedName>
    <definedName name="q_u">Slab_Properties!$B$36</definedName>
    <definedName name="qu">Slab_Properties!$B$36</definedName>
    <definedName name="SDL" localSheetId="8">#REF!</definedName>
    <definedName name="SDL" localSheetId="4">#REF!</definedName>
    <definedName name="SDL" localSheetId="7">#REF!</definedName>
    <definedName name="SDL" localSheetId="5">#REF!</definedName>
    <definedName name="SDL" localSheetId="0">Slab_Properties!$B$26</definedName>
    <definedName name="SDL">#REF!</definedName>
    <definedName name="SW" localSheetId="8">#REF!</definedName>
    <definedName name="SW" localSheetId="4">#REF!</definedName>
    <definedName name="SW" localSheetId="7">#REF!</definedName>
    <definedName name="SW" localSheetId="5">#REF!</definedName>
    <definedName name="SW" localSheetId="0">Slab_Properties!$B$29</definedName>
    <definedName name="SW">#REF!</definedName>
    <definedName name="v" localSheetId="8">#REF!</definedName>
    <definedName name="v" localSheetId="4">#REF!</definedName>
    <definedName name="v" localSheetId="7">#REF!</definedName>
    <definedName name="v" localSheetId="5">#REF!</definedName>
    <definedName name="v" localSheetId="0">Slab_Properties!$B$8</definedName>
    <definedName name="v">#REF!</definedName>
    <definedName name="w_c" localSheetId="8">#REF!</definedName>
    <definedName name="w_c" localSheetId="4">#REF!</definedName>
    <definedName name="w_c" localSheetId="7">#REF!</definedName>
    <definedName name="w_c" localSheetId="5">#REF!</definedName>
    <definedName name="w_c" localSheetId="0">Slab_Properties!$B$14</definedName>
    <definedName name="w_c">#REF!</definedName>
    <definedName name="y_t" localSheetId="8">#REF!</definedName>
    <definedName name="y_t" localSheetId="4">#REF!</definedName>
    <definedName name="y_t" localSheetId="7">#REF!</definedName>
    <definedName name="y_t" localSheetId="5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AM37" i="9" l="1"/>
  <c r="AL37" i="9"/>
  <c r="AK37" i="9"/>
  <c r="AJ37" i="9"/>
  <c r="AM36" i="9"/>
  <c r="AL36" i="9"/>
  <c r="AK36" i="9"/>
  <c r="AJ36" i="9"/>
  <c r="AM35" i="9"/>
  <c r="AL35" i="9"/>
  <c r="AK35" i="9"/>
  <c r="AJ35" i="9"/>
  <c r="AM34" i="9"/>
  <c r="AL34" i="9"/>
  <c r="AK34" i="9"/>
  <c r="AJ34" i="9"/>
  <c r="AM33" i="9"/>
  <c r="AL33" i="9"/>
  <c r="AK33" i="9"/>
  <c r="AJ33" i="9"/>
  <c r="AM32" i="9"/>
  <c r="AL32" i="9"/>
  <c r="AK32" i="9"/>
  <c r="AJ32" i="9"/>
  <c r="AM31" i="9"/>
  <c r="AL31" i="9"/>
  <c r="AK31" i="9"/>
  <c r="AJ31" i="9"/>
  <c r="AM30" i="9"/>
  <c r="AL30" i="9"/>
  <c r="AK30" i="9"/>
  <c r="AJ30" i="9"/>
  <c r="AM29" i="9"/>
  <c r="AL29" i="9"/>
  <c r="AK29" i="9"/>
  <c r="AJ29" i="9"/>
  <c r="AM28" i="9"/>
  <c r="AL28" i="9"/>
  <c r="AK28" i="9"/>
  <c r="AJ28" i="9"/>
  <c r="AM27" i="9"/>
  <c r="AL27" i="9"/>
  <c r="AK27" i="9"/>
  <c r="AJ27" i="9"/>
  <c r="AM26" i="9"/>
  <c r="AL26" i="9"/>
  <c r="AK26" i="9"/>
  <c r="AJ26" i="9"/>
  <c r="AM25" i="9"/>
  <c r="AL25" i="9"/>
  <c r="AK25" i="9"/>
  <c r="AJ25" i="9"/>
  <c r="AM24" i="9"/>
  <c r="AL24" i="9"/>
  <c r="AK24" i="9"/>
  <c r="AJ24" i="9"/>
  <c r="AM23" i="9"/>
  <c r="AL23" i="9"/>
  <c r="AK23" i="9"/>
  <c r="AJ23" i="9"/>
  <c r="AM22" i="9"/>
  <c r="AL22" i="9"/>
  <c r="AK22" i="9"/>
  <c r="AJ22" i="9"/>
  <c r="AM21" i="9"/>
  <c r="AL21" i="9"/>
  <c r="AK21" i="9"/>
  <c r="AJ21" i="9"/>
  <c r="AM20" i="9"/>
  <c r="AL20" i="9"/>
  <c r="AK20" i="9"/>
  <c r="AJ20" i="9"/>
  <c r="AM19" i="9"/>
  <c r="AL19" i="9"/>
  <c r="AK19" i="9"/>
  <c r="AJ19" i="9"/>
  <c r="AM18" i="9"/>
  <c r="AL18" i="9"/>
  <c r="AK18" i="9"/>
  <c r="AJ18" i="9"/>
  <c r="AM17" i="9"/>
  <c r="AL17" i="9"/>
  <c r="AK17" i="9"/>
  <c r="AJ17" i="9"/>
  <c r="AM16" i="9"/>
  <c r="AL16" i="9"/>
  <c r="AK16" i="9"/>
  <c r="AJ16" i="9"/>
  <c r="AM15" i="9"/>
  <c r="AL15" i="9"/>
  <c r="AK15" i="9"/>
  <c r="AJ15" i="9"/>
  <c r="AM14" i="9"/>
  <c r="AL14" i="9"/>
  <c r="AK14" i="9"/>
  <c r="AJ14" i="9"/>
  <c r="AM13" i="9"/>
  <c r="AL13" i="9"/>
  <c r="AK13" i="9"/>
  <c r="AJ13" i="9"/>
  <c r="AM12" i="9"/>
  <c r="AL12" i="9"/>
  <c r="AK12" i="9"/>
  <c r="AJ12" i="9"/>
  <c r="AM11" i="9"/>
  <c r="AL11" i="9"/>
  <c r="AK11" i="9"/>
  <c r="AJ11" i="9"/>
  <c r="AM10" i="9"/>
  <c r="AL10" i="9"/>
  <c r="AK10" i="9"/>
  <c r="AJ10" i="9"/>
  <c r="AM9" i="9"/>
  <c r="AL9" i="9"/>
  <c r="AK9" i="9"/>
  <c r="AJ9" i="9"/>
  <c r="AM8" i="9"/>
  <c r="AL8" i="9"/>
  <c r="AK8" i="9"/>
  <c r="AJ8" i="9"/>
  <c r="AM7" i="9"/>
  <c r="AL7" i="9"/>
  <c r="AK7" i="9"/>
  <c r="AJ7" i="9"/>
  <c r="AM6" i="9"/>
  <c r="AL6" i="9"/>
  <c r="AK6" i="9"/>
  <c r="AJ6" i="9"/>
  <c r="AM5" i="9"/>
  <c r="AL5" i="9"/>
  <c r="AK5" i="9"/>
  <c r="AJ5" i="9"/>
  <c r="AM4" i="9"/>
  <c r="AL4" i="9"/>
  <c r="AK4" i="9"/>
  <c r="AJ4" i="9"/>
  <c r="AM3" i="9"/>
  <c r="AL3" i="9"/>
  <c r="AK3" i="9"/>
  <c r="AJ3" i="9"/>
  <c r="AM37" i="8"/>
  <c r="AL37" i="8"/>
  <c r="AK37" i="8"/>
  <c r="AJ37" i="8"/>
  <c r="AM36" i="8"/>
  <c r="AL36" i="8"/>
  <c r="AK36" i="8"/>
  <c r="AJ36" i="8"/>
  <c r="AM35" i="8"/>
  <c r="AL35" i="8"/>
  <c r="AK35" i="8"/>
  <c r="AJ35" i="8"/>
  <c r="AM34" i="8"/>
  <c r="AL34" i="8"/>
  <c r="AK34" i="8"/>
  <c r="AJ34" i="8"/>
  <c r="AM33" i="8"/>
  <c r="AL33" i="8"/>
  <c r="AK33" i="8"/>
  <c r="AJ33" i="8"/>
  <c r="AM32" i="8"/>
  <c r="AL32" i="8"/>
  <c r="AK32" i="8"/>
  <c r="AJ32" i="8"/>
  <c r="AM31" i="8"/>
  <c r="AL31" i="8"/>
  <c r="AK31" i="8"/>
  <c r="AJ31" i="8"/>
  <c r="AM30" i="8"/>
  <c r="AL30" i="8"/>
  <c r="AK30" i="8"/>
  <c r="AJ30" i="8"/>
  <c r="AM29" i="8"/>
  <c r="AL29" i="8"/>
  <c r="AK29" i="8"/>
  <c r="AJ29" i="8"/>
  <c r="AM28" i="8"/>
  <c r="AL28" i="8"/>
  <c r="AK28" i="8"/>
  <c r="AJ28" i="8"/>
  <c r="AM27" i="8"/>
  <c r="AL27" i="8"/>
  <c r="AK27" i="8"/>
  <c r="AJ27" i="8"/>
  <c r="AM26" i="8"/>
  <c r="AL26" i="8"/>
  <c r="AK26" i="8"/>
  <c r="AJ26" i="8"/>
  <c r="AM25" i="8"/>
  <c r="AL25" i="8"/>
  <c r="AK25" i="8"/>
  <c r="AJ25" i="8"/>
  <c r="AM24" i="8"/>
  <c r="AL24" i="8"/>
  <c r="AK24" i="8"/>
  <c r="AJ24" i="8"/>
  <c r="AM23" i="8"/>
  <c r="AL23" i="8"/>
  <c r="AK23" i="8"/>
  <c r="AJ23" i="8"/>
  <c r="AM22" i="8"/>
  <c r="AL22" i="8"/>
  <c r="AK22" i="8"/>
  <c r="AJ22" i="8"/>
  <c r="AM21" i="8"/>
  <c r="AL21" i="8"/>
  <c r="AK21" i="8"/>
  <c r="AJ21" i="8"/>
  <c r="AM20" i="8"/>
  <c r="AL20" i="8"/>
  <c r="AK20" i="8"/>
  <c r="AJ20" i="8"/>
  <c r="AM19" i="8"/>
  <c r="AL19" i="8"/>
  <c r="AK19" i="8"/>
  <c r="AJ19" i="8"/>
  <c r="AM18" i="8"/>
  <c r="AL18" i="8"/>
  <c r="AK18" i="8"/>
  <c r="AJ18" i="8"/>
  <c r="AM17" i="8"/>
  <c r="AL17" i="8"/>
  <c r="AK17" i="8"/>
  <c r="AJ17" i="8"/>
  <c r="AM16" i="8"/>
  <c r="AL16" i="8"/>
  <c r="AK16" i="8"/>
  <c r="AJ16" i="8"/>
  <c r="AM15" i="8"/>
  <c r="AL15" i="8"/>
  <c r="AK15" i="8"/>
  <c r="AJ15" i="8"/>
  <c r="AM14" i="8"/>
  <c r="AL14" i="8"/>
  <c r="AK14" i="8"/>
  <c r="AJ14" i="8"/>
  <c r="AM13" i="8"/>
  <c r="AL13" i="8"/>
  <c r="AK13" i="8"/>
  <c r="AJ13" i="8"/>
  <c r="AM12" i="8"/>
  <c r="AL12" i="8"/>
  <c r="AK12" i="8"/>
  <c r="AJ12" i="8"/>
  <c r="AM11" i="8"/>
  <c r="AL11" i="8"/>
  <c r="AK11" i="8"/>
  <c r="AJ11" i="8"/>
  <c r="AM10" i="8"/>
  <c r="AL10" i="8"/>
  <c r="AK10" i="8"/>
  <c r="AJ10" i="8"/>
  <c r="AM9" i="8"/>
  <c r="AL9" i="8"/>
  <c r="AK9" i="8"/>
  <c r="AJ9" i="8"/>
  <c r="AM8" i="8"/>
  <c r="AL8" i="8"/>
  <c r="AK8" i="8"/>
  <c r="AJ8" i="8"/>
  <c r="AM7" i="8"/>
  <c r="AL7" i="8"/>
  <c r="AK7" i="8"/>
  <c r="AJ7" i="8"/>
  <c r="AM6" i="8"/>
  <c r="AL6" i="8"/>
  <c r="AK6" i="8"/>
  <c r="AJ6" i="8"/>
  <c r="AM5" i="8"/>
  <c r="AL5" i="8"/>
  <c r="AK5" i="8"/>
  <c r="AJ5" i="8"/>
  <c r="AM4" i="8"/>
  <c r="AL4" i="8"/>
  <c r="AK4" i="8"/>
  <c r="AJ4" i="8"/>
  <c r="AM3" i="8"/>
  <c r="AL3" i="8"/>
  <c r="AK3" i="8"/>
  <c r="AJ3" i="8"/>
  <c r="AM37" i="7"/>
  <c r="AL37" i="7"/>
  <c r="AK37" i="7"/>
  <c r="AJ37" i="7"/>
  <c r="AM36" i="7"/>
  <c r="AL36" i="7"/>
  <c r="AK36" i="7"/>
  <c r="AJ36" i="7"/>
  <c r="AM35" i="7"/>
  <c r="AL35" i="7"/>
  <c r="AK35" i="7"/>
  <c r="AJ35" i="7"/>
  <c r="AM34" i="7"/>
  <c r="AL34" i="7"/>
  <c r="AK34" i="7"/>
  <c r="AJ34" i="7"/>
  <c r="AM33" i="7"/>
  <c r="AL33" i="7"/>
  <c r="AK33" i="7"/>
  <c r="AJ33" i="7"/>
  <c r="AM32" i="7"/>
  <c r="AL32" i="7"/>
  <c r="AK32" i="7"/>
  <c r="AJ32" i="7"/>
  <c r="AM31" i="7"/>
  <c r="AL31" i="7"/>
  <c r="AK31" i="7"/>
  <c r="AJ31" i="7"/>
  <c r="AM30" i="7"/>
  <c r="AL30" i="7"/>
  <c r="AK30" i="7"/>
  <c r="AJ30" i="7"/>
  <c r="AM29" i="7"/>
  <c r="AL29" i="7"/>
  <c r="AK29" i="7"/>
  <c r="AJ29" i="7"/>
  <c r="AM28" i="7"/>
  <c r="AL28" i="7"/>
  <c r="AK28" i="7"/>
  <c r="AJ28" i="7"/>
  <c r="AM27" i="7"/>
  <c r="AL27" i="7"/>
  <c r="AK27" i="7"/>
  <c r="AJ27" i="7"/>
  <c r="AM26" i="7"/>
  <c r="AL26" i="7"/>
  <c r="AK26" i="7"/>
  <c r="AJ26" i="7"/>
  <c r="AM25" i="7"/>
  <c r="AL25" i="7"/>
  <c r="AK25" i="7"/>
  <c r="AJ25" i="7"/>
  <c r="AM24" i="7"/>
  <c r="AL24" i="7"/>
  <c r="AK24" i="7"/>
  <c r="AJ24" i="7"/>
  <c r="AM23" i="7"/>
  <c r="AL23" i="7"/>
  <c r="AK23" i="7"/>
  <c r="AJ23" i="7"/>
  <c r="AM22" i="7"/>
  <c r="AL22" i="7"/>
  <c r="AK22" i="7"/>
  <c r="AJ22" i="7"/>
  <c r="AM21" i="7"/>
  <c r="AL21" i="7"/>
  <c r="AK21" i="7"/>
  <c r="AJ21" i="7"/>
  <c r="AM20" i="7"/>
  <c r="AL20" i="7"/>
  <c r="AK20" i="7"/>
  <c r="AJ20" i="7"/>
  <c r="AM19" i="7"/>
  <c r="AL19" i="7"/>
  <c r="AK19" i="7"/>
  <c r="AJ19" i="7"/>
  <c r="AM18" i="7"/>
  <c r="AL18" i="7"/>
  <c r="AK18" i="7"/>
  <c r="AJ18" i="7"/>
  <c r="AM17" i="7"/>
  <c r="AL17" i="7"/>
  <c r="AK17" i="7"/>
  <c r="AJ17" i="7"/>
  <c r="AM16" i="7"/>
  <c r="AL16" i="7"/>
  <c r="AK16" i="7"/>
  <c r="AJ16" i="7"/>
  <c r="AM15" i="7"/>
  <c r="AL15" i="7"/>
  <c r="AK15" i="7"/>
  <c r="AJ15" i="7"/>
  <c r="AM14" i="7"/>
  <c r="AL14" i="7"/>
  <c r="AK14" i="7"/>
  <c r="AJ14" i="7"/>
  <c r="AM13" i="7"/>
  <c r="AL13" i="7"/>
  <c r="AK13" i="7"/>
  <c r="AJ13" i="7"/>
  <c r="AM12" i="7"/>
  <c r="AL12" i="7"/>
  <c r="AK12" i="7"/>
  <c r="AJ12" i="7"/>
  <c r="AM11" i="7"/>
  <c r="AL11" i="7"/>
  <c r="AK11" i="7"/>
  <c r="AJ11" i="7"/>
  <c r="AM10" i="7"/>
  <c r="AL10" i="7"/>
  <c r="AK10" i="7"/>
  <c r="AJ10" i="7"/>
  <c r="AM9" i="7"/>
  <c r="AL9" i="7"/>
  <c r="AK9" i="7"/>
  <c r="AJ9" i="7"/>
  <c r="AM8" i="7"/>
  <c r="AL8" i="7"/>
  <c r="AK8" i="7"/>
  <c r="AJ8" i="7"/>
  <c r="AM7" i="7"/>
  <c r="AL7" i="7"/>
  <c r="AK7" i="7"/>
  <c r="AJ7" i="7"/>
  <c r="AM6" i="7"/>
  <c r="AL6" i="7"/>
  <c r="AK6" i="7"/>
  <c r="AJ6" i="7"/>
  <c r="AM5" i="7"/>
  <c r="AL5" i="7"/>
  <c r="AK5" i="7"/>
  <c r="AJ5" i="7"/>
  <c r="AM4" i="7"/>
  <c r="AL4" i="7"/>
  <c r="AK4" i="7"/>
  <c r="AJ4" i="7"/>
  <c r="AM3" i="7"/>
  <c r="AL3" i="7"/>
  <c r="AK3" i="7"/>
  <c r="AJ3" i="7"/>
  <c r="AM37" i="6"/>
  <c r="AL37" i="6"/>
  <c r="AK37" i="6"/>
  <c r="AJ37" i="6"/>
  <c r="AM36" i="6"/>
  <c r="AL36" i="6"/>
  <c r="AK36" i="6"/>
  <c r="AJ36" i="6"/>
  <c r="AM35" i="6"/>
  <c r="AL35" i="6"/>
  <c r="AK35" i="6"/>
  <c r="AJ35" i="6"/>
  <c r="AM34" i="6"/>
  <c r="AL34" i="6"/>
  <c r="AK34" i="6"/>
  <c r="AJ34" i="6"/>
  <c r="AM33" i="6"/>
  <c r="AL33" i="6"/>
  <c r="AK33" i="6"/>
  <c r="AJ33" i="6"/>
  <c r="AM32" i="6"/>
  <c r="AL32" i="6"/>
  <c r="AK32" i="6"/>
  <c r="AJ32" i="6"/>
  <c r="AM31" i="6"/>
  <c r="AL31" i="6"/>
  <c r="AK31" i="6"/>
  <c r="AJ31" i="6"/>
  <c r="AM30" i="6"/>
  <c r="AL30" i="6"/>
  <c r="AK30" i="6"/>
  <c r="AJ30" i="6"/>
  <c r="AM29" i="6"/>
  <c r="AL29" i="6"/>
  <c r="AK29" i="6"/>
  <c r="AJ29" i="6"/>
  <c r="AM28" i="6"/>
  <c r="AL28" i="6"/>
  <c r="AK28" i="6"/>
  <c r="AJ28" i="6"/>
  <c r="AM27" i="6"/>
  <c r="AL27" i="6"/>
  <c r="AK27" i="6"/>
  <c r="AJ27" i="6"/>
  <c r="AM26" i="6"/>
  <c r="AL26" i="6"/>
  <c r="AK26" i="6"/>
  <c r="AJ26" i="6"/>
  <c r="AM25" i="6"/>
  <c r="AL25" i="6"/>
  <c r="AK25" i="6"/>
  <c r="AJ25" i="6"/>
  <c r="AM24" i="6"/>
  <c r="AL24" i="6"/>
  <c r="AK24" i="6"/>
  <c r="AJ24" i="6"/>
  <c r="AM23" i="6"/>
  <c r="AL23" i="6"/>
  <c r="AK23" i="6"/>
  <c r="AJ23" i="6"/>
  <c r="AM22" i="6"/>
  <c r="AL22" i="6"/>
  <c r="AK22" i="6"/>
  <c r="AJ22" i="6"/>
  <c r="AM21" i="6"/>
  <c r="AL21" i="6"/>
  <c r="AK21" i="6"/>
  <c r="AJ21" i="6"/>
  <c r="AM20" i="6"/>
  <c r="AL20" i="6"/>
  <c r="AK20" i="6"/>
  <c r="AJ20" i="6"/>
  <c r="AM19" i="6"/>
  <c r="AL19" i="6"/>
  <c r="AK19" i="6"/>
  <c r="AJ19" i="6"/>
  <c r="AM18" i="6"/>
  <c r="AL18" i="6"/>
  <c r="AK18" i="6"/>
  <c r="AJ18" i="6"/>
  <c r="AM17" i="6"/>
  <c r="AL17" i="6"/>
  <c r="AK17" i="6"/>
  <c r="AJ17" i="6"/>
  <c r="AM16" i="6"/>
  <c r="AL16" i="6"/>
  <c r="AK16" i="6"/>
  <c r="AJ16" i="6"/>
  <c r="AM15" i="6"/>
  <c r="AL15" i="6"/>
  <c r="AK15" i="6"/>
  <c r="AJ15" i="6"/>
  <c r="AM14" i="6"/>
  <c r="AL14" i="6"/>
  <c r="AK14" i="6"/>
  <c r="AJ14" i="6"/>
  <c r="AM13" i="6"/>
  <c r="AL13" i="6"/>
  <c r="AK13" i="6"/>
  <c r="AJ13" i="6"/>
  <c r="AM12" i="6"/>
  <c r="AL12" i="6"/>
  <c r="AK12" i="6"/>
  <c r="AJ12" i="6"/>
  <c r="AM11" i="6"/>
  <c r="AL11" i="6"/>
  <c r="AK11" i="6"/>
  <c r="AJ11" i="6"/>
  <c r="AM10" i="6"/>
  <c r="AL10" i="6"/>
  <c r="AK10" i="6"/>
  <c r="AJ10" i="6"/>
  <c r="AM9" i="6"/>
  <c r="AL9" i="6"/>
  <c r="AK9" i="6"/>
  <c r="AJ9" i="6"/>
  <c r="AM8" i="6"/>
  <c r="AL8" i="6"/>
  <c r="AK8" i="6"/>
  <c r="AJ8" i="6"/>
  <c r="AM7" i="6"/>
  <c r="AL7" i="6"/>
  <c r="AK7" i="6"/>
  <c r="AJ7" i="6"/>
  <c r="AM6" i="6"/>
  <c r="AL6" i="6"/>
  <c r="AK6" i="6"/>
  <c r="AJ6" i="6"/>
  <c r="AM5" i="6"/>
  <c r="AL5" i="6"/>
  <c r="AK5" i="6"/>
  <c r="AJ5" i="6"/>
  <c r="AM4" i="6"/>
  <c r="AL4" i="6"/>
  <c r="AK4" i="6"/>
  <c r="AJ4" i="6"/>
  <c r="AM3" i="6"/>
  <c r="AL3" i="6"/>
  <c r="AK3" i="6"/>
  <c r="AJ3" i="6"/>
  <c r="AJ37" i="5"/>
  <c r="AK37" i="5"/>
  <c r="AL37" i="5"/>
  <c r="AM37" i="5"/>
  <c r="AJ4" i="5"/>
  <c r="AK4" i="5"/>
  <c r="AL4" i="5"/>
  <c r="AM4" i="5"/>
  <c r="AJ5" i="5"/>
  <c r="AK5" i="5"/>
  <c r="AL5" i="5"/>
  <c r="AM5" i="5"/>
  <c r="AJ6" i="5"/>
  <c r="AK6" i="5"/>
  <c r="AL6" i="5"/>
  <c r="AM6" i="5"/>
  <c r="AJ7" i="5"/>
  <c r="AK7" i="5"/>
  <c r="AL7" i="5"/>
  <c r="AM7" i="5"/>
  <c r="AJ8" i="5"/>
  <c r="AK8" i="5"/>
  <c r="AL8" i="5"/>
  <c r="AM8" i="5"/>
  <c r="AJ9" i="5"/>
  <c r="AK9" i="5"/>
  <c r="AL9" i="5"/>
  <c r="AM9" i="5"/>
  <c r="AJ10" i="5"/>
  <c r="AK10" i="5"/>
  <c r="AL10" i="5"/>
  <c r="AM10" i="5"/>
  <c r="AJ11" i="5"/>
  <c r="AK11" i="5"/>
  <c r="AL11" i="5"/>
  <c r="AM11" i="5"/>
  <c r="AJ12" i="5"/>
  <c r="AK12" i="5"/>
  <c r="AL12" i="5"/>
  <c r="AM12" i="5"/>
  <c r="AJ13" i="5"/>
  <c r="AK13" i="5"/>
  <c r="AL13" i="5"/>
  <c r="AM13" i="5"/>
  <c r="AJ14" i="5"/>
  <c r="AK14" i="5"/>
  <c r="AL14" i="5"/>
  <c r="AM14" i="5"/>
  <c r="AJ15" i="5"/>
  <c r="AK15" i="5"/>
  <c r="AL15" i="5"/>
  <c r="AM15" i="5"/>
  <c r="AJ16" i="5"/>
  <c r="AK16" i="5"/>
  <c r="AL16" i="5"/>
  <c r="AM16" i="5"/>
  <c r="AJ17" i="5"/>
  <c r="AK17" i="5"/>
  <c r="AL17" i="5"/>
  <c r="AM17" i="5"/>
  <c r="AJ18" i="5"/>
  <c r="AK18" i="5"/>
  <c r="AL18" i="5"/>
  <c r="AM18" i="5"/>
  <c r="AJ19" i="5"/>
  <c r="AK19" i="5"/>
  <c r="AL19" i="5"/>
  <c r="AM19" i="5"/>
  <c r="AJ20" i="5"/>
  <c r="AK20" i="5"/>
  <c r="AL20" i="5"/>
  <c r="AM20" i="5"/>
  <c r="AJ21" i="5"/>
  <c r="AK21" i="5"/>
  <c r="AL21" i="5"/>
  <c r="AM21" i="5"/>
  <c r="AJ22" i="5"/>
  <c r="AK22" i="5"/>
  <c r="AL22" i="5"/>
  <c r="AM22" i="5"/>
  <c r="AJ23" i="5"/>
  <c r="AK23" i="5"/>
  <c r="AL23" i="5"/>
  <c r="AM23" i="5"/>
  <c r="AJ24" i="5"/>
  <c r="AK24" i="5"/>
  <c r="AL24" i="5"/>
  <c r="AM24" i="5"/>
  <c r="AJ25" i="5"/>
  <c r="AK25" i="5"/>
  <c r="AL25" i="5"/>
  <c r="AM25" i="5"/>
  <c r="AJ26" i="5"/>
  <c r="AK26" i="5"/>
  <c r="AL26" i="5"/>
  <c r="AM26" i="5"/>
  <c r="AJ27" i="5"/>
  <c r="AK27" i="5"/>
  <c r="AL27" i="5"/>
  <c r="AM27" i="5"/>
  <c r="AJ28" i="5"/>
  <c r="AK28" i="5"/>
  <c r="AL28" i="5"/>
  <c r="AM28" i="5"/>
  <c r="AJ29" i="5"/>
  <c r="AK29" i="5"/>
  <c r="AL29" i="5"/>
  <c r="AM29" i="5"/>
  <c r="AJ30" i="5"/>
  <c r="AK30" i="5"/>
  <c r="AL30" i="5"/>
  <c r="AM30" i="5"/>
  <c r="AJ31" i="5"/>
  <c r="AK31" i="5"/>
  <c r="AL31" i="5"/>
  <c r="AM31" i="5"/>
  <c r="AJ32" i="5"/>
  <c r="AK32" i="5"/>
  <c r="AL32" i="5"/>
  <c r="AM32" i="5"/>
  <c r="AJ33" i="5"/>
  <c r="AK33" i="5"/>
  <c r="AL33" i="5"/>
  <c r="AM33" i="5"/>
  <c r="AJ34" i="5"/>
  <c r="AK34" i="5"/>
  <c r="AL34" i="5"/>
  <c r="AM34" i="5"/>
  <c r="AJ35" i="5"/>
  <c r="AK35" i="5"/>
  <c r="AL35" i="5"/>
  <c r="AM35" i="5"/>
  <c r="AJ36" i="5"/>
  <c r="AK36" i="5"/>
  <c r="AL36" i="5"/>
  <c r="AM36" i="5"/>
  <c r="AK3" i="5"/>
  <c r="AL3" i="5"/>
  <c r="AM3" i="5"/>
  <c r="AJ3" i="5"/>
  <c r="B5" i="2"/>
  <c r="B121" i="1"/>
  <c r="E65" i="1"/>
  <c r="E64" i="1"/>
  <c r="D64" i="1"/>
  <c r="E58" i="1"/>
  <c r="B51" i="1"/>
  <c r="E66" i="1" s="1"/>
  <c r="B49" i="1"/>
  <c r="E59" i="1" s="1"/>
  <c r="B36" i="1"/>
  <c r="B38" i="1" s="1"/>
  <c r="B30" i="1"/>
  <c r="B31" i="1" s="1"/>
  <c r="B29" i="1"/>
  <c r="B50" i="1" s="1"/>
  <c r="C23" i="1"/>
  <c r="B23" i="1"/>
  <c r="B22" i="1"/>
  <c r="B17" i="1"/>
  <c r="B18" i="1" s="1"/>
  <c r="B15" i="1"/>
  <c r="B13" i="1"/>
  <c r="B11" i="1"/>
  <c r="B16" i="1" s="1"/>
  <c r="B5" i="1"/>
  <c r="B122" i="1" s="1"/>
  <c r="E62" i="1" l="1"/>
  <c r="D62" i="1"/>
  <c r="E61" i="1"/>
  <c r="D61" i="1"/>
  <c r="E63" i="1"/>
  <c r="D63" i="1"/>
  <c r="B45" i="1"/>
  <c r="B44" i="1"/>
  <c r="B43" i="1"/>
  <c r="M102" i="1"/>
  <c r="L103" i="1"/>
  <c r="C91" i="1"/>
  <c r="L101" i="1" s="1"/>
  <c r="C22" i="1"/>
  <c r="D58" i="1"/>
  <c r="C92" i="1"/>
  <c r="L102" i="1" s="1"/>
  <c r="D92" i="1"/>
  <c r="B48" i="1"/>
  <c r="D59" i="1"/>
  <c r="D65" i="1"/>
  <c r="C93" i="1"/>
  <c r="B123" i="1"/>
  <c r="B127" i="1" s="1"/>
  <c r="B4" i="2" s="1"/>
  <c r="D60" i="1"/>
  <c r="D66" i="1"/>
  <c r="C94" i="1"/>
  <c r="L104" i="1" s="1"/>
  <c r="E60" i="1"/>
  <c r="D94" i="1"/>
  <c r="M104" i="1" s="1"/>
  <c r="D93" i="1"/>
  <c r="M103" i="1" s="1"/>
  <c r="B37" i="1"/>
  <c r="C89" i="1"/>
  <c r="B115" i="1" s="1"/>
  <c r="C90" i="1"/>
  <c r="L100" i="1" s="1"/>
  <c r="E56" i="1" l="1"/>
  <c r="D56" i="1"/>
  <c r="E55" i="1"/>
  <c r="D55" i="1"/>
  <c r="D57" i="1"/>
  <c r="E57" i="1"/>
  <c r="K13" i="2"/>
  <c r="J13" i="2"/>
  <c r="K11" i="2"/>
  <c r="J11" i="2"/>
  <c r="K12" i="2"/>
  <c r="J12" i="2"/>
  <c r="L99" i="1"/>
  <c r="C76" i="1"/>
  <c r="H85" i="1" s="1"/>
  <c r="C85" i="1" s="1"/>
  <c r="N104" i="1"/>
  <c r="D76" i="1"/>
  <c r="I85" i="1" s="1"/>
  <c r="D85" i="1" s="1"/>
  <c r="O104" i="1"/>
  <c r="D104" i="1" s="1"/>
  <c r="N102" i="1"/>
  <c r="C102" i="1" s="1"/>
  <c r="C74" i="1"/>
  <c r="H83" i="1" s="1"/>
  <c r="C83" i="1" s="1"/>
  <c r="D90" i="1"/>
  <c r="M100" i="1" s="1"/>
  <c r="D89" i="1"/>
  <c r="M99" i="1" s="1"/>
  <c r="D91" i="1"/>
  <c r="M101" i="1" s="1"/>
  <c r="D74" i="1"/>
  <c r="I83" i="1" s="1"/>
  <c r="D83" i="1" s="1"/>
  <c r="O102" i="1"/>
  <c r="D102" i="1" s="1"/>
  <c r="C75" i="1"/>
  <c r="H84" i="1" s="1"/>
  <c r="C84" i="1" s="1"/>
  <c r="N103" i="1"/>
  <c r="D75" i="1"/>
  <c r="I84" i="1" s="1"/>
  <c r="D84" i="1" s="1"/>
  <c r="O103" i="1"/>
  <c r="D103" i="1" s="1"/>
  <c r="B41" i="1"/>
  <c r="B42" i="1"/>
  <c r="B40" i="1"/>
  <c r="Q104" i="1" l="1"/>
  <c r="G104" i="1"/>
  <c r="I104" i="1" s="1"/>
  <c r="K104" i="1" s="1"/>
  <c r="P104" i="1"/>
  <c r="F104" i="1"/>
  <c r="H104" i="1" s="1"/>
  <c r="J104" i="1" s="1"/>
  <c r="C104" i="1" s="1"/>
  <c r="O101" i="1"/>
  <c r="D101" i="1" s="1"/>
  <c r="D73" i="1"/>
  <c r="I82" i="1" s="1"/>
  <c r="D82" i="1" s="1"/>
  <c r="N101" i="1"/>
  <c r="C73" i="1"/>
  <c r="H82" i="1" s="1"/>
  <c r="C82" i="1" s="1"/>
  <c r="Q103" i="1"/>
  <c r="G103" i="1"/>
  <c r="I103" i="1" s="1"/>
  <c r="K103" i="1" s="1"/>
  <c r="C103" i="1"/>
  <c r="B109" i="1" s="1"/>
  <c r="C71" i="1"/>
  <c r="H80" i="1" s="1"/>
  <c r="C80" i="1" s="1"/>
  <c r="N99" i="1"/>
  <c r="P103" i="1"/>
  <c r="F103" i="1"/>
  <c r="H103" i="1" s="1"/>
  <c r="J103" i="1" s="1"/>
  <c r="P102" i="1"/>
  <c r="F102" i="1"/>
  <c r="H102" i="1" s="1"/>
  <c r="J102" i="1" s="1"/>
  <c r="D71" i="1"/>
  <c r="I80" i="1" s="1"/>
  <c r="D80" i="1" s="1"/>
  <c r="O99" i="1"/>
  <c r="D99" i="1" s="1"/>
  <c r="C108" i="1" s="1"/>
  <c r="C109" i="1"/>
  <c r="C72" i="1"/>
  <c r="H81" i="1" s="1"/>
  <c r="C81" i="1" s="1"/>
  <c r="N100" i="1"/>
  <c r="Q102" i="1"/>
  <c r="G102" i="1"/>
  <c r="I102" i="1" s="1"/>
  <c r="K102" i="1" s="1"/>
  <c r="D72" i="1"/>
  <c r="I81" i="1" s="1"/>
  <c r="D81" i="1" s="1"/>
  <c r="O100" i="1"/>
  <c r="D100" i="1" s="1"/>
  <c r="P101" i="1" l="1"/>
  <c r="F101" i="1"/>
  <c r="H101" i="1" s="1"/>
  <c r="J101" i="1" s="1"/>
  <c r="C101" i="1" s="1"/>
  <c r="Q101" i="1"/>
  <c r="G101" i="1"/>
  <c r="I101" i="1" s="1"/>
  <c r="K101" i="1" s="1"/>
  <c r="P100" i="1"/>
  <c r="F100" i="1"/>
  <c r="H100" i="1" s="1"/>
  <c r="J100" i="1" s="1"/>
  <c r="C100" i="1" s="1"/>
  <c r="Q99" i="1"/>
  <c r="G99" i="1"/>
  <c r="I99" i="1" s="1"/>
  <c r="K99" i="1" s="1"/>
  <c r="Q100" i="1"/>
  <c r="G100" i="1"/>
  <c r="I100" i="1" s="1"/>
  <c r="K100" i="1" s="1"/>
  <c r="P99" i="1"/>
  <c r="F99" i="1"/>
  <c r="H99" i="1" s="1"/>
  <c r="J99" i="1" s="1"/>
  <c r="C99" i="1" s="1"/>
  <c r="B108" i="1" s="1"/>
  <c r="B112" i="1" s="1"/>
  <c r="B118" i="1" s="1"/>
  <c r="B124" i="1" s="1"/>
  <c r="B3" i="2" s="1"/>
  <c r="B10" i="2" l="1"/>
  <c r="B12" i="2"/>
  <c r="B13" i="2"/>
  <c r="B11" i="2"/>
  <c r="I10" i="2" l="1"/>
  <c r="M10" i="2" s="1"/>
  <c r="K10" i="2"/>
  <c r="L11" i="2"/>
  <c r="I11" i="2"/>
  <c r="M11" i="2" s="1"/>
  <c r="H11" i="2"/>
  <c r="L13" i="2"/>
  <c r="M13" i="2" s="1"/>
  <c r="H13" i="2"/>
  <c r="I13" i="2"/>
  <c r="L12" i="2"/>
  <c r="M12" i="2" s="1"/>
  <c r="I12" i="2"/>
  <c r="H12" i="2"/>
</calcChain>
</file>

<file path=xl/sharedStrings.xml><?xml version="1.0" encoding="utf-8"?>
<sst xmlns="http://schemas.openxmlformats.org/spreadsheetml/2006/main" count="1732" uniqueCount="164">
  <si>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</si>
  <si>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</si>
  <si>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</si>
  <si>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</si>
  <si>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</si>
  <si>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</si>
  <si>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</si>
  <si>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</si>
  <si>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</si>
  <si>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</si>
  <si>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</si>
  <si>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</si>
  <si>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</si>
  <si>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</si>
  <si>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</si>
  <si>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</si>
  <si>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</si>
  <si>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</si>
  <si>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</si>
  <si>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</si>
  <si>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</si>
  <si>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</si>
  <si>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</si>
  <si>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</si>
  <si>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</si>
  <si>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</si>
  <si>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</si>
  <si>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</si>
  <si>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</si>
  <si>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</si>
  <si>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</si>
  <si>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</si>
  <si>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</si>
  <si>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</si>
  <si>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</si>
  <si>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</si>
  <si>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</si>
  <si>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</si>
  <si>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</si>
  <si>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</si>
  <si>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</si>
  <si>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</si>
  <si>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</si>
  <si>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</si>
  <si>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</si>
  <si>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</si>
  <si>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</si>
  <si>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</si>
  <si>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</si>
  <si>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</si>
  <si>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</si>
  <si>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</si>
  <si>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</si>
  <si>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</si>
  <si>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</si>
  <si>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</si>
  <si>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</si>
  <si>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</si>
  <si>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</si>
  <si>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</si>
  <si>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</si>
  <si>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</si>
  <si>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</si>
  <si>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</si>
  <si>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</si>
  <si>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</si>
  <si>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</si>
  <si>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</si>
  <si>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</si>
  <si>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</si>
  <si>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</si>
  <si>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</si>
  <si>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</si>
  <si>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</si>
  <si>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</si>
  <si>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</si>
  <si>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</si>
  <si>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</si>
  <si>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</si>
  <si>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</si>
  <si>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</si>
  <si>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</si>
  <si>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</si>
  <si>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</si>
  <si>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</si>
  <si>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</si>
  <si>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</si>
  <si>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</si>
  <si>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</si>
  <si>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</si>
  <si>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</si>
  <si>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</si>
  <si>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</si>
  <si>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</si>
  <si>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</si>
  <si>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</si>
  <si>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</si>
  <si>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</si>
  <si>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</si>
  <si>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</si>
  <si>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</si>
  <si>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</si>
  <si>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</si>
  <si>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</si>
  <si>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</si>
  <si>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</si>
  <si>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</si>
  <si>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</si>
  <si>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</si>
  <si>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</si>
  <si>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</si>
  <si>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</si>
  <si>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</si>
  <si>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</si>
  <si>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</si>
  <si>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</si>
  <si>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</si>
  <si>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</si>
  <si>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</si>
  <si>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</si>
  <si>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</si>
  <si>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</si>
  <si>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</si>
  <si>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</si>
  <si>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</si>
  <si>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</si>
  <si>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</si>
  <si>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</si>
  <si>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</si>
  <si>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</si>
  <si>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</si>
  <si>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</si>
  <si>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</si>
  <si>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</si>
  <si>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</si>
  <si>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</si>
  <si>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</si>
  <si>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</si>
  <si>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</si>
  <si>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</si>
  <si>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</si>
  <si>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</si>
  <si>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</si>
  <si>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</si>
  <si>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</si>
  <si>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</si>
  <si>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</si>
  <si>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</si>
  <si>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</si>
  <si>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</si>
  <si>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</si>
  <si>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</si>
  <si>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</si>
  <si>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</si>
  <si>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</si>
  <si>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</si>
  <si>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</si>
  <si>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</si>
  <si>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</si>
  <si>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</si>
  <si>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</si>
  <si>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</si>
  <si>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</si>
  <si>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% Change from Default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</si>
</sst>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t_Plate_Vibration_34x34_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topLeftCell="A103" zoomScale="85" zoomScaleNormal="85" workbookViewId="0">
      <selection activeCell="B122" sqref="B122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34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34</v>
      </c>
      <c r="C4" t="s">
        <v>3</v>
      </c>
      <c r="D4" s="9" t="s">
        <v>7</v>
      </c>
    </row>
    <row r="5" spans="1:5" ht="18" customHeight="1">
      <c r="A5" s="3" t="s">
        <v>8</v>
      </c>
      <c r="B5" s="4">
        <f>l_1/l_2</f>
        <v>1</v>
      </c>
      <c r="D5" s="56" t="s">
        <v>9</v>
      </c>
    </row>
    <row r="6" spans="1:5" ht="18" customHeight="1">
      <c r="A6" s="3" t="s">
        <v>10</v>
      </c>
      <c r="B6" s="2">
        <v>32</v>
      </c>
      <c r="C6" t="s">
        <v>11</v>
      </c>
    </row>
    <row r="7" spans="1:5" ht="18" customHeight="1">
      <c r="A7" s="3" t="s">
        <v>12</v>
      </c>
      <c r="B7" s="2">
        <v>32</v>
      </c>
      <c r="C7" t="s">
        <v>11</v>
      </c>
    </row>
    <row r="8" spans="1:5">
      <c r="A8" s="3" t="s">
        <v>13</v>
      </c>
      <c r="B8" s="2">
        <v>0.2</v>
      </c>
    </row>
    <row r="9" spans="1:5" ht="18" customHeight="1">
      <c r="A9" s="3" t="s">
        <v>14</v>
      </c>
      <c r="B9" s="2">
        <v>5000</v>
      </c>
      <c r="C9" t="s">
        <v>15</v>
      </c>
    </row>
    <row r="10" spans="1:5" ht="18" customHeight="1">
      <c r="A10" s="3" t="s">
        <v>16</v>
      </c>
      <c r="B10" s="2">
        <v>60000</v>
      </c>
      <c r="C10" t="s">
        <v>15</v>
      </c>
    </row>
    <row r="11" spans="1:5" ht="18" customHeight="1">
      <c r="A11" s="3" t="s">
        <v>17</v>
      </c>
      <c r="B11">
        <f>IF(AND(B14&gt;90,B14&lt;=160),B14^1.5*33*SQRT(B9))*1.2</f>
        <v>5144190.8984795641</v>
      </c>
      <c r="C11" t="s">
        <v>15</v>
      </c>
      <c r="D11" t="s">
        <v>18</v>
      </c>
    </row>
    <row r="12" spans="1:5">
      <c r="A12" s="3" t="s">
        <v>19</v>
      </c>
      <c r="B12" s="2">
        <v>18</v>
      </c>
      <c r="C12" t="s">
        <v>11</v>
      </c>
    </row>
    <row r="13" spans="1:5">
      <c r="A13" s="3" t="s">
        <v>20</v>
      </c>
      <c r="B13" s="2">
        <f>h-1.25</f>
        <v>16.75</v>
      </c>
      <c r="C13" t="s">
        <v>11</v>
      </c>
    </row>
    <row r="14" spans="1:5" ht="18" customHeight="1">
      <c r="A14" s="3" t="s">
        <v>21</v>
      </c>
      <c r="B14" s="2">
        <v>150</v>
      </c>
      <c r="C14" t="s">
        <v>22</v>
      </c>
    </row>
    <row r="15" spans="1:5" ht="18" customHeight="1">
      <c r="A15" s="3" t="s">
        <v>23</v>
      </c>
      <c r="B15">
        <f>h/2</f>
        <v>9</v>
      </c>
      <c r="C15" t="s">
        <v>11</v>
      </c>
    </row>
    <row r="16" spans="1:5">
      <c r="A16" s="3" t="s">
        <v>24</v>
      </c>
      <c r="B16" s="5">
        <f>29000000/E_c</f>
        <v>5.6374268708751352</v>
      </c>
    </row>
    <row r="17" spans="1:5" ht="18" customHeight="1">
      <c r="A17" s="11" t="s">
        <v>25</v>
      </c>
      <c r="B17" s="4">
        <f>IF(AND(w_c&lt;150, w_c&gt;140), 0.85,IF(w_c=150, 1, "ERROR"))</f>
        <v>1</v>
      </c>
    </row>
    <row r="18" spans="1:5" ht="18" customHeight="1">
      <c r="A18" s="3" t="s">
        <v>26</v>
      </c>
      <c r="B18" s="5">
        <f>4.5*lambda_w*SQRT(f_c)</f>
        <v>318.1980515339464</v>
      </c>
      <c r="C18" t="s">
        <v>15</v>
      </c>
    </row>
    <row r="19" spans="1:5">
      <c r="A19" s="3"/>
    </row>
    <row r="20" spans="1:5">
      <c r="A20" s="21" t="s">
        <v>27</v>
      </c>
    </row>
    <row r="21" spans="1:5">
      <c r="A21" s="3" t="s">
        <v>28</v>
      </c>
      <c r="B21" s="56" t="s">
        <v>29</v>
      </c>
      <c r="C21" s="56" t="s">
        <v>30</v>
      </c>
    </row>
    <row r="22" spans="1:5" ht="18" customHeight="1">
      <c r="A22" s="3" t="s">
        <v>31</v>
      </c>
      <c r="B22" s="56">
        <f>MIN(0.25*l_1, 0.25*l_2)*2</f>
        <v>17</v>
      </c>
      <c r="C22" s="56">
        <f>l_2-B22</f>
        <v>17</v>
      </c>
      <c r="D22" t="s">
        <v>3</v>
      </c>
      <c r="E22" t="s">
        <v>32</v>
      </c>
    </row>
    <row r="23" spans="1:5" ht="18" customHeight="1">
      <c r="A23" s="3" t="s">
        <v>33</v>
      </c>
      <c r="B23" s="56">
        <f>MIN(0.25*l_1, 0.25*l_2)*2</f>
        <v>17</v>
      </c>
      <c r="C23" s="56">
        <f>l_1-B23</f>
        <v>17</v>
      </c>
      <c r="D23" t="s">
        <v>3</v>
      </c>
    </row>
    <row r="25" spans="1:5">
      <c r="A25" s="3" t="s">
        <v>34</v>
      </c>
    </row>
    <row r="26" spans="1:5">
      <c r="A26" s="3" t="s">
        <v>35</v>
      </c>
      <c r="B26" s="2">
        <v>0</v>
      </c>
      <c r="C26" t="s">
        <v>36</v>
      </c>
    </row>
    <row r="27" spans="1:5">
      <c r="A27" s="3" t="s">
        <v>37</v>
      </c>
      <c r="B27" s="2">
        <v>80</v>
      </c>
      <c r="C27" t="s">
        <v>36</v>
      </c>
    </row>
    <row r="28" spans="1:5" ht="18" customHeight="1">
      <c r="A28" s="3" t="s">
        <v>38</v>
      </c>
      <c r="B28" s="2">
        <v>11</v>
      </c>
      <c r="C28" t="s">
        <v>36</v>
      </c>
    </row>
    <row r="29" spans="1:5">
      <c r="A29" s="3" t="s">
        <v>39</v>
      </c>
      <c r="B29" s="6">
        <f>(h/12*w_c)</f>
        <v>225</v>
      </c>
      <c r="C29" t="s">
        <v>36</v>
      </c>
    </row>
    <row r="30" spans="1:5" ht="17.25" customHeight="1">
      <c r="A30" s="3" t="s">
        <v>40</v>
      </c>
      <c r="B30" s="6">
        <f>(h / 12 * w_c +SDL+LLvib)*l_1*l_2/32.2</f>
        <v>8472.5465838509317</v>
      </c>
      <c r="C30" t="s">
        <v>41</v>
      </c>
    </row>
    <row r="31" spans="1:5">
      <c r="A31" s="3" t="s">
        <v>42</v>
      </c>
      <c r="B31" s="6">
        <f>mass * 32.2/1000</f>
        <v>272.81599999999997</v>
      </c>
      <c r="C31" t="s">
        <v>43</v>
      </c>
    </row>
    <row r="32" spans="1:5" ht="15.75" customHeight="1" thickBot="1">
      <c r="A32" s="3"/>
      <c r="B32" s="6"/>
    </row>
    <row r="33" spans="1:14" ht="15.75" customHeight="1" thickBot="1">
      <c r="A33" s="21" t="s">
        <v>44</v>
      </c>
      <c r="B33" s="6"/>
      <c r="F33" s="53" t="s">
        <v>45</v>
      </c>
      <c r="G33" s="54"/>
      <c r="H33" s="55"/>
    </row>
    <row r="34" spans="1:14">
      <c r="A34" s="3"/>
      <c r="F34" s="45" t="s">
        <v>46</v>
      </c>
      <c r="G34" s="46" t="s">
        <v>46</v>
      </c>
      <c r="H34" s="46" t="s">
        <v>46</v>
      </c>
      <c r="I34" s="46" t="s">
        <v>46</v>
      </c>
      <c r="J34" s="46" t="s">
        <v>47</v>
      </c>
      <c r="K34" s="46" t="s">
        <v>47</v>
      </c>
      <c r="L34" s="46" t="s">
        <v>47</v>
      </c>
      <c r="M34" s="47" t="s">
        <v>47</v>
      </c>
    </row>
    <row r="35" spans="1:14" ht="18" customHeight="1">
      <c r="A35" s="21" t="s">
        <v>48</v>
      </c>
      <c r="F35" s="41" t="s">
        <v>29</v>
      </c>
      <c r="G35" s="42" t="s">
        <v>29</v>
      </c>
      <c r="H35" s="42" t="s">
        <v>30</v>
      </c>
      <c r="I35" s="42" t="s">
        <v>30</v>
      </c>
      <c r="J35" s="42" t="s">
        <v>29</v>
      </c>
      <c r="K35" s="42" t="s">
        <v>29</v>
      </c>
      <c r="L35" s="42" t="s">
        <v>30</v>
      </c>
      <c r="M35" s="48" t="s">
        <v>30</v>
      </c>
    </row>
    <row r="36" spans="1:14" ht="18.75" customHeight="1" thickBot="1">
      <c r="A36" s="3" t="s">
        <v>49</v>
      </c>
      <c r="B36" s="6">
        <f>1.2*(SDL+SW) +1.6*LL</f>
        <v>398</v>
      </c>
      <c r="E36" s="3" t="s">
        <v>50</v>
      </c>
      <c r="F36" s="49" t="s">
        <v>51</v>
      </c>
      <c r="G36" s="50" t="s">
        <v>52</v>
      </c>
      <c r="H36" s="50" t="s">
        <v>51</v>
      </c>
      <c r="I36" s="50" t="s">
        <v>52</v>
      </c>
      <c r="J36" s="50" t="s">
        <v>51</v>
      </c>
      <c r="K36" s="50" t="s">
        <v>52</v>
      </c>
      <c r="L36" s="50" t="s">
        <v>51</v>
      </c>
      <c r="M36" s="51" t="s">
        <v>52</v>
      </c>
    </row>
    <row r="37" spans="1:14" ht="18" customHeight="1">
      <c r="A37" s="3" t="s">
        <v>53</v>
      </c>
      <c r="B37" s="6">
        <f>(q_u*l_2*(l_1-c_1 / 12)^2 / 8) / 1000</f>
        <v>1660.6771111111111</v>
      </c>
      <c r="C37" t="s">
        <v>54</v>
      </c>
      <c r="E37" s="3" t="s">
        <v>55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56</v>
      </c>
      <c r="B38" s="6">
        <f>(q_u*l_1*(l_2 - c_2 / 12) ^2 / 8) / 1000</f>
        <v>1660.6771111111111</v>
      </c>
      <c r="C38" t="s">
        <v>54</v>
      </c>
      <c r="E38" s="3" t="s">
        <v>57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58</v>
      </c>
    </row>
    <row r="39" spans="1:14" ht="18.75" customHeight="1" thickBot="1">
      <c r="E39" s="3" t="s">
        <v>59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60</v>
      </c>
      <c r="B40" s="6">
        <f>IF($D$3="interior", F37*B37,  IF($D$3="exterior", J37*B37, "ERROR"))</f>
        <v>863.55209777777782</v>
      </c>
      <c r="C40" t="s">
        <v>54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61</v>
      </c>
      <c r="B41" s="6">
        <f>IF($D$3="interior", F38*B37,  IF($D$3="exterior", J38*B37, "ERROR"))</f>
        <v>431.77604888888891</v>
      </c>
      <c r="C41" t="s">
        <v>54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62</v>
      </c>
      <c r="B42" s="6">
        <f>IF($D$3="interior", F39*B37,  IF($D$3="exterior", J39*B37, "ERROR"))</f>
        <v>1162.4739777777777</v>
      </c>
      <c r="C42" t="s">
        <v>54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63</v>
      </c>
      <c r="B43" s="6">
        <f>IF($D$4="interior", F37*B38,  IF($D$4="exterior", J37*B38, "ERROR"))</f>
        <v>581.23698888888885</v>
      </c>
      <c r="C43" t="s">
        <v>54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64</v>
      </c>
      <c r="B44" s="6">
        <f>IF($D$4="interior", F38*B38,  IF($D$4="exterior", J38*B38, "ERROR"))</f>
        <v>1079.4401222222223</v>
      </c>
      <c r="C44" t="s">
        <v>54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65</v>
      </c>
      <c r="B45" s="6">
        <f>IF($D$4="interior", F39*B38,  IF($D$4="exterior", J39*B38, "ERROR"))</f>
        <v>1079.4401222222223</v>
      </c>
      <c r="C45" t="s">
        <v>54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66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67</v>
      </c>
      <c r="B48" s="7">
        <f>((SW+SDL)*l_2*(l_1-c_1 / 12) ^ 2 / 8) / 1000</f>
        <v>938.82499999999993</v>
      </c>
      <c r="C48" t="s">
        <v>54</v>
      </c>
      <c r="D48" t="s">
        <v>68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69</v>
      </c>
      <c r="B49" s="7">
        <f>((LL)*l_2*(l_1-c_1 / 12) ^ 2 / 8) / 1000</f>
        <v>333.80444444444441</v>
      </c>
      <c r="C49" t="s">
        <v>54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70</v>
      </c>
      <c r="B50" s="7">
        <f>((SW+SDL)*l_1*(l_2-c_2 / 12) ^ 2 / 8) / 1000</f>
        <v>938.82499999999993</v>
      </c>
      <c r="C50" t="s">
        <v>54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71</v>
      </c>
      <c r="B51" s="7">
        <f>((LL)*l_1*(l_2-c_2 / 12) ^ 2 / 8) / 1000</f>
        <v>333.80444444444441</v>
      </c>
      <c r="C51" t="s">
        <v>54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72</v>
      </c>
    </row>
    <row r="54" spans="1:13">
      <c r="A54" s="56" t="s">
        <v>28</v>
      </c>
      <c r="B54" s="56" t="s">
        <v>73</v>
      </c>
      <c r="C54" s="56" t="s">
        <v>74</v>
      </c>
      <c r="D54" s="56" t="s">
        <v>29</v>
      </c>
      <c r="E54" s="56" t="s">
        <v>30</v>
      </c>
    </row>
    <row r="55" spans="1:13" ht="18" customHeight="1">
      <c r="A55" s="56" t="s">
        <v>31</v>
      </c>
      <c r="B55" s="56" t="s">
        <v>75</v>
      </c>
      <c r="C55" s="56" t="s">
        <v>76</v>
      </c>
      <c r="D55" s="7">
        <f>IF($D$3="interior", F37*G37*B48,  IF($D$3="exterior", J37*K37*B48, "ERROR"))</f>
        <v>292.91339999999997</v>
      </c>
      <c r="E55" s="7">
        <f>IF($D$3="interior", H37*I37*B48,  IF($D$3="exterior", L37*M37*B48, "ERROR"))</f>
        <v>195.2756</v>
      </c>
      <c r="F55" s="1" t="s">
        <v>54</v>
      </c>
    </row>
    <row r="56" spans="1:13" ht="18" customHeight="1">
      <c r="A56" s="56" t="s">
        <v>31</v>
      </c>
      <c r="B56" s="56" t="s">
        <v>75</v>
      </c>
      <c r="C56" s="56" t="s">
        <v>77</v>
      </c>
      <c r="D56" s="7">
        <f>IF($D$3="interior", F38*G38*B48,  IF($D$3="exterior", J38*K38*B48, "ERROR"))</f>
        <v>244.09449999999998</v>
      </c>
      <c r="E56" s="7">
        <f>IF($D$3="interior", H38*I38*B48,  IF($D$3="exterior", L38*M38*B48, "ERROR"))</f>
        <v>0</v>
      </c>
      <c r="F56" s="1" t="s">
        <v>54</v>
      </c>
    </row>
    <row r="57" spans="1:13" ht="18" customHeight="1">
      <c r="A57" s="56" t="s">
        <v>31</v>
      </c>
      <c r="B57" s="56" t="s">
        <v>75</v>
      </c>
      <c r="C57" s="56" t="s">
        <v>78</v>
      </c>
      <c r="D57" s="7">
        <f>IF($D$3="interior", F39*G39*B48,  IF($D$3="exterior", J39*K39*B48, "ERROR"))</f>
        <v>492.88312499999989</v>
      </c>
      <c r="E57" s="7">
        <f>IF($D$4="interior", H39*I39*B48,  IF($D$4="exterior", L39*M39*B48, "ERROR"))</f>
        <v>152.55906249999998</v>
      </c>
      <c r="F57" s="1" t="s">
        <v>54</v>
      </c>
    </row>
    <row r="58" spans="1:13" ht="18" customHeight="1">
      <c r="A58" s="56" t="s">
        <v>31</v>
      </c>
      <c r="B58" s="56" t="s">
        <v>79</v>
      </c>
      <c r="C58" s="56" t="s">
        <v>76</v>
      </c>
      <c r="D58" s="7">
        <f>IF($D$3="interior", F37*G37*B49,  IF($D$3="exterior", J37*K37*B49, "ERROR"))</f>
        <v>104.14698666666666</v>
      </c>
      <c r="E58" s="7">
        <f>IF($D$3="interior", H37*I37*B49,  IF($D$3="exterior", L37*M37*B49, "ERROR"))</f>
        <v>69.431324444444442</v>
      </c>
      <c r="F58" s="1" t="s">
        <v>54</v>
      </c>
    </row>
    <row r="59" spans="1:13" ht="18" customHeight="1">
      <c r="A59" s="56" t="s">
        <v>31</v>
      </c>
      <c r="B59" s="56" t="s">
        <v>79</v>
      </c>
      <c r="C59" s="56" t="s">
        <v>77</v>
      </c>
      <c r="D59" s="7">
        <f>IF($D$3="interior", F38*G38*B49,  IF($D$3="exterior", J38*K38*B49, "ERROR"))</f>
        <v>86.789155555555553</v>
      </c>
      <c r="E59" s="7">
        <f>IF($D$3="interior", H38*I38*B49,  IF($D$3="exterior", L38*M38*B49, "ERROR"))</f>
        <v>0</v>
      </c>
      <c r="F59" s="1" t="s">
        <v>54</v>
      </c>
    </row>
    <row r="60" spans="1:13" ht="18" customHeight="1">
      <c r="A60" s="56" t="s">
        <v>31</v>
      </c>
      <c r="B60" s="56" t="s">
        <v>79</v>
      </c>
      <c r="C60" s="56" t="s">
        <v>78</v>
      </c>
      <c r="D60" s="7">
        <f>IF($D$3="interior", F39*G39*B49,  IF($D$3="exterior", J39*K39*B49, "ERROR"))</f>
        <v>175.2473333333333</v>
      </c>
      <c r="E60" s="7">
        <f>IF($D$3="interior", H39*I39*B49,  IF($D$3="exterior", L39*M39*B49, "ERROR"))</f>
        <v>58.41577777777777</v>
      </c>
      <c r="F60" s="1" t="s">
        <v>54</v>
      </c>
    </row>
    <row r="61" spans="1:13" ht="18" customHeight="1">
      <c r="A61" s="56" t="s">
        <v>33</v>
      </c>
      <c r="B61" s="56" t="s">
        <v>75</v>
      </c>
      <c r="C61" s="56" t="s">
        <v>76</v>
      </c>
      <c r="D61" s="7">
        <f>IF($D$4="interior", F37*G37*B50,  IF($D$4="exterior", J37*K37*B50, "ERROR"))</f>
        <v>197.15324999999999</v>
      </c>
      <c r="E61" s="7">
        <f>IF($D$4="interior", H37*I37*B50,  IF($D$4="exterior", L37*M37*B50, "ERROR"))</f>
        <v>131.43549999999999</v>
      </c>
      <c r="F61" s="1" t="s">
        <v>54</v>
      </c>
    </row>
    <row r="62" spans="1:13" ht="18" customHeight="1">
      <c r="A62" s="56" t="s">
        <v>33</v>
      </c>
      <c r="B62" s="56" t="s">
        <v>75</v>
      </c>
      <c r="C62" s="56" t="s">
        <v>77</v>
      </c>
      <c r="D62" s="7">
        <f>IF($D$4="interior", F38*G38*B50,  IF($D$4="exterior", J38*K38*B50, "ERROR"))</f>
        <v>457.6771875</v>
      </c>
      <c r="E62" s="7">
        <f>IF($D$4="interior", H38*I38*B50,  IF($D$4="exterior", L38*M38*B50, "ERROR"))</f>
        <v>152.55906249999998</v>
      </c>
      <c r="F62" s="1" t="s">
        <v>54</v>
      </c>
    </row>
    <row r="63" spans="1:13" ht="18" customHeight="1">
      <c r="A63" s="56" t="s">
        <v>33</v>
      </c>
      <c r="B63" s="56" t="s">
        <v>75</v>
      </c>
      <c r="C63" s="56" t="s">
        <v>78</v>
      </c>
      <c r="D63" s="7">
        <f>IF($D$4="interior", F39*G39*B50,  IF($D$4="exterior", J39*K39*B50, "ERROR"))</f>
        <v>457.6771875</v>
      </c>
      <c r="E63" s="7">
        <f>IF($D$4="interior", H39*I39*B50,  IF($D$4="exterior", L39*M39*B50, "ERROR"))</f>
        <v>152.55906249999998</v>
      </c>
      <c r="F63" s="1" t="s">
        <v>54</v>
      </c>
    </row>
    <row r="64" spans="1:13" ht="18" customHeight="1">
      <c r="A64" s="56" t="s">
        <v>33</v>
      </c>
      <c r="B64" s="56" t="s">
        <v>79</v>
      </c>
      <c r="C64" s="56" t="s">
        <v>76</v>
      </c>
      <c r="D64" s="7">
        <f>IF($D$4="interior", F37*G37*B51,  IF($D$4="exterior", J37*K37*B51, "ERROR"))</f>
        <v>70.098933333333321</v>
      </c>
      <c r="E64" s="7">
        <f>IF($D$4="interior", H37*I37*B51,  IF($D$4="exterior", L37*M37*B51, "ERROR"))</f>
        <v>46.732622222222211</v>
      </c>
      <c r="F64" s="1" t="s">
        <v>54</v>
      </c>
    </row>
    <row r="65" spans="1:12" ht="18" customHeight="1">
      <c r="A65" s="56" t="s">
        <v>33</v>
      </c>
      <c r="B65" s="56" t="s">
        <v>79</v>
      </c>
      <c r="C65" s="56" t="s">
        <v>77</v>
      </c>
      <c r="D65" s="7">
        <f>IF($D$4="interior", F38*G38*B51,  IF($D$4="exterior", J38*K38*B51, "ERROR"))</f>
        <v>162.72966666666667</v>
      </c>
      <c r="E65" s="7">
        <f>IF($D$4="interior", H38*I38*B51,  IF($D$4="exterior", L38*M38*B51, "ERROR"))</f>
        <v>54.243222222222222</v>
      </c>
      <c r="F65" s="1" t="s">
        <v>54</v>
      </c>
    </row>
    <row r="66" spans="1:12" ht="18" customHeight="1">
      <c r="A66" s="56" t="s">
        <v>33</v>
      </c>
      <c r="B66" s="56" t="s">
        <v>79</v>
      </c>
      <c r="C66" s="56" t="s">
        <v>78</v>
      </c>
      <c r="D66" s="7">
        <f>IF($D$4="interior", F39*G39*B51,  IF($D$4="exterior", J39*K39*B51, "ERROR"))</f>
        <v>162.72966666666667</v>
      </c>
      <c r="E66" s="7">
        <f>IF($D$4="interior", H39*I39*B51,  IF($D$4="exterior", L39*M39*B51, "ERROR"))</f>
        <v>54.243222222222222</v>
      </c>
      <c r="F66" s="1" t="s">
        <v>54</v>
      </c>
    </row>
    <row r="69" spans="1:12" ht="18" customHeight="1">
      <c r="A69" s="52" t="s">
        <v>80</v>
      </c>
    </row>
    <row r="70" spans="1:12">
      <c r="A70" s="56" t="s">
        <v>28</v>
      </c>
      <c r="B70" s="56" t="s">
        <v>74</v>
      </c>
      <c r="C70" s="56" t="s">
        <v>29</v>
      </c>
      <c r="D70" s="56" t="s">
        <v>30</v>
      </c>
    </row>
    <row r="71" spans="1:12" ht="18" customHeight="1">
      <c r="A71" s="56" t="s">
        <v>31</v>
      </c>
      <c r="B71" s="56" t="s">
        <v>76</v>
      </c>
      <c r="C71" s="7">
        <f t="shared" ref="C71:D73" si="0">1.2*D55+1.6*D58</f>
        <v>518.13125866666655</v>
      </c>
      <c r="D71" s="7">
        <f t="shared" si="0"/>
        <v>345.42083911111109</v>
      </c>
      <c r="E71" t="s">
        <v>54</v>
      </c>
    </row>
    <row r="72" spans="1:12" ht="18" customHeight="1">
      <c r="A72" s="56" t="s">
        <v>31</v>
      </c>
      <c r="B72" s="56" t="s">
        <v>77</v>
      </c>
      <c r="C72" s="7">
        <f t="shared" si="0"/>
        <v>431.77604888888885</v>
      </c>
      <c r="D72" s="7">
        <f t="shared" si="0"/>
        <v>0</v>
      </c>
      <c r="E72" t="s">
        <v>54</v>
      </c>
    </row>
    <row r="73" spans="1:12" ht="18" customHeight="1">
      <c r="A73" s="56" t="s">
        <v>31</v>
      </c>
      <c r="B73" s="56" t="s">
        <v>78</v>
      </c>
      <c r="C73" s="7">
        <f t="shared" si="0"/>
        <v>871.85548333333315</v>
      </c>
      <c r="D73" s="7">
        <f t="shared" si="0"/>
        <v>276.53611944444441</v>
      </c>
      <c r="E73" t="s">
        <v>54</v>
      </c>
    </row>
    <row r="74" spans="1:12" ht="18" customHeight="1">
      <c r="A74" s="56" t="s">
        <v>33</v>
      </c>
      <c r="B74" s="56" t="s">
        <v>76</v>
      </c>
      <c r="C74" s="7">
        <f t="shared" ref="C74:D76" si="1">1.2*D61+1.6*D64</f>
        <v>348.74219333333326</v>
      </c>
      <c r="D74" s="7">
        <f t="shared" si="1"/>
        <v>232.49479555555553</v>
      </c>
      <c r="E74" t="s">
        <v>54</v>
      </c>
    </row>
    <row r="75" spans="1:12" ht="18" customHeight="1">
      <c r="A75" s="56" t="s">
        <v>33</v>
      </c>
      <c r="B75" s="56" t="s">
        <v>77</v>
      </c>
      <c r="C75" s="7">
        <f t="shared" si="1"/>
        <v>809.5800916666667</v>
      </c>
      <c r="D75" s="7">
        <f t="shared" si="1"/>
        <v>269.86003055555557</v>
      </c>
      <c r="E75" t="s">
        <v>54</v>
      </c>
    </row>
    <row r="76" spans="1:12" ht="18" customHeight="1">
      <c r="A76" s="56" t="s">
        <v>33</v>
      </c>
      <c r="B76" s="56" t="s">
        <v>78</v>
      </c>
      <c r="C76" s="7">
        <f t="shared" si="1"/>
        <v>809.5800916666667</v>
      </c>
      <c r="D76" s="7">
        <f t="shared" si="1"/>
        <v>269.86003055555557</v>
      </c>
      <c r="E76" t="s">
        <v>54</v>
      </c>
    </row>
    <row r="78" spans="1:12" ht="18" customHeight="1">
      <c r="A78" s="21" t="s">
        <v>81</v>
      </c>
      <c r="F78" t="s">
        <v>82</v>
      </c>
      <c r="K78" t="s">
        <v>83</v>
      </c>
    </row>
    <row r="79" spans="1:12">
      <c r="A79" s="56" t="s">
        <v>28</v>
      </c>
      <c r="B79" s="56" t="s">
        <v>74</v>
      </c>
      <c r="C79" t="s">
        <v>29</v>
      </c>
      <c r="D79" t="s">
        <v>30</v>
      </c>
      <c r="F79" s="56" t="s">
        <v>28</v>
      </c>
      <c r="G79" s="56" t="s">
        <v>74</v>
      </c>
      <c r="H79" t="s">
        <v>29</v>
      </c>
      <c r="I79" t="s">
        <v>30</v>
      </c>
      <c r="K79" s="56" t="s">
        <v>29</v>
      </c>
      <c r="L79" s="56" t="s">
        <v>30</v>
      </c>
    </row>
    <row r="80" spans="1:12" ht="18.75" customHeight="1">
      <c r="A80" s="56" t="s">
        <v>31</v>
      </c>
      <c r="B80" s="56" t="s">
        <v>76</v>
      </c>
      <c r="C80" s="10">
        <f t="shared" ref="C80:D85" si="2">IF(ISBLANK(K80),H80,K80)</f>
        <v>8.5425000000000004</v>
      </c>
      <c r="D80" s="10">
        <f t="shared" si="2"/>
        <v>8.5425000000000004</v>
      </c>
      <c r="E80" t="s">
        <v>84</v>
      </c>
      <c r="F80" s="56" t="s">
        <v>31</v>
      </c>
      <c r="G80" s="56" t="s">
        <v>76</v>
      </c>
      <c r="H80" s="10">
        <f>MAX(C71*12000/d*0.85/54000, 0.0025*l_1c*12*d)</f>
        <v>8.5425000000000004</v>
      </c>
      <c r="I80" s="10">
        <f>MAX(D71*12000/d*0.85/54000, 0.0025*l_1m*12*d)</f>
        <v>8.5425000000000004</v>
      </c>
      <c r="J80" t="s">
        <v>84</v>
      </c>
      <c r="K80" s="9"/>
      <c r="L80" s="9"/>
    </row>
    <row r="81" spans="1:17" ht="18.75" customHeight="1">
      <c r="A81" s="56" t="s">
        <v>31</v>
      </c>
      <c r="B81" s="56" t="s">
        <v>77</v>
      </c>
      <c r="C81" s="10">
        <f t="shared" si="2"/>
        <v>8.5425000000000004</v>
      </c>
      <c r="D81" s="10">
        <f t="shared" si="2"/>
        <v>8.5425000000000004</v>
      </c>
      <c r="E81" t="s">
        <v>84</v>
      </c>
      <c r="F81" s="56" t="s">
        <v>31</v>
      </c>
      <c r="G81" s="56" t="s">
        <v>77</v>
      </c>
      <c r="H81" s="10">
        <f>MAX(C72*12000/d*0.85/54000, 0.0025*l_1c*12*d)</f>
        <v>8.5425000000000004</v>
      </c>
      <c r="I81" s="10">
        <f>MAX(D72*12000/d*0.85/54000, 0.0025*l_1m*12*d)</f>
        <v>8.5425000000000004</v>
      </c>
      <c r="J81" t="s">
        <v>84</v>
      </c>
      <c r="K81" s="9"/>
      <c r="L81" s="9"/>
    </row>
    <row r="82" spans="1:17" ht="18.75" customHeight="1">
      <c r="A82" s="56" t="s">
        <v>31</v>
      </c>
      <c r="B82" s="56" t="s">
        <v>78</v>
      </c>
      <c r="C82" s="10">
        <f t="shared" si="2"/>
        <v>9.8318694637921453</v>
      </c>
      <c r="D82" s="10">
        <f t="shared" si="2"/>
        <v>8.5425000000000004</v>
      </c>
      <c r="E82" t="s">
        <v>84</v>
      </c>
      <c r="F82" s="56" t="s">
        <v>31</v>
      </c>
      <c r="G82" s="56" t="s">
        <v>78</v>
      </c>
      <c r="H82" s="10">
        <f>MAX(C73*12000/d*0.85/54000, 0.0025*l_1c*12*d)</f>
        <v>9.8318694637921453</v>
      </c>
      <c r="I82" s="10">
        <f>MAX(D73*12000/d*0.85/54000, 0.0025*l_1m*12*d)</f>
        <v>8.5425000000000004</v>
      </c>
      <c r="J82" t="s">
        <v>84</v>
      </c>
      <c r="K82" s="9"/>
      <c r="L82" s="9"/>
    </row>
    <row r="83" spans="1:17" ht="18.75" customHeight="1">
      <c r="A83" s="56" t="s">
        <v>33</v>
      </c>
      <c r="B83" s="56" t="s">
        <v>76</v>
      </c>
      <c r="C83" s="10">
        <f t="shared" si="2"/>
        <v>8.5425000000000004</v>
      </c>
      <c r="D83" s="10">
        <f t="shared" si="2"/>
        <v>8.5425000000000004</v>
      </c>
      <c r="E83" t="s">
        <v>84</v>
      </c>
      <c r="F83" s="56" t="s">
        <v>33</v>
      </c>
      <c r="G83" s="56" t="s">
        <v>76</v>
      </c>
      <c r="H83" s="10">
        <f>MAX(C74*12000/d*0.85/54000, 0.0025*l_2c*12*d)</f>
        <v>8.5425000000000004</v>
      </c>
      <c r="I83" s="10">
        <f>MAX(D74*12000/d*0.85/54000, 0.0025*l_2m*12*d)</f>
        <v>8.5425000000000004</v>
      </c>
      <c r="J83" t="s">
        <v>84</v>
      </c>
      <c r="K83" s="9"/>
      <c r="L83" s="9"/>
    </row>
    <row r="84" spans="1:17" ht="18.75" customHeight="1">
      <c r="A84" s="56" t="s">
        <v>33</v>
      </c>
      <c r="B84" s="56" t="s">
        <v>77</v>
      </c>
      <c r="C84" s="10">
        <f t="shared" si="2"/>
        <v>9.1295930735212831</v>
      </c>
      <c r="D84" s="10">
        <f t="shared" si="2"/>
        <v>8.5425000000000004</v>
      </c>
      <c r="E84" t="s">
        <v>84</v>
      </c>
      <c r="F84" s="56" t="s">
        <v>33</v>
      </c>
      <c r="G84" s="56" t="s">
        <v>77</v>
      </c>
      <c r="H84" s="10">
        <f>MAX(C75*12000/d*0.85/54000, 0.0025*l_2c*12*d)</f>
        <v>9.1295930735212831</v>
      </c>
      <c r="I84" s="10">
        <f>MAX(D75*12000/d*0.85/54000, 0.0025*l_2m*12*d)</f>
        <v>8.5425000000000004</v>
      </c>
      <c r="J84" t="s">
        <v>84</v>
      </c>
      <c r="K84" s="9"/>
      <c r="L84" s="9"/>
    </row>
    <row r="85" spans="1:17" ht="18.75" customHeight="1">
      <c r="A85" s="56" t="s">
        <v>33</v>
      </c>
      <c r="B85" s="56" t="s">
        <v>78</v>
      </c>
      <c r="C85" s="10">
        <f t="shared" si="2"/>
        <v>9.1295930735212831</v>
      </c>
      <c r="D85" s="10">
        <f t="shared" si="2"/>
        <v>8.5425000000000004</v>
      </c>
      <c r="E85" t="s">
        <v>84</v>
      </c>
      <c r="F85" s="56" t="s">
        <v>33</v>
      </c>
      <c r="G85" s="56" t="s">
        <v>78</v>
      </c>
      <c r="H85" s="10">
        <f>MAX(C76*12000/d*0.85/54000, 0.0025*l_2c*12*d)</f>
        <v>9.1295930735212831</v>
      </c>
      <c r="I85" s="10">
        <f>MAX(D76*12000/d*0.85/54000, 0.0025*l_2m*12*d)</f>
        <v>8.5425000000000004</v>
      </c>
      <c r="J85" t="s">
        <v>84</v>
      </c>
      <c r="K85" s="9"/>
      <c r="L85" s="9"/>
    </row>
    <row r="87" spans="1:17" ht="18" customHeight="1">
      <c r="A87" s="21" t="s">
        <v>85</v>
      </c>
    </row>
    <row r="88" spans="1:17">
      <c r="A88" s="56" t="s">
        <v>28</v>
      </c>
      <c r="B88" s="56" t="s">
        <v>74</v>
      </c>
      <c r="C88" t="s">
        <v>29</v>
      </c>
      <c r="D88" t="s">
        <v>30</v>
      </c>
    </row>
    <row r="89" spans="1:17" ht="18.75" customHeight="1">
      <c r="A89" s="56" t="s">
        <v>31</v>
      </c>
      <c r="B89" s="56" t="s">
        <v>76</v>
      </c>
      <c r="C89" s="7">
        <f>1/12*l_1c*12*h^3</f>
        <v>99144</v>
      </c>
      <c r="D89" s="7">
        <f>1/12*l_1m*12*h^3</f>
        <v>99144</v>
      </c>
      <c r="E89" t="s">
        <v>86</v>
      </c>
    </row>
    <row r="90" spans="1:17" ht="18.75" customHeight="1">
      <c r="A90" s="56" t="s">
        <v>31</v>
      </c>
      <c r="B90" s="56" t="s">
        <v>77</v>
      </c>
      <c r="C90" s="7">
        <f>1/12*l_1c*12*h^3</f>
        <v>99144</v>
      </c>
      <c r="D90" s="7">
        <f>1/12*l_1m*12*h^3</f>
        <v>99144</v>
      </c>
      <c r="E90" t="s">
        <v>86</v>
      </c>
    </row>
    <row r="91" spans="1:17" ht="18.75" customHeight="1">
      <c r="A91" s="56" t="s">
        <v>31</v>
      </c>
      <c r="B91" s="56" t="s">
        <v>78</v>
      </c>
      <c r="C91" s="7">
        <f>1/12*l_1c*12*h^3</f>
        <v>99144</v>
      </c>
      <c r="D91" s="7">
        <f>1/12*l_1m*12*h^3</f>
        <v>99144</v>
      </c>
      <c r="E91" t="s">
        <v>86</v>
      </c>
    </row>
    <row r="92" spans="1:17" ht="18.75" customHeight="1">
      <c r="A92" s="56" t="s">
        <v>33</v>
      </c>
      <c r="B92" s="56" t="s">
        <v>76</v>
      </c>
      <c r="C92" s="7">
        <f>1/12*l_2c*12*h^3</f>
        <v>99144</v>
      </c>
      <c r="D92" s="7">
        <f>1/12*l_2m*12*h^3</f>
        <v>99144</v>
      </c>
      <c r="E92" t="s">
        <v>86</v>
      </c>
    </row>
    <row r="93" spans="1:17" ht="18.75" customHeight="1">
      <c r="A93" s="56" t="s">
        <v>33</v>
      </c>
      <c r="B93" s="56" t="s">
        <v>77</v>
      </c>
      <c r="C93" s="7">
        <f>1/12*l_2c*12*h^3</f>
        <v>99144</v>
      </c>
      <c r="D93" s="7">
        <f>1/12*l_2m*12*h^3</f>
        <v>99144</v>
      </c>
      <c r="E93" t="s">
        <v>86</v>
      </c>
    </row>
    <row r="94" spans="1:17" ht="18.75" customHeight="1">
      <c r="A94" s="56" t="s">
        <v>33</v>
      </c>
      <c r="B94" s="56" t="s">
        <v>78</v>
      </c>
      <c r="C94" s="7">
        <f>1/12*l_2c*12*h^3</f>
        <v>99144</v>
      </c>
      <c r="D94" s="7">
        <f>1/12*l_2m*12*h^3</f>
        <v>99144</v>
      </c>
      <c r="E94" t="s">
        <v>86</v>
      </c>
    </row>
    <row r="95" spans="1:17" ht="15.75" customHeight="1" thickBot="1"/>
    <row r="96" spans="1:17">
      <c r="F96" s="38" t="s">
        <v>29</v>
      </c>
      <c r="G96" s="39" t="s">
        <v>30</v>
      </c>
      <c r="H96" s="39" t="s">
        <v>29</v>
      </c>
      <c r="I96" s="39" t="s">
        <v>30</v>
      </c>
      <c r="J96" s="39" t="s">
        <v>29</v>
      </c>
      <c r="K96" s="39" t="s">
        <v>30</v>
      </c>
      <c r="L96" s="39" t="s">
        <v>29</v>
      </c>
      <c r="M96" s="39" t="s">
        <v>30</v>
      </c>
      <c r="N96" s="39" t="s">
        <v>29</v>
      </c>
      <c r="O96" s="39" t="s">
        <v>30</v>
      </c>
      <c r="P96" s="39" t="s">
        <v>29</v>
      </c>
      <c r="Q96" s="40" t="s">
        <v>30</v>
      </c>
    </row>
    <row r="97" spans="1:17" ht="18" customHeight="1">
      <c r="A97" s="21" t="s">
        <v>87</v>
      </c>
      <c r="F97" s="41" t="s">
        <v>88</v>
      </c>
      <c r="G97" s="42" t="s">
        <v>88</v>
      </c>
      <c r="H97" s="42" t="s">
        <v>89</v>
      </c>
      <c r="I97" s="42" t="s">
        <v>89</v>
      </c>
      <c r="J97" s="42" t="s">
        <v>90</v>
      </c>
      <c r="K97" s="42" t="s">
        <v>90</v>
      </c>
      <c r="L97" s="42" t="s">
        <v>91</v>
      </c>
      <c r="M97" s="42" t="s">
        <v>91</v>
      </c>
      <c r="N97" s="42" t="s">
        <v>92</v>
      </c>
      <c r="O97" s="42" t="s">
        <v>92</v>
      </c>
      <c r="P97" s="43" t="s">
        <v>93</v>
      </c>
      <c r="Q97" s="44" t="s">
        <v>93</v>
      </c>
    </row>
    <row r="98" spans="1:17" ht="18" customHeight="1" thickBot="1">
      <c r="A98" s="56" t="s">
        <v>28</v>
      </c>
      <c r="B98" s="56" t="s">
        <v>74</v>
      </c>
      <c r="C98" s="56" t="s">
        <v>29</v>
      </c>
      <c r="D98" s="56" t="s">
        <v>30</v>
      </c>
      <c r="F98" s="15" t="s">
        <v>84</v>
      </c>
      <c r="G98" s="16" t="s">
        <v>84</v>
      </c>
      <c r="H98" s="16" t="s">
        <v>11</v>
      </c>
      <c r="I98" s="16" t="s">
        <v>11</v>
      </c>
      <c r="J98" s="16" t="s">
        <v>86</v>
      </c>
      <c r="K98" s="16" t="s">
        <v>86</v>
      </c>
      <c r="L98" s="16" t="s">
        <v>54</v>
      </c>
      <c r="M98" s="16" t="s">
        <v>54</v>
      </c>
      <c r="N98" s="16"/>
      <c r="O98" s="16"/>
      <c r="P98" s="26"/>
      <c r="Q98" s="29"/>
    </row>
    <row r="99" spans="1:17" ht="18.75" customHeight="1">
      <c r="A99" s="56" t="s">
        <v>31</v>
      </c>
      <c r="B99" s="56" t="s">
        <v>76</v>
      </c>
      <c r="C99" s="7">
        <f t="shared" ref="C99:D104" si="3">IF(N99&lt;1, J99/(1-N99^2*(1-J99/C89)), C89)</f>
        <v>20923.579313621052</v>
      </c>
      <c r="D99" s="7">
        <f t="shared" si="3"/>
        <v>99144</v>
      </c>
      <c r="E99" t="s">
        <v>86</v>
      </c>
      <c r="F99" s="30">
        <f>l_1c*12/(n*C80)</f>
        <v>4.2360810280840466</v>
      </c>
      <c r="G99" s="24">
        <f>l_1m*12/(n*D80)</f>
        <v>4.2360810280840466</v>
      </c>
      <c r="H99" s="24">
        <f t="shared" ref="H99:I104" si="4">(SQRT(2*d*F99+1) - 1)/F99</f>
        <v>2.5859853057996141</v>
      </c>
      <c r="I99" s="24">
        <f t="shared" si="4"/>
        <v>2.5859853057996141</v>
      </c>
      <c r="J99" s="25">
        <f>MIN(l_1c * 12*H99^3/3+n*C80*(d-H99)^2,C89)</f>
        <v>10837.313640259599</v>
      </c>
      <c r="K99" s="25">
        <f>MIN(l_1m * 12*I99^3/3+n*D80*(d-I99)^2,D89)</f>
        <v>10837.313640259599</v>
      </c>
      <c r="L99" s="25">
        <f t="shared" ref="L99:M104" si="5">f_r*C89/y_t * 1 / 12000</f>
        <v>292.1058113081628</v>
      </c>
      <c r="M99" s="25">
        <f t="shared" si="5"/>
        <v>292.1058113081628</v>
      </c>
      <c r="N99" s="24">
        <f t="shared" ref="N99:O101" si="6">IF((D55+D58)=0, 1.1, L99/(D55+D58))</f>
        <v>0.73567099896416122</v>
      </c>
      <c r="O99" s="24">
        <f t="shared" si="6"/>
        <v>1.1035064984462419</v>
      </c>
      <c r="P99" s="24">
        <f>C80/(l_1c*d)</f>
        <v>3.0000000000000002E-2</v>
      </c>
      <c r="Q99" s="31">
        <f>D80/(l_1m*d)</f>
        <v>3.0000000000000002E-2</v>
      </c>
    </row>
    <row r="100" spans="1:17" ht="18.75" customHeight="1">
      <c r="A100" s="56" t="s">
        <v>31</v>
      </c>
      <c r="B100" s="56" t="s">
        <v>77</v>
      </c>
      <c r="C100" s="7">
        <f t="shared" si="3"/>
        <v>35434.091357987243</v>
      </c>
      <c r="D100" s="7">
        <f t="shared" si="3"/>
        <v>99144</v>
      </c>
      <c r="E100" t="s">
        <v>86</v>
      </c>
      <c r="F100" s="32">
        <f>l_1c*12/(n*C81)</f>
        <v>4.2360810280840466</v>
      </c>
      <c r="G100" s="22">
        <f>l_1m*12/(n*D81)</f>
        <v>4.2360810280840466</v>
      </c>
      <c r="H100" s="22">
        <f t="shared" si="4"/>
        <v>2.5859853057996141</v>
      </c>
      <c r="I100" s="22">
        <f t="shared" si="4"/>
        <v>2.5859853057996141</v>
      </c>
      <c r="J100" s="23">
        <f>MIN(l_1c * 12*H100^3/3+n*C81*(d-H100)^2,C90)</f>
        <v>10837.313640259599</v>
      </c>
      <c r="K100" s="23">
        <f>MIN(l_1m * 12*I100^3/3+n*D81*(d-I100)^2,D90)</f>
        <v>10837.313640259599</v>
      </c>
      <c r="L100" s="23">
        <f t="shared" si="5"/>
        <v>292.1058113081628</v>
      </c>
      <c r="M100" s="23">
        <f t="shared" si="5"/>
        <v>292.1058113081628</v>
      </c>
      <c r="N100" s="22">
        <f t="shared" si="6"/>
        <v>0.88280519875699348</v>
      </c>
      <c r="O100" s="22">
        <f t="shared" si="6"/>
        <v>1.1000000000000001</v>
      </c>
      <c r="P100" s="22">
        <f>C81/(l_1c*d)</f>
        <v>3.0000000000000002E-2</v>
      </c>
      <c r="Q100" s="33">
        <f>D81/(l_1m*d)</f>
        <v>3.0000000000000002E-2</v>
      </c>
    </row>
    <row r="101" spans="1:17" ht="18.75" customHeight="1">
      <c r="A101" s="56" t="s">
        <v>31</v>
      </c>
      <c r="B101" s="56" t="s">
        <v>78</v>
      </c>
      <c r="C101" s="7">
        <f t="shared" si="3"/>
        <v>14747.538229238649</v>
      </c>
      <c r="D101" s="7">
        <f t="shared" si="3"/>
        <v>99144</v>
      </c>
      <c r="E101" t="s">
        <v>86</v>
      </c>
      <c r="F101" s="32">
        <f>l_1c*12/(n*C82)</f>
        <v>3.680553562643698</v>
      </c>
      <c r="G101" s="22">
        <f>l_1m*12/(n*D82)</f>
        <v>4.2360810280840466</v>
      </c>
      <c r="H101" s="22">
        <f t="shared" si="4"/>
        <v>2.7574454578775947</v>
      </c>
      <c r="I101" s="22">
        <f t="shared" si="4"/>
        <v>2.5859853057996141</v>
      </c>
      <c r="J101" s="23">
        <f>MIN(l_1c * 12*H101^3/3+n*C82*(d-H101)^2,C91)</f>
        <v>12277.736513163687</v>
      </c>
      <c r="K101" s="23">
        <f>MIN(l_1m * 12*I101^3/3+n*D82*(d-I101)^2,D91)</f>
        <v>10837.313640259599</v>
      </c>
      <c r="L101" s="23">
        <f t="shared" si="5"/>
        <v>292.1058113081628</v>
      </c>
      <c r="M101" s="23">
        <f t="shared" si="5"/>
        <v>292.1058113081628</v>
      </c>
      <c r="N101" s="22">
        <f t="shared" si="6"/>
        <v>0.43719876509870165</v>
      </c>
      <c r="O101" s="22">
        <f t="shared" si="6"/>
        <v>1.3845528259368027</v>
      </c>
      <c r="P101" s="22">
        <f>C82/(l_1c*d)</f>
        <v>3.4528075377672149E-2</v>
      </c>
      <c r="Q101" s="33">
        <f>D82/(l_1m*d)</f>
        <v>3.0000000000000002E-2</v>
      </c>
    </row>
    <row r="102" spans="1:17" ht="18.75" customHeight="1">
      <c r="A102" s="56" t="s">
        <v>33</v>
      </c>
      <c r="B102" s="56" t="s">
        <v>76</v>
      </c>
      <c r="C102" s="7">
        <f t="shared" si="3"/>
        <v>99144</v>
      </c>
      <c r="D102" s="7">
        <f t="shared" si="3"/>
        <v>99144</v>
      </c>
      <c r="E102" t="s">
        <v>86</v>
      </c>
      <c r="F102" s="32">
        <f>l_2c*12/(n*C83)</f>
        <v>4.2360810280840466</v>
      </c>
      <c r="G102" s="22">
        <f>l_2m*12/(n*D83)</f>
        <v>4.2360810280840466</v>
      </c>
      <c r="H102" s="22">
        <f t="shared" si="4"/>
        <v>2.5859853057996141</v>
      </c>
      <c r="I102" s="22">
        <f t="shared" si="4"/>
        <v>2.5859853057996141</v>
      </c>
      <c r="J102" s="23">
        <f>MIN(l_2c * 12*H102^3/3+n*C83*(d-H102)^2,C92)</f>
        <v>10837.313640259599</v>
      </c>
      <c r="K102" s="23">
        <f>MIN(l_2m * 12*I102^3/3+n*D83*(d-I102)^2,D92)</f>
        <v>10837.313640259599</v>
      </c>
      <c r="L102" s="23">
        <f t="shared" si="5"/>
        <v>292.1058113081628</v>
      </c>
      <c r="M102" s="23">
        <f t="shared" si="5"/>
        <v>292.1058113081628</v>
      </c>
      <c r="N102" s="22">
        <f t="shared" ref="N102:O104" si="7">IF((D61+D64)=0, 1.1, L102/(D61+D64))</f>
        <v>1.092996912746754</v>
      </c>
      <c r="O102" s="22">
        <f t="shared" si="7"/>
        <v>1.6394953691201311</v>
      </c>
      <c r="P102" s="22">
        <f>C83/(l_2c*d)</f>
        <v>3.0000000000000002E-2</v>
      </c>
      <c r="Q102" s="33">
        <f>D83/(l_2m*d)</f>
        <v>3.0000000000000002E-2</v>
      </c>
    </row>
    <row r="103" spans="1:17" ht="18.75" customHeight="1">
      <c r="A103" s="56" t="s">
        <v>33</v>
      </c>
      <c r="B103" s="56" t="s">
        <v>77</v>
      </c>
      <c r="C103" s="7">
        <f t="shared" si="3"/>
        <v>14299.936557503812</v>
      </c>
      <c r="D103" s="7">
        <f t="shared" si="3"/>
        <v>99144</v>
      </c>
      <c r="E103" t="s">
        <v>86</v>
      </c>
      <c r="F103" s="32">
        <f>l_2c*12/(n*C84)</f>
        <v>3.9636730674624419</v>
      </c>
      <c r="G103" s="22">
        <f>l_2m*12/(n*D84)</f>
        <v>4.2360810280840466</v>
      </c>
      <c r="H103" s="22">
        <f t="shared" si="4"/>
        <v>2.665825868427758</v>
      </c>
      <c r="I103" s="22">
        <f t="shared" si="4"/>
        <v>2.5859853057996141</v>
      </c>
      <c r="J103" s="23">
        <f>MIN(l_2c * 12*H103^3/3+n*C84*(d-H103)^2,C93)</f>
        <v>11497.542113570875</v>
      </c>
      <c r="K103" s="23">
        <f>MIN(l_2m * 12*I103^3/3+n*D84*(d-I103)^2,D93)</f>
        <v>10837.313640259599</v>
      </c>
      <c r="L103" s="23">
        <f t="shared" si="5"/>
        <v>292.1058113081628</v>
      </c>
      <c r="M103" s="23">
        <f t="shared" si="5"/>
        <v>292.1058113081628</v>
      </c>
      <c r="N103" s="22">
        <f t="shared" si="7"/>
        <v>0.47082943933706317</v>
      </c>
      <c r="O103" s="22">
        <f t="shared" si="7"/>
        <v>1.4124883180111898</v>
      </c>
      <c r="P103" s="22">
        <f>C84/(l_2c*d)</f>
        <v>3.2061784279267015E-2</v>
      </c>
      <c r="Q103" s="33">
        <f>D84/(l_2m*d)</f>
        <v>3.0000000000000002E-2</v>
      </c>
    </row>
    <row r="104" spans="1:17" ht="19.5" customHeight="1" thickBot="1">
      <c r="A104" s="56" t="s">
        <v>33</v>
      </c>
      <c r="B104" s="56" t="s">
        <v>78</v>
      </c>
      <c r="C104" s="7">
        <f t="shared" si="3"/>
        <v>14299.936557503812</v>
      </c>
      <c r="D104" s="7">
        <f t="shared" si="3"/>
        <v>99144</v>
      </c>
      <c r="E104" t="s">
        <v>86</v>
      </c>
      <c r="F104" s="34">
        <f>l_2c*12/(n*C85)</f>
        <v>3.9636730674624419</v>
      </c>
      <c r="G104" s="35">
        <f>l_2m*12/(n*D85)</f>
        <v>4.2360810280840466</v>
      </c>
      <c r="H104" s="35">
        <f t="shared" si="4"/>
        <v>2.665825868427758</v>
      </c>
      <c r="I104" s="35">
        <f t="shared" si="4"/>
        <v>2.5859853057996141</v>
      </c>
      <c r="J104" s="36">
        <f>MIN(l_2c * 12*H104^3/3+n*C85*(d-H104)^2,C94)</f>
        <v>11497.542113570875</v>
      </c>
      <c r="K104" s="36">
        <f>MIN(l_2m * 12*I104^3/3+n*D85*(d-I104)^2,D94)</f>
        <v>10837.313640259599</v>
      </c>
      <c r="L104" s="36">
        <f t="shared" si="5"/>
        <v>292.1058113081628</v>
      </c>
      <c r="M104" s="36">
        <f t="shared" si="5"/>
        <v>292.1058113081628</v>
      </c>
      <c r="N104" s="35">
        <f t="shared" si="7"/>
        <v>0.47082943933706317</v>
      </c>
      <c r="O104" s="35">
        <f t="shared" si="7"/>
        <v>1.4124883180111898</v>
      </c>
      <c r="P104" s="35">
        <f>C85/(l_2c*d)</f>
        <v>3.2061784279267015E-2</v>
      </c>
      <c r="Q104" s="37">
        <f>D85/(l_2m*d)</f>
        <v>3.0000000000000002E-2</v>
      </c>
    </row>
    <row r="106" spans="1:17" ht="18" customHeight="1">
      <c r="A106" s="21" t="s">
        <v>94</v>
      </c>
    </row>
    <row r="107" spans="1:17">
      <c r="A107" s="56" t="s">
        <v>28</v>
      </c>
      <c r="B107" s="56" t="s">
        <v>29</v>
      </c>
      <c r="C107" t="s">
        <v>30</v>
      </c>
    </row>
    <row r="108" spans="1:17" ht="18.75" customHeight="1">
      <c r="A108" s="56" t="s">
        <v>31</v>
      </c>
      <c r="B108" s="7">
        <f>0.7*C99+ 0.15*SUM(C100:C101)</f>
        <v>22173.74995761862</v>
      </c>
      <c r="C108" s="7">
        <f>0.7*D99+ 0.15*SUM(D100:D101)</f>
        <v>99143.999999999985</v>
      </c>
      <c r="D108" t="s">
        <v>86</v>
      </c>
    </row>
    <row r="109" spans="1:17" ht="18.75" customHeight="1">
      <c r="A109" s="56" t="s">
        <v>33</v>
      </c>
      <c r="B109" s="7">
        <f>0.7*C102+ 0.15*SUM(C103:C104)</f>
        <v>73690.780967251136</v>
      </c>
      <c r="C109" s="7">
        <f>0.7*D102+ 0.15*SUM(D103:D104)</f>
        <v>99143.999999999985</v>
      </c>
      <c r="D109" t="s">
        <v>86</v>
      </c>
    </row>
    <row r="110" spans="1:17">
      <c r="A110" s="56"/>
      <c r="B110" s="56"/>
    </row>
    <row r="111" spans="1:17" ht="18" customHeight="1">
      <c r="A111" s="21" t="s">
        <v>95</v>
      </c>
      <c r="B111" s="56"/>
    </row>
    <row r="112" spans="1:17" ht="18.75" customHeight="1">
      <c r="A112" s="3" t="s">
        <v>96</v>
      </c>
      <c r="B112" s="7">
        <f>IF(l_1/l_2&lt;1.05, B108+C109, (B108+C108+B109+C109)/2)</f>
        <v>121317.74995761861</v>
      </c>
      <c r="C112" t="s">
        <v>86</v>
      </c>
    </row>
    <row r="113" spans="1:5">
      <c r="A113" s="56"/>
      <c r="B113" s="56"/>
    </row>
    <row r="114" spans="1:5" ht="18" customHeight="1">
      <c r="A114" s="21" t="s">
        <v>97</v>
      </c>
    </row>
    <row r="115" spans="1:5" ht="18.75" customHeight="1">
      <c r="A115" s="3" t="s">
        <v>98</v>
      </c>
      <c r="B115" s="7">
        <f>IF(l_1/l_2&lt;1.05, C89+D92, (C89+D89+C92+D92)/2)</f>
        <v>198288</v>
      </c>
      <c r="C115" t="s">
        <v>86</v>
      </c>
    </row>
    <row r="117" spans="1:5" ht="18" customHeight="1">
      <c r="A117" s="52" t="s">
        <v>99</v>
      </c>
    </row>
    <row r="118" spans="1:5" ht="18" customHeight="1">
      <c r="A118" s="3" t="s">
        <v>100</v>
      </c>
      <c r="B118" s="10">
        <f>B112/B115</f>
        <v>0.61182598017842027</v>
      </c>
    </row>
    <row r="120" spans="1:5" ht="19.5" customHeight="1" thickBot="1">
      <c r="A120" s="52" t="s">
        <v>101</v>
      </c>
      <c r="D120" s="52" t="s">
        <v>102</v>
      </c>
    </row>
    <row r="121" spans="1:5" ht="18" customHeight="1">
      <c r="A121" s="3" t="s">
        <v>103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>
      <c r="A122" s="11" t="s">
        <v>104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>
      <c r="A123" s="11" t="s">
        <v>105</v>
      </c>
      <c r="B123" s="4">
        <f>(SW+SDL+LLvib)/32.2</f>
        <v>7.3291925465838501</v>
      </c>
      <c r="C123" t="s">
        <v>106</v>
      </c>
      <c r="D123" s="15">
        <v>2</v>
      </c>
      <c r="E123" s="17">
        <v>9.2899999999999991</v>
      </c>
    </row>
    <row r="124" spans="1:5" ht="18" customHeight="1">
      <c r="A124" s="3" t="s">
        <v>107</v>
      </c>
      <c r="B124" s="4">
        <f>k_2*lambda_i_sq / (2 * PI() * l_1^2) * SQRT(k_1 * E_c*144*(h/12)^3 / (12*gamma*(1-nu^2)))</f>
        <v>8.7618923090782665</v>
      </c>
      <c r="C124" t="s">
        <v>108</v>
      </c>
    </row>
    <row r="126" spans="1:5">
      <c r="A126" s="21" t="s">
        <v>109</v>
      </c>
    </row>
    <row r="127" spans="1:5">
      <c r="A127" s="3" t="s">
        <v>110</v>
      </c>
      <c r="B127" s="6">
        <f>gamma*32.2*l_1*l_2</f>
        <v>272816</v>
      </c>
      <c r="C127" t="s">
        <v>111</v>
      </c>
    </row>
    <row r="128" spans="1:5">
      <c r="A128" s="11" t="s">
        <v>112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AI247"/>
  <sheetViews>
    <sheetView tabSelected="1" topLeftCell="G1" workbookViewId="0"/>
  </sheetViews>
  <sheetFormatPr defaultRowHeight="15"/>
  <sheetData>
    <row r="3" spans="2:35">
      <c r="B3">
        <v>34</v>
      </c>
      <c r="C3">
        <v>34</v>
      </c>
      <c r="D3" t="s">
        <v>4</v>
      </c>
      <c r="E3" t="s">
        <v>7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3.3500000000000001E-3</v>
      </c>
      <c r="Q3">
        <v>2.7899999999999999E-3</v>
      </c>
      <c r="R3">
        <v>5.64E-3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5.2300000000000003E-3</v>
      </c>
      <c r="X3">
        <v>5.2300000000000003E-3</v>
      </c>
      <c r="Y3">
        <v>2.5000000000000001E-3</v>
      </c>
      <c r="Z3">
        <v>2.5000000000000001E-3</v>
      </c>
      <c r="AA3">
        <v>2.5000000000000001E-3</v>
      </c>
      <c r="AB3">
        <v>0.26406760620915032</v>
      </c>
      <c r="AC3">
        <v>3.4322743841823349</v>
      </c>
      <c r="AD3">
        <v>186.11600000000001</v>
      </c>
      <c r="AE3">
        <v>0.02</v>
      </c>
      <c r="AF3">
        <v>3664</v>
      </c>
      <c r="AG3">
        <v>18016</v>
      </c>
      <c r="AH3">
        <v>18644</v>
      </c>
      <c r="AI3">
        <v>19295</v>
      </c>
    </row>
    <row r="4" spans="2:35">
      <c r="B4">
        <v>34</v>
      </c>
      <c r="C4">
        <v>34</v>
      </c>
      <c r="D4" t="s">
        <v>4</v>
      </c>
      <c r="E4" t="s">
        <v>7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3.3500000000000001E-3</v>
      </c>
      <c r="Q4">
        <v>2.7899999999999999E-3</v>
      </c>
      <c r="R4">
        <v>5.64E-3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5.2300000000000003E-3</v>
      </c>
      <c r="X4">
        <v>5.2300000000000003E-3</v>
      </c>
      <c r="Y4">
        <v>2.5000000000000001E-3</v>
      </c>
      <c r="Z4">
        <v>2.5000000000000001E-3</v>
      </c>
      <c r="AA4">
        <v>2.5000000000000001E-3</v>
      </c>
      <c r="AB4">
        <v>0.26406760620915032</v>
      </c>
      <c r="AC4">
        <v>3.4322743841823349</v>
      </c>
      <c r="AD4">
        <v>186.11600000000001</v>
      </c>
      <c r="AE4">
        <v>2.5000000000000001E-2</v>
      </c>
      <c r="AF4">
        <v>3519</v>
      </c>
      <c r="AG4">
        <v>14413</v>
      </c>
      <c r="AH4">
        <v>14916</v>
      </c>
      <c r="AI4">
        <v>15436</v>
      </c>
    </row>
    <row r="5" spans="2:35">
      <c r="B5">
        <v>34</v>
      </c>
      <c r="C5">
        <v>34</v>
      </c>
      <c r="D5" t="s">
        <v>4</v>
      </c>
      <c r="E5" t="s">
        <v>7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3.3500000000000001E-3</v>
      </c>
      <c r="Q5">
        <v>2.7899999999999999E-3</v>
      </c>
      <c r="R5">
        <v>5.64E-3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5.2300000000000003E-3</v>
      </c>
      <c r="X5">
        <v>5.2300000000000003E-3</v>
      </c>
      <c r="Y5">
        <v>2.5000000000000001E-3</v>
      </c>
      <c r="Z5">
        <v>2.5000000000000001E-3</v>
      </c>
      <c r="AA5">
        <v>2.5000000000000001E-3</v>
      </c>
      <c r="AB5">
        <v>0.26406760620915032</v>
      </c>
      <c r="AC5">
        <v>3.4322743841823349</v>
      </c>
      <c r="AD5">
        <v>186.11600000000001</v>
      </c>
      <c r="AE5">
        <v>0.03</v>
      </c>
      <c r="AF5">
        <v>3382</v>
      </c>
      <c r="AG5">
        <v>12010</v>
      </c>
      <c r="AH5">
        <v>12430</v>
      </c>
      <c r="AI5">
        <v>12863</v>
      </c>
    </row>
    <row r="6" spans="2:35">
      <c r="B6">
        <v>34</v>
      </c>
      <c r="C6">
        <v>34</v>
      </c>
      <c r="D6" t="s">
        <v>4</v>
      </c>
      <c r="E6" t="s">
        <v>7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3.3500000000000001E-3</v>
      </c>
      <c r="Q6">
        <v>2.7899999999999999E-3</v>
      </c>
      <c r="R6">
        <v>5.64E-3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5.2300000000000003E-3</v>
      </c>
      <c r="X6">
        <v>5.2300000000000003E-3</v>
      </c>
      <c r="Y6">
        <v>2.5000000000000001E-3</v>
      </c>
      <c r="Z6">
        <v>2.5000000000000001E-3</v>
      </c>
      <c r="AA6">
        <v>2.5000000000000001E-3</v>
      </c>
      <c r="AB6">
        <v>0.26406760620915032</v>
      </c>
      <c r="AC6">
        <v>3.4322743841823349</v>
      </c>
      <c r="AD6">
        <v>186.11600000000001</v>
      </c>
      <c r="AE6">
        <v>3.5000000000000003E-2</v>
      </c>
      <c r="AF6">
        <v>3253</v>
      </c>
      <c r="AG6">
        <v>10295</v>
      </c>
      <c r="AH6">
        <v>10654</v>
      </c>
      <c r="AI6">
        <v>11026</v>
      </c>
    </row>
    <row r="7" spans="2:35">
      <c r="B7">
        <v>34</v>
      </c>
      <c r="C7">
        <v>34</v>
      </c>
      <c r="D7" t="s">
        <v>4</v>
      </c>
      <c r="E7" t="s">
        <v>7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3.3500000000000001E-3</v>
      </c>
      <c r="Q7">
        <v>2.7899999999999999E-3</v>
      </c>
      <c r="R7">
        <v>5.64E-3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5.2300000000000003E-3</v>
      </c>
      <c r="X7">
        <v>5.2300000000000003E-3</v>
      </c>
      <c r="Y7">
        <v>2.5000000000000001E-3</v>
      </c>
      <c r="Z7">
        <v>2.5000000000000001E-3</v>
      </c>
      <c r="AA7">
        <v>2.5000000000000001E-3</v>
      </c>
      <c r="AB7">
        <v>0.26406760620915032</v>
      </c>
      <c r="AC7">
        <v>3.4322743841823349</v>
      </c>
      <c r="AD7">
        <v>186.11600000000001</v>
      </c>
      <c r="AE7">
        <v>0.04</v>
      </c>
      <c r="AF7">
        <v>3130</v>
      </c>
      <c r="AG7">
        <v>9008</v>
      </c>
      <c r="AH7">
        <v>9322</v>
      </c>
      <c r="AI7">
        <v>9647</v>
      </c>
    </row>
    <row r="8" spans="2:35">
      <c r="B8">
        <v>34</v>
      </c>
      <c r="C8">
        <v>34</v>
      </c>
      <c r="D8" t="s">
        <v>4</v>
      </c>
      <c r="E8" t="s">
        <v>7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3.3500000000000001E-3</v>
      </c>
      <c r="Q8">
        <v>2.7899999999999999E-3</v>
      </c>
      <c r="R8">
        <v>5.64E-3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5.2300000000000003E-3</v>
      </c>
      <c r="X8">
        <v>5.2300000000000003E-3</v>
      </c>
      <c r="Y8">
        <v>2.5000000000000001E-3</v>
      </c>
      <c r="Z8">
        <v>2.5000000000000001E-3</v>
      </c>
      <c r="AA8">
        <v>2.5000000000000001E-3</v>
      </c>
      <c r="AB8">
        <v>0.26406760620915032</v>
      </c>
      <c r="AC8">
        <v>3.4322743841823349</v>
      </c>
      <c r="AD8">
        <v>186.11600000000001</v>
      </c>
      <c r="AE8">
        <v>4.4999999999999998E-2</v>
      </c>
      <c r="AF8">
        <v>3014</v>
      </c>
      <c r="AG8">
        <v>8007</v>
      </c>
      <c r="AH8">
        <v>8286</v>
      </c>
      <c r="AI8">
        <v>8576</v>
      </c>
    </row>
    <row r="9" spans="2:35">
      <c r="B9">
        <v>34</v>
      </c>
      <c r="C9">
        <v>34</v>
      </c>
      <c r="D9" t="s">
        <v>4</v>
      </c>
      <c r="E9" t="s">
        <v>7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3.3500000000000001E-3</v>
      </c>
      <c r="Q9">
        <v>2.7899999999999999E-3</v>
      </c>
      <c r="R9">
        <v>5.64E-3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5.2300000000000003E-3</v>
      </c>
      <c r="X9">
        <v>5.2300000000000003E-3</v>
      </c>
      <c r="Y9">
        <v>2.5000000000000001E-3</v>
      </c>
      <c r="Z9">
        <v>2.5000000000000001E-3</v>
      </c>
      <c r="AA9">
        <v>2.5000000000000001E-3</v>
      </c>
      <c r="AB9">
        <v>0.26406760620915032</v>
      </c>
      <c r="AC9">
        <v>3.4322743841823349</v>
      </c>
      <c r="AD9">
        <v>186.11600000000001</v>
      </c>
      <c r="AE9">
        <v>0.05</v>
      </c>
      <c r="AF9">
        <v>2903</v>
      </c>
      <c r="AG9">
        <v>7206</v>
      </c>
      <c r="AH9">
        <v>7458</v>
      </c>
      <c r="AI9">
        <v>7718</v>
      </c>
    </row>
    <row r="10" spans="2:35">
      <c r="B10">
        <v>34</v>
      </c>
      <c r="C10">
        <v>34</v>
      </c>
      <c r="D10" t="s">
        <v>4</v>
      </c>
      <c r="E10" t="s">
        <v>7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3.32E-3</v>
      </c>
      <c r="Q10">
        <v>2.7599999999999999E-3</v>
      </c>
      <c r="R10">
        <v>5.5799999999999999E-3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5.1799999999999997E-3</v>
      </c>
      <c r="X10">
        <v>5.1799999999999997E-3</v>
      </c>
      <c r="Y10">
        <v>2.5000000000000001E-3</v>
      </c>
      <c r="Z10">
        <v>2.5000000000000001E-3</v>
      </c>
      <c r="AA10">
        <v>2.5000000000000001E-3</v>
      </c>
      <c r="AB10">
        <v>0.27701184640522869</v>
      </c>
      <c r="AC10">
        <v>3.885431883454737</v>
      </c>
      <c r="AD10">
        <v>186.11600000000001</v>
      </c>
      <c r="AE10">
        <v>0.02</v>
      </c>
      <c r="AF10">
        <v>3242</v>
      </c>
      <c r="AG10">
        <v>16156</v>
      </c>
      <c r="AH10">
        <v>16797</v>
      </c>
      <c r="AI10">
        <v>17464</v>
      </c>
    </row>
    <row r="11" spans="2:35">
      <c r="B11">
        <v>34</v>
      </c>
      <c r="C11">
        <v>34</v>
      </c>
      <c r="D11" t="s">
        <v>4</v>
      </c>
      <c r="E11" t="s">
        <v>7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3.32E-3</v>
      </c>
      <c r="Q11">
        <v>2.7599999999999999E-3</v>
      </c>
      <c r="R11">
        <v>5.5799999999999999E-3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5.1799999999999997E-3</v>
      </c>
      <c r="X11">
        <v>5.1799999999999997E-3</v>
      </c>
      <c r="Y11">
        <v>2.5000000000000001E-3</v>
      </c>
      <c r="Z11">
        <v>2.5000000000000001E-3</v>
      </c>
      <c r="AA11">
        <v>2.5000000000000001E-3</v>
      </c>
      <c r="AB11">
        <v>0.27701184640522869</v>
      </c>
      <c r="AC11">
        <v>3.885431883454737</v>
      </c>
      <c r="AD11">
        <v>186.11600000000001</v>
      </c>
      <c r="AE11">
        <v>2.5000000000000001E-2</v>
      </c>
      <c r="AF11">
        <v>3099</v>
      </c>
      <c r="AG11">
        <v>12925</v>
      </c>
      <c r="AH11">
        <v>13438</v>
      </c>
      <c r="AI11">
        <v>13971</v>
      </c>
    </row>
    <row r="12" spans="2:35">
      <c r="B12">
        <v>34</v>
      </c>
      <c r="C12">
        <v>34</v>
      </c>
      <c r="D12" t="s">
        <v>4</v>
      </c>
      <c r="E12" t="s">
        <v>7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3.32E-3</v>
      </c>
      <c r="Q12">
        <v>2.7599999999999999E-3</v>
      </c>
      <c r="R12">
        <v>5.5799999999999999E-3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5.1799999999999997E-3</v>
      </c>
      <c r="X12">
        <v>5.1799999999999997E-3</v>
      </c>
      <c r="Y12">
        <v>2.5000000000000001E-3</v>
      </c>
      <c r="Z12">
        <v>2.5000000000000001E-3</v>
      </c>
      <c r="AA12">
        <v>2.5000000000000001E-3</v>
      </c>
      <c r="AB12">
        <v>0.27701184640522869</v>
      </c>
      <c r="AC12">
        <v>3.885431883454737</v>
      </c>
      <c r="AD12">
        <v>186.11600000000001</v>
      </c>
      <c r="AE12">
        <v>0.03</v>
      </c>
      <c r="AF12">
        <v>2964</v>
      </c>
      <c r="AG12">
        <v>10771</v>
      </c>
      <c r="AH12">
        <v>11198</v>
      </c>
      <c r="AI12">
        <v>11642</v>
      </c>
    </row>
    <row r="13" spans="2:35">
      <c r="B13">
        <v>34</v>
      </c>
      <c r="C13">
        <v>34</v>
      </c>
      <c r="D13" t="s">
        <v>4</v>
      </c>
      <c r="E13" t="s">
        <v>7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3.32E-3</v>
      </c>
      <c r="Q13">
        <v>2.7599999999999999E-3</v>
      </c>
      <c r="R13">
        <v>5.5799999999999999E-3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5.1799999999999997E-3</v>
      </c>
      <c r="X13">
        <v>5.1799999999999997E-3</v>
      </c>
      <c r="Y13">
        <v>2.5000000000000001E-3</v>
      </c>
      <c r="Z13">
        <v>2.5000000000000001E-3</v>
      </c>
      <c r="AA13">
        <v>2.5000000000000001E-3</v>
      </c>
      <c r="AB13">
        <v>0.27701184640522869</v>
      </c>
      <c r="AC13">
        <v>3.885431883454737</v>
      </c>
      <c r="AD13">
        <v>186.11600000000001</v>
      </c>
      <c r="AE13">
        <v>3.5000000000000003E-2</v>
      </c>
      <c r="AF13">
        <v>2837</v>
      </c>
      <c r="AG13">
        <v>9232</v>
      </c>
      <c r="AH13">
        <v>9598</v>
      </c>
      <c r="AI13">
        <v>9979</v>
      </c>
    </row>
    <row r="14" spans="2:35">
      <c r="B14">
        <v>34</v>
      </c>
      <c r="C14">
        <v>34</v>
      </c>
      <c r="D14" t="s">
        <v>4</v>
      </c>
      <c r="E14" t="s">
        <v>7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3.32E-3</v>
      </c>
      <c r="Q14">
        <v>2.7599999999999999E-3</v>
      </c>
      <c r="R14">
        <v>5.5799999999999999E-3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5.1799999999999997E-3</v>
      </c>
      <c r="X14">
        <v>5.1799999999999997E-3</v>
      </c>
      <c r="Y14">
        <v>2.5000000000000001E-3</v>
      </c>
      <c r="Z14">
        <v>2.5000000000000001E-3</v>
      </c>
      <c r="AA14">
        <v>2.5000000000000001E-3</v>
      </c>
      <c r="AB14">
        <v>0.27701184640522869</v>
      </c>
      <c r="AC14">
        <v>3.885431883454737</v>
      </c>
      <c r="AD14">
        <v>186.11600000000001</v>
      </c>
      <c r="AE14">
        <v>0.04</v>
      </c>
      <c r="AF14">
        <v>2718</v>
      </c>
      <c r="AG14">
        <v>8078</v>
      </c>
      <c r="AH14">
        <v>8399</v>
      </c>
      <c r="AI14">
        <v>8732</v>
      </c>
    </row>
    <row r="15" spans="2:35">
      <c r="B15">
        <v>34</v>
      </c>
      <c r="C15">
        <v>34</v>
      </c>
      <c r="D15" t="s">
        <v>4</v>
      </c>
      <c r="E15" t="s">
        <v>7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3.32E-3</v>
      </c>
      <c r="Q15">
        <v>2.7599999999999999E-3</v>
      </c>
      <c r="R15">
        <v>5.5799999999999999E-3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5.1799999999999997E-3</v>
      </c>
      <c r="X15">
        <v>5.1799999999999997E-3</v>
      </c>
      <c r="Y15">
        <v>2.5000000000000001E-3</v>
      </c>
      <c r="Z15">
        <v>2.5000000000000001E-3</v>
      </c>
      <c r="AA15">
        <v>2.5000000000000001E-3</v>
      </c>
      <c r="AB15">
        <v>0.27701184640522869</v>
      </c>
      <c r="AC15">
        <v>3.885431883454737</v>
      </c>
      <c r="AD15">
        <v>186.11600000000001</v>
      </c>
      <c r="AE15">
        <v>4.4999999999999998E-2</v>
      </c>
      <c r="AF15">
        <v>2605</v>
      </c>
      <c r="AG15">
        <v>7181</v>
      </c>
      <c r="AH15">
        <v>7465</v>
      </c>
      <c r="AI15">
        <v>7762</v>
      </c>
    </row>
    <row r="16" spans="2:35">
      <c r="B16">
        <v>34</v>
      </c>
      <c r="C16">
        <v>34</v>
      </c>
      <c r="D16" t="s">
        <v>4</v>
      </c>
      <c r="E16" t="s">
        <v>7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3.32E-3</v>
      </c>
      <c r="Q16">
        <v>2.7599999999999999E-3</v>
      </c>
      <c r="R16">
        <v>5.5799999999999999E-3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5.1799999999999997E-3</v>
      </c>
      <c r="X16">
        <v>5.1799999999999997E-3</v>
      </c>
      <c r="Y16">
        <v>2.5000000000000001E-3</v>
      </c>
      <c r="Z16">
        <v>2.5000000000000001E-3</v>
      </c>
      <c r="AA16">
        <v>2.5000000000000001E-3</v>
      </c>
      <c r="AB16">
        <v>0.27701184640522869</v>
      </c>
      <c r="AC16">
        <v>3.885431883454737</v>
      </c>
      <c r="AD16">
        <v>186.11600000000001</v>
      </c>
      <c r="AE16">
        <v>0.05</v>
      </c>
      <c r="AF16">
        <v>2500</v>
      </c>
      <c r="AG16">
        <v>6463</v>
      </c>
      <c r="AH16">
        <v>6719</v>
      </c>
      <c r="AI16">
        <v>6985</v>
      </c>
    </row>
    <row r="17" spans="2:35">
      <c r="B17">
        <v>34</v>
      </c>
      <c r="C17">
        <v>34</v>
      </c>
      <c r="D17" t="s">
        <v>4</v>
      </c>
      <c r="E17" t="s">
        <v>7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3.2799999999999999E-3</v>
      </c>
      <c r="Q17">
        <v>2.7399999999999998E-3</v>
      </c>
      <c r="R17">
        <v>5.5199999999999997E-3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5.13E-3</v>
      </c>
      <c r="X17">
        <v>5.13E-3</v>
      </c>
      <c r="Y17">
        <v>2.5000000000000001E-3</v>
      </c>
      <c r="Z17">
        <v>2.5000000000000001E-3</v>
      </c>
      <c r="AA17">
        <v>2.5000000000000001E-3</v>
      </c>
      <c r="AB17">
        <v>0.29154922385620913</v>
      </c>
      <c r="AC17">
        <v>3.9860805757760822</v>
      </c>
      <c r="AD17">
        <v>186.11600000000001</v>
      </c>
      <c r="AE17">
        <v>0.02</v>
      </c>
      <c r="AF17">
        <v>3162</v>
      </c>
      <c r="AG17">
        <v>15794</v>
      </c>
      <c r="AH17">
        <v>16437</v>
      </c>
      <c r="AI17">
        <v>17106</v>
      </c>
    </row>
    <row r="18" spans="2:35">
      <c r="B18">
        <v>34</v>
      </c>
      <c r="C18">
        <v>34</v>
      </c>
      <c r="D18" t="s">
        <v>4</v>
      </c>
      <c r="E18" t="s">
        <v>7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3.2799999999999999E-3</v>
      </c>
      <c r="Q18">
        <v>2.7399999999999998E-3</v>
      </c>
      <c r="R18">
        <v>5.5199999999999997E-3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5.13E-3</v>
      </c>
      <c r="X18">
        <v>5.13E-3</v>
      </c>
      <c r="Y18">
        <v>2.5000000000000001E-3</v>
      </c>
      <c r="Z18">
        <v>2.5000000000000001E-3</v>
      </c>
      <c r="AA18">
        <v>2.5000000000000001E-3</v>
      </c>
      <c r="AB18">
        <v>0.29154922385620913</v>
      </c>
      <c r="AC18">
        <v>3.9860805757760822</v>
      </c>
      <c r="AD18">
        <v>186.11600000000001</v>
      </c>
      <c r="AE18">
        <v>2.5000000000000001E-2</v>
      </c>
      <c r="AF18">
        <v>3019</v>
      </c>
      <c r="AG18">
        <v>12635</v>
      </c>
      <c r="AH18">
        <v>13150</v>
      </c>
      <c r="AI18">
        <v>13685</v>
      </c>
    </row>
    <row r="19" spans="2:35">
      <c r="B19">
        <v>34</v>
      </c>
      <c r="C19">
        <v>34</v>
      </c>
      <c r="D19" t="s">
        <v>4</v>
      </c>
      <c r="E19" t="s">
        <v>7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3.2799999999999999E-3</v>
      </c>
      <c r="Q19">
        <v>2.7399999999999998E-3</v>
      </c>
      <c r="R19">
        <v>5.5199999999999997E-3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5.13E-3</v>
      </c>
      <c r="X19">
        <v>5.13E-3</v>
      </c>
      <c r="Y19">
        <v>2.5000000000000001E-3</v>
      </c>
      <c r="Z19">
        <v>2.5000000000000001E-3</v>
      </c>
      <c r="AA19">
        <v>2.5000000000000001E-3</v>
      </c>
      <c r="AB19">
        <v>0.29154922385620913</v>
      </c>
      <c r="AC19">
        <v>3.9860805757760822</v>
      </c>
      <c r="AD19">
        <v>186.11600000000001</v>
      </c>
      <c r="AE19">
        <v>0.03</v>
      </c>
      <c r="AF19">
        <v>2884</v>
      </c>
      <c r="AG19">
        <v>10529</v>
      </c>
      <c r="AH19">
        <v>10958</v>
      </c>
      <c r="AI19">
        <v>11404</v>
      </c>
    </row>
    <row r="20" spans="2:35">
      <c r="B20">
        <v>34</v>
      </c>
      <c r="C20">
        <v>34</v>
      </c>
      <c r="D20" t="s">
        <v>4</v>
      </c>
      <c r="E20" t="s">
        <v>7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3.2799999999999999E-3</v>
      </c>
      <c r="Q20">
        <v>2.7399999999999998E-3</v>
      </c>
      <c r="R20">
        <v>5.5199999999999997E-3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5.13E-3</v>
      </c>
      <c r="X20">
        <v>5.13E-3</v>
      </c>
      <c r="Y20">
        <v>2.5000000000000001E-3</v>
      </c>
      <c r="Z20">
        <v>2.5000000000000001E-3</v>
      </c>
      <c r="AA20">
        <v>2.5000000000000001E-3</v>
      </c>
      <c r="AB20">
        <v>0.29154922385620913</v>
      </c>
      <c r="AC20">
        <v>3.9860805757760822</v>
      </c>
      <c r="AD20">
        <v>186.11600000000001</v>
      </c>
      <c r="AE20">
        <v>3.5000000000000003E-2</v>
      </c>
      <c r="AF20">
        <v>2758</v>
      </c>
      <c r="AG20">
        <v>9025</v>
      </c>
      <c r="AH20">
        <v>9393</v>
      </c>
      <c r="AI20">
        <v>9775</v>
      </c>
    </row>
    <row r="21" spans="2:35">
      <c r="B21">
        <v>34</v>
      </c>
      <c r="C21">
        <v>34</v>
      </c>
      <c r="D21" t="s">
        <v>4</v>
      </c>
      <c r="E21" t="s">
        <v>7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3.2799999999999999E-3</v>
      </c>
      <c r="Q21">
        <v>2.7399999999999998E-3</v>
      </c>
      <c r="R21">
        <v>5.5199999999999997E-3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5.13E-3</v>
      </c>
      <c r="X21">
        <v>5.13E-3</v>
      </c>
      <c r="Y21">
        <v>2.5000000000000001E-3</v>
      </c>
      <c r="Z21">
        <v>2.5000000000000001E-3</v>
      </c>
      <c r="AA21">
        <v>2.5000000000000001E-3</v>
      </c>
      <c r="AB21">
        <v>0.29154922385620913</v>
      </c>
      <c r="AC21">
        <v>3.9860805757760822</v>
      </c>
      <c r="AD21">
        <v>186.11600000000001</v>
      </c>
      <c r="AE21">
        <v>0.04</v>
      </c>
      <c r="AF21">
        <v>2640</v>
      </c>
      <c r="AG21">
        <v>7897</v>
      </c>
      <c r="AH21">
        <v>8218</v>
      </c>
      <c r="AI21">
        <v>8553</v>
      </c>
    </row>
    <row r="22" spans="2:35">
      <c r="B22">
        <v>34</v>
      </c>
      <c r="C22">
        <v>34</v>
      </c>
      <c r="D22" t="s">
        <v>4</v>
      </c>
      <c r="E22" t="s">
        <v>7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3.2799999999999999E-3</v>
      </c>
      <c r="Q22">
        <v>2.7399999999999998E-3</v>
      </c>
      <c r="R22">
        <v>5.5199999999999997E-3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5.13E-3</v>
      </c>
      <c r="X22">
        <v>5.13E-3</v>
      </c>
      <c r="Y22">
        <v>2.5000000000000001E-3</v>
      </c>
      <c r="Z22">
        <v>2.5000000000000001E-3</v>
      </c>
      <c r="AA22">
        <v>2.5000000000000001E-3</v>
      </c>
      <c r="AB22">
        <v>0.29154922385620913</v>
      </c>
      <c r="AC22">
        <v>3.9860805757760822</v>
      </c>
      <c r="AD22">
        <v>186.11600000000001</v>
      </c>
      <c r="AE22">
        <v>4.4999999999999998E-2</v>
      </c>
      <c r="AF22">
        <v>2528</v>
      </c>
      <c r="AG22">
        <v>7020</v>
      </c>
      <c r="AH22">
        <v>7305</v>
      </c>
      <c r="AI22">
        <v>7603</v>
      </c>
    </row>
    <row r="23" spans="2:35">
      <c r="B23">
        <v>34</v>
      </c>
      <c r="C23">
        <v>34</v>
      </c>
      <c r="D23" t="s">
        <v>4</v>
      </c>
      <c r="E23" t="s">
        <v>7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3.2799999999999999E-3</v>
      </c>
      <c r="Q23">
        <v>2.7399999999999998E-3</v>
      </c>
      <c r="R23">
        <v>5.5199999999999997E-3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5.13E-3</v>
      </c>
      <c r="X23">
        <v>5.13E-3</v>
      </c>
      <c r="Y23">
        <v>2.5000000000000001E-3</v>
      </c>
      <c r="Z23">
        <v>2.5000000000000001E-3</v>
      </c>
      <c r="AA23">
        <v>2.5000000000000001E-3</v>
      </c>
      <c r="AB23">
        <v>0.29154922385620913</v>
      </c>
      <c r="AC23">
        <v>3.9860805757760822</v>
      </c>
      <c r="AD23">
        <v>186.11600000000001</v>
      </c>
      <c r="AE23">
        <v>0.05</v>
      </c>
      <c r="AF23">
        <v>2424</v>
      </c>
      <c r="AG23">
        <v>6318</v>
      </c>
      <c r="AH23">
        <v>6575</v>
      </c>
      <c r="AI23">
        <v>6842</v>
      </c>
    </row>
    <row r="24" spans="2:35">
      <c r="B24">
        <v>34</v>
      </c>
      <c r="C24">
        <v>34</v>
      </c>
      <c r="D24" t="s">
        <v>4</v>
      </c>
      <c r="E24" t="s">
        <v>7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3.2499999999999999E-3</v>
      </c>
      <c r="Q24">
        <v>2.7000000000000001E-3</v>
      </c>
      <c r="R24">
        <v>5.4599999999999996E-3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5.0800000000000003E-3</v>
      </c>
      <c r="X24">
        <v>5.0800000000000003E-3</v>
      </c>
      <c r="Y24">
        <v>2.5000000000000001E-3</v>
      </c>
      <c r="Z24">
        <v>2.5000000000000001E-3</v>
      </c>
      <c r="AA24">
        <v>2.5000000000000001E-3</v>
      </c>
      <c r="AB24">
        <v>0.30937329793028318</v>
      </c>
      <c r="AC24">
        <v>4.1061190993429157</v>
      </c>
      <c r="AD24">
        <v>186.11600000000001</v>
      </c>
      <c r="AE24">
        <v>0.02</v>
      </c>
      <c r="AF24">
        <v>3071</v>
      </c>
      <c r="AG24">
        <v>15376</v>
      </c>
      <c r="AH24">
        <v>16021</v>
      </c>
      <c r="AI24">
        <v>16693</v>
      </c>
    </row>
    <row r="25" spans="2:35">
      <c r="B25">
        <v>34</v>
      </c>
      <c r="C25">
        <v>34</v>
      </c>
      <c r="D25" t="s">
        <v>4</v>
      </c>
      <c r="E25" t="s">
        <v>7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3.2499999999999999E-3</v>
      </c>
      <c r="Q25">
        <v>2.7000000000000001E-3</v>
      </c>
      <c r="R25">
        <v>5.4599999999999996E-3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5.0800000000000003E-3</v>
      </c>
      <c r="X25">
        <v>5.0800000000000003E-3</v>
      </c>
      <c r="Y25">
        <v>2.5000000000000001E-3</v>
      </c>
      <c r="Z25">
        <v>2.5000000000000001E-3</v>
      </c>
      <c r="AA25">
        <v>2.5000000000000001E-3</v>
      </c>
      <c r="AB25">
        <v>0.30937329793028318</v>
      </c>
      <c r="AC25">
        <v>4.1061190993429157</v>
      </c>
      <c r="AD25">
        <v>186.11600000000001</v>
      </c>
      <c r="AE25">
        <v>2.5000000000000001E-2</v>
      </c>
      <c r="AF25">
        <v>2928</v>
      </c>
      <c r="AG25">
        <v>12301</v>
      </c>
      <c r="AH25">
        <v>12817</v>
      </c>
      <c r="AI25">
        <v>13355</v>
      </c>
    </row>
    <row r="26" spans="2:35">
      <c r="B26">
        <v>34</v>
      </c>
      <c r="C26">
        <v>34</v>
      </c>
      <c r="D26" t="s">
        <v>4</v>
      </c>
      <c r="E26" t="s">
        <v>7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3.2499999999999999E-3</v>
      </c>
      <c r="Q26">
        <v>2.7000000000000001E-3</v>
      </c>
      <c r="R26">
        <v>5.4599999999999996E-3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5.0800000000000003E-3</v>
      </c>
      <c r="X26">
        <v>5.0800000000000003E-3</v>
      </c>
      <c r="Y26">
        <v>2.5000000000000001E-3</v>
      </c>
      <c r="Z26">
        <v>2.5000000000000001E-3</v>
      </c>
      <c r="AA26">
        <v>2.5000000000000001E-3</v>
      </c>
      <c r="AB26">
        <v>0.30937329793028318</v>
      </c>
      <c r="AC26">
        <v>4.1061190993429157</v>
      </c>
      <c r="AD26">
        <v>186.11600000000001</v>
      </c>
      <c r="AE26">
        <v>0.03</v>
      </c>
      <c r="AF26">
        <v>2794</v>
      </c>
      <c r="AG26">
        <v>10251</v>
      </c>
      <c r="AH26">
        <v>10681</v>
      </c>
      <c r="AI26">
        <v>11129</v>
      </c>
    </row>
    <row r="27" spans="2:35">
      <c r="B27">
        <v>34</v>
      </c>
      <c r="C27">
        <v>34</v>
      </c>
      <c r="D27" t="s">
        <v>4</v>
      </c>
      <c r="E27" t="s">
        <v>7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3.2499999999999999E-3</v>
      </c>
      <c r="Q27">
        <v>2.7000000000000001E-3</v>
      </c>
      <c r="R27">
        <v>5.4599999999999996E-3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5.0800000000000003E-3</v>
      </c>
      <c r="X27">
        <v>5.0800000000000003E-3</v>
      </c>
      <c r="Y27">
        <v>2.5000000000000001E-3</v>
      </c>
      <c r="Z27">
        <v>2.5000000000000001E-3</v>
      </c>
      <c r="AA27">
        <v>2.5000000000000001E-3</v>
      </c>
      <c r="AB27">
        <v>0.30937329793028318</v>
      </c>
      <c r="AC27">
        <v>4.1061190993429157</v>
      </c>
      <c r="AD27">
        <v>186.11600000000001</v>
      </c>
      <c r="AE27">
        <v>3.5000000000000003E-2</v>
      </c>
      <c r="AF27">
        <v>2669</v>
      </c>
      <c r="AG27">
        <v>8786</v>
      </c>
      <c r="AH27">
        <v>9155</v>
      </c>
      <c r="AI27">
        <v>9539</v>
      </c>
    </row>
    <row r="28" spans="2:35">
      <c r="B28">
        <v>34</v>
      </c>
      <c r="C28">
        <v>34</v>
      </c>
      <c r="D28" t="s">
        <v>4</v>
      </c>
      <c r="E28" t="s">
        <v>7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3.2499999999999999E-3</v>
      </c>
      <c r="Q28">
        <v>2.7000000000000001E-3</v>
      </c>
      <c r="R28">
        <v>5.4599999999999996E-3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5.0800000000000003E-3</v>
      </c>
      <c r="X28">
        <v>5.0800000000000003E-3</v>
      </c>
      <c r="Y28">
        <v>2.5000000000000001E-3</v>
      </c>
      <c r="Z28">
        <v>2.5000000000000001E-3</v>
      </c>
      <c r="AA28">
        <v>2.5000000000000001E-3</v>
      </c>
      <c r="AB28">
        <v>0.30937329793028318</v>
      </c>
      <c r="AC28">
        <v>4.1061190993429157</v>
      </c>
      <c r="AD28">
        <v>186.11600000000001</v>
      </c>
      <c r="AE28">
        <v>0.04</v>
      </c>
      <c r="AF28">
        <v>2551</v>
      </c>
      <c r="AG28">
        <v>7688</v>
      </c>
      <c r="AH28">
        <v>8011</v>
      </c>
      <c r="AI28">
        <v>8347</v>
      </c>
    </row>
    <row r="29" spans="2:35">
      <c r="B29">
        <v>34</v>
      </c>
      <c r="C29">
        <v>34</v>
      </c>
      <c r="D29" t="s">
        <v>4</v>
      </c>
      <c r="E29" t="s">
        <v>7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3.2499999999999999E-3</v>
      </c>
      <c r="Q29">
        <v>2.7000000000000001E-3</v>
      </c>
      <c r="R29">
        <v>5.4599999999999996E-3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5.0800000000000003E-3</v>
      </c>
      <c r="X29">
        <v>5.0800000000000003E-3</v>
      </c>
      <c r="Y29">
        <v>2.5000000000000001E-3</v>
      </c>
      <c r="Z29">
        <v>2.5000000000000001E-3</v>
      </c>
      <c r="AA29">
        <v>2.5000000000000001E-3</v>
      </c>
      <c r="AB29">
        <v>0.30937329793028318</v>
      </c>
      <c r="AC29">
        <v>4.1061190993429157</v>
      </c>
      <c r="AD29">
        <v>186.11600000000001</v>
      </c>
      <c r="AE29">
        <v>4.4999999999999998E-2</v>
      </c>
      <c r="AF29">
        <v>2441</v>
      </c>
      <c r="AG29">
        <v>6834</v>
      </c>
      <c r="AH29">
        <v>7121</v>
      </c>
      <c r="AI29">
        <v>7419</v>
      </c>
    </row>
    <row r="30" spans="2:35">
      <c r="B30">
        <v>34</v>
      </c>
      <c r="C30">
        <v>34</v>
      </c>
      <c r="D30" t="s">
        <v>4</v>
      </c>
      <c r="E30" t="s">
        <v>7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3.2499999999999999E-3</v>
      </c>
      <c r="Q30">
        <v>2.7000000000000001E-3</v>
      </c>
      <c r="R30">
        <v>5.4599999999999996E-3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5.0800000000000003E-3</v>
      </c>
      <c r="X30">
        <v>5.0800000000000003E-3</v>
      </c>
      <c r="Y30">
        <v>2.5000000000000001E-3</v>
      </c>
      <c r="Z30">
        <v>2.5000000000000001E-3</v>
      </c>
      <c r="AA30">
        <v>2.5000000000000001E-3</v>
      </c>
      <c r="AB30">
        <v>0.30937329793028318</v>
      </c>
      <c r="AC30">
        <v>4.1061190993429157</v>
      </c>
      <c r="AD30">
        <v>186.11600000000001</v>
      </c>
      <c r="AE30">
        <v>0.05</v>
      </c>
      <c r="AF30">
        <v>2337</v>
      </c>
      <c r="AG30">
        <v>6150</v>
      </c>
      <c r="AH30">
        <v>6408</v>
      </c>
      <c r="AI30">
        <v>6677</v>
      </c>
    </row>
    <row r="31" spans="2:35">
      <c r="B31">
        <v>34</v>
      </c>
      <c r="C31">
        <v>34</v>
      </c>
      <c r="D31" t="s">
        <v>4</v>
      </c>
      <c r="E31" t="s">
        <v>7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3.2100000000000002E-3</v>
      </c>
      <c r="Q31">
        <v>2.6800000000000001E-3</v>
      </c>
      <c r="R31">
        <v>5.4000000000000003E-3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5.0200000000000002E-3</v>
      </c>
      <c r="X31">
        <v>5.0200000000000002E-3</v>
      </c>
      <c r="Y31">
        <v>2.5000000000000001E-3</v>
      </c>
      <c r="Z31">
        <v>2.5000000000000001E-3</v>
      </c>
      <c r="AA31">
        <v>2.5000000000000001E-3</v>
      </c>
      <c r="AB31">
        <v>0.33333758850762529</v>
      </c>
      <c r="AC31">
        <v>4.2621847732780394</v>
      </c>
      <c r="AD31">
        <v>186.11600000000001</v>
      </c>
      <c r="AE31">
        <v>0.02</v>
      </c>
      <c r="AF31">
        <v>2963</v>
      </c>
      <c r="AG31">
        <v>14878</v>
      </c>
      <c r="AH31">
        <v>15526</v>
      </c>
      <c r="AI31">
        <v>16201</v>
      </c>
    </row>
    <row r="32" spans="2:35">
      <c r="B32">
        <v>34</v>
      </c>
      <c r="C32">
        <v>34</v>
      </c>
      <c r="D32" t="s">
        <v>4</v>
      </c>
      <c r="E32" t="s">
        <v>7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3.2100000000000002E-3</v>
      </c>
      <c r="Q32">
        <v>2.6800000000000001E-3</v>
      </c>
      <c r="R32">
        <v>5.4000000000000003E-3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5.0200000000000002E-3</v>
      </c>
      <c r="X32">
        <v>5.0200000000000002E-3</v>
      </c>
      <c r="Y32">
        <v>2.5000000000000001E-3</v>
      </c>
      <c r="Z32">
        <v>2.5000000000000001E-3</v>
      </c>
      <c r="AA32">
        <v>2.5000000000000001E-3</v>
      </c>
      <c r="AB32">
        <v>0.33333758850762529</v>
      </c>
      <c r="AC32">
        <v>4.2621847732780394</v>
      </c>
      <c r="AD32">
        <v>186.11600000000001</v>
      </c>
      <c r="AE32">
        <v>2.5000000000000001E-2</v>
      </c>
      <c r="AF32">
        <v>2821</v>
      </c>
      <c r="AG32">
        <v>11902</v>
      </c>
      <c r="AH32">
        <v>12420</v>
      </c>
      <c r="AI32">
        <v>12961</v>
      </c>
    </row>
    <row r="33" spans="2:35">
      <c r="B33">
        <v>34</v>
      </c>
      <c r="C33">
        <v>34</v>
      </c>
      <c r="D33" t="s">
        <v>4</v>
      </c>
      <c r="E33" t="s">
        <v>7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3.2100000000000002E-3</v>
      </c>
      <c r="Q33">
        <v>2.6800000000000001E-3</v>
      </c>
      <c r="R33">
        <v>5.4000000000000003E-3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5.0200000000000002E-3</v>
      </c>
      <c r="X33">
        <v>5.0200000000000002E-3</v>
      </c>
      <c r="Y33">
        <v>2.5000000000000001E-3</v>
      </c>
      <c r="Z33">
        <v>2.5000000000000001E-3</v>
      </c>
      <c r="AA33">
        <v>2.5000000000000001E-3</v>
      </c>
      <c r="AB33">
        <v>0.33333758850762529</v>
      </c>
      <c r="AC33">
        <v>4.2621847732780394</v>
      </c>
      <c r="AD33">
        <v>186.11600000000001</v>
      </c>
      <c r="AE33">
        <v>0.03</v>
      </c>
      <c r="AF33">
        <v>2688</v>
      </c>
      <c r="AG33">
        <v>9919</v>
      </c>
      <c r="AH33">
        <v>10350</v>
      </c>
      <c r="AI33">
        <v>10801</v>
      </c>
    </row>
    <row r="34" spans="2:35">
      <c r="B34">
        <v>34</v>
      </c>
      <c r="C34">
        <v>34</v>
      </c>
      <c r="D34" t="s">
        <v>4</v>
      </c>
      <c r="E34" t="s">
        <v>7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3.2100000000000002E-3</v>
      </c>
      <c r="Q34">
        <v>2.6800000000000001E-3</v>
      </c>
      <c r="R34">
        <v>5.4000000000000003E-3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5.0200000000000002E-3</v>
      </c>
      <c r="X34">
        <v>5.0200000000000002E-3</v>
      </c>
      <c r="Y34">
        <v>2.5000000000000001E-3</v>
      </c>
      <c r="Z34">
        <v>2.5000000000000001E-3</v>
      </c>
      <c r="AA34">
        <v>2.5000000000000001E-3</v>
      </c>
      <c r="AB34">
        <v>0.33333758850762529</v>
      </c>
      <c r="AC34">
        <v>4.2621847732780394</v>
      </c>
      <c r="AD34">
        <v>186.11600000000001</v>
      </c>
      <c r="AE34">
        <v>3.5000000000000003E-2</v>
      </c>
      <c r="AF34">
        <v>2563</v>
      </c>
      <c r="AG34">
        <v>8502</v>
      </c>
      <c r="AH34">
        <v>8872</v>
      </c>
      <c r="AI34">
        <v>9258</v>
      </c>
    </row>
    <row r="35" spans="2:35">
      <c r="B35">
        <v>34</v>
      </c>
      <c r="C35">
        <v>34</v>
      </c>
      <c r="D35" t="s">
        <v>4</v>
      </c>
      <c r="E35" t="s">
        <v>7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3.2100000000000002E-3</v>
      </c>
      <c r="Q35">
        <v>2.6800000000000001E-3</v>
      </c>
      <c r="R35">
        <v>5.4000000000000003E-3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5.0200000000000002E-3</v>
      </c>
      <c r="X35">
        <v>5.0200000000000002E-3</v>
      </c>
      <c r="Y35">
        <v>2.5000000000000001E-3</v>
      </c>
      <c r="Z35">
        <v>2.5000000000000001E-3</v>
      </c>
      <c r="AA35">
        <v>2.5000000000000001E-3</v>
      </c>
      <c r="AB35">
        <v>0.33333758850762529</v>
      </c>
      <c r="AC35">
        <v>4.2621847732780394</v>
      </c>
      <c r="AD35">
        <v>186.11600000000001</v>
      </c>
      <c r="AE35">
        <v>0.04</v>
      </c>
      <c r="AF35">
        <v>2447</v>
      </c>
      <c r="AG35">
        <v>7439</v>
      </c>
      <c r="AH35">
        <v>7763</v>
      </c>
      <c r="AI35">
        <v>8101</v>
      </c>
    </row>
    <row r="36" spans="2:35">
      <c r="B36">
        <v>34</v>
      </c>
      <c r="C36">
        <v>34</v>
      </c>
      <c r="D36" t="s">
        <v>4</v>
      </c>
      <c r="E36" t="s">
        <v>7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3.2100000000000002E-3</v>
      </c>
      <c r="Q36">
        <v>2.6800000000000001E-3</v>
      </c>
      <c r="R36">
        <v>5.4000000000000003E-3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5.0200000000000002E-3</v>
      </c>
      <c r="X36">
        <v>5.0200000000000002E-3</v>
      </c>
      <c r="Y36">
        <v>2.5000000000000001E-3</v>
      </c>
      <c r="Z36">
        <v>2.5000000000000001E-3</v>
      </c>
      <c r="AA36">
        <v>2.5000000000000001E-3</v>
      </c>
      <c r="AB36">
        <v>0.33333758850762529</v>
      </c>
      <c r="AC36">
        <v>4.2621847732780394</v>
      </c>
      <c r="AD36">
        <v>186.11600000000001</v>
      </c>
      <c r="AE36">
        <v>4.4999999999999998E-2</v>
      </c>
      <c r="AF36">
        <v>2338</v>
      </c>
      <c r="AG36">
        <v>6612</v>
      </c>
      <c r="AH36">
        <v>6900</v>
      </c>
      <c r="AI36">
        <v>7201</v>
      </c>
    </row>
    <row r="37" spans="2:35">
      <c r="B37">
        <v>34</v>
      </c>
      <c r="C37">
        <v>34</v>
      </c>
      <c r="D37" t="s">
        <v>4</v>
      </c>
      <c r="E37" t="s">
        <v>7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3.2100000000000002E-3</v>
      </c>
      <c r="Q37">
        <v>2.6800000000000001E-3</v>
      </c>
      <c r="R37">
        <v>5.4000000000000003E-3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5.0200000000000002E-3</v>
      </c>
      <c r="X37">
        <v>5.0200000000000002E-3</v>
      </c>
      <c r="Y37">
        <v>2.5000000000000001E-3</v>
      </c>
      <c r="Z37">
        <v>2.5000000000000001E-3</v>
      </c>
      <c r="AA37">
        <v>2.5000000000000001E-3</v>
      </c>
      <c r="AB37">
        <v>0.33333758850762529</v>
      </c>
      <c r="AC37">
        <v>4.2621847732780394</v>
      </c>
      <c r="AD37">
        <v>186.11600000000001</v>
      </c>
      <c r="AE37">
        <v>0.05</v>
      </c>
      <c r="AF37">
        <v>2236</v>
      </c>
      <c r="AG37">
        <v>5951</v>
      </c>
      <c r="AH37">
        <v>6210</v>
      </c>
      <c r="AI37">
        <v>6481</v>
      </c>
    </row>
    <row r="38" spans="2:35">
      <c r="B38">
        <v>34</v>
      </c>
      <c r="C38">
        <v>34</v>
      </c>
      <c r="D38" t="s">
        <v>4</v>
      </c>
      <c r="E38" t="s">
        <v>7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2.9399999999999999E-3</v>
      </c>
      <c r="Q38">
        <v>2.5000000000000001E-3</v>
      </c>
      <c r="R38">
        <v>4.9500000000000004E-3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4.5999999999999999E-3</v>
      </c>
      <c r="X38">
        <v>4.5999999999999999E-3</v>
      </c>
      <c r="Y38">
        <v>2.5000000000000001E-3</v>
      </c>
      <c r="Z38">
        <v>2.5000000000000001E-3</v>
      </c>
      <c r="AA38">
        <v>2.5000000000000001E-3</v>
      </c>
      <c r="AB38">
        <v>0.4767075423706123</v>
      </c>
      <c r="AC38">
        <v>5.0090665798593124</v>
      </c>
      <c r="AD38">
        <v>200.566</v>
      </c>
      <c r="AE38">
        <v>0.02</v>
      </c>
      <c r="AF38">
        <v>2332</v>
      </c>
      <c r="AG38">
        <v>11808</v>
      </c>
      <c r="AH38">
        <v>12415</v>
      </c>
      <c r="AI38">
        <v>13052</v>
      </c>
    </row>
    <row r="39" spans="2:35">
      <c r="B39">
        <v>34</v>
      </c>
      <c r="C39">
        <v>34</v>
      </c>
      <c r="D39" t="s">
        <v>4</v>
      </c>
      <c r="E39" t="s">
        <v>7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2.9399999999999999E-3</v>
      </c>
      <c r="Q39">
        <v>2.5000000000000001E-3</v>
      </c>
      <c r="R39">
        <v>4.9500000000000004E-3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4.5999999999999999E-3</v>
      </c>
      <c r="X39">
        <v>4.5999999999999999E-3</v>
      </c>
      <c r="Y39">
        <v>2.5000000000000001E-3</v>
      </c>
      <c r="Z39">
        <v>2.5000000000000001E-3</v>
      </c>
      <c r="AA39">
        <v>2.5000000000000001E-3</v>
      </c>
      <c r="AB39">
        <v>0.4767075423706123</v>
      </c>
      <c r="AC39">
        <v>5.0090665798593124</v>
      </c>
      <c r="AD39">
        <v>200.566</v>
      </c>
      <c r="AE39">
        <v>2.5000000000000001E-2</v>
      </c>
      <c r="AF39">
        <v>2203</v>
      </c>
      <c r="AG39">
        <v>9446</v>
      </c>
      <c r="AH39">
        <v>9932</v>
      </c>
      <c r="AI39">
        <v>10442</v>
      </c>
    </row>
    <row r="40" spans="2:35">
      <c r="B40">
        <v>34</v>
      </c>
      <c r="C40">
        <v>34</v>
      </c>
      <c r="D40" t="s">
        <v>4</v>
      </c>
      <c r="E40" t="s">
        <v>7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2.9399999999999999E-3</v>
      </c>
      <c r="Q40">
        <v>2.5000000000000001E-3</v>
      </c>
      <c r="R40">
        <v>4.9500000000000004E-3</v>
      </c>
      <c r="S40">
        <v>2.5000000000000001E-3</v>
      </c>
      <c r="T40">
        <v>2.5000000000000001E-3</v>
      </c>
      <c r="U40">
        <v>2.5000000000000001E-3</v>
      </c>
      <c r="V40">
        <v>2.5000000000000001E-3</v>
      </c>
      <c r="W40">
        <v>4.5999999999999999E-3</v>
      </c>
      <c r="X40">
        <v>4.5999999999999999E-3</v>
      </c>
      <c r="Y40">
        <v>2.5000000000000001E-3</v>
      </c>
      <c r="Z40">
        <v>2.5000000000000001E-3</v>
      </c>
      <c r="AA40">
        <v>2.5000000000000001E-3</v>
      </c>
      <c r="AB40">
        <v>0.4767075423706123</v>
      </c>
      <c r="AC40">
        <v>5.0090665798593124</v>
      </c>
      <c r="AD40">
        <v>200.566</v>
      </c>
      <c r="AE40">
        <v>0.03</v>
      </c>
      <c r="AF40">
        <v>2083</v>
      </c>
      <c r="AG40">
        <v>7872</v>
      </c>
      <c r="AH40">
        <v>8276</v>
      </c>
      <c r="AI40">
        <v>8702</v>
      </c>
    </row>
    <row r="41" spans="2:35">
      <c r="B41">
        <v>34</v>
      </c>
      <c r="C41">
        <v>34</v>
      </c>
      <c r="D41" t="s">
        <v>4</v>
      </c>
      <c r="E41" t="s">
        <v>7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2.9399999999999999E-3</v>
      </c>
      <c r="Q41">
        <v>2.5000000000000001E-3</v>
      </c>
      <c r="R41">
        <v>4.9500000000000004E-3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4.5999999999999999E-3</v>
      </c>
      <c r="X41">
        <v>4.5999999999999999E-3</v>
      </c>
      <c r="Y41">
        <v>2.5000000000000001E-3</v>
      </c>
      <c r="Z41">
        <v>2.5000000000000001E-3</v>
      </c>
      <c r="AA41">
        <v>2.5000000000000001E-3</v>
      </c>
      <c r="AB41">
        <v>0.4767075423706123</v>
      </c>
      <c r="AC41">
        <v>5.0090665798593124</v>
      </c>
      <c r="AD41">
        <v>200.566</v>
      </c>
      <c r="AE41">
        <v>3.5000000000000003E-2</v>
      </c>
      <c r="AF41">
        <v>1973</v>
      </c>
      <c r="AG41">
        <v>6747</v>
      </c>
      <c r="AH41">
        <v>7094</v>
      </c>
      <c r="AI41">
        <v>7459</v>
      </c>
    </row>
    <row r="42" spans="2:35">
      <c r="B42">
        <v>34</v>
      </c>
      <c r="C42">
        <v>34</v>
      </c>
      <c r="D42" t="s">
        <v>4</v>
      </c>
      <c r="E42" t="s">
        <v>7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2.9399999999999999E-3</v>
      </c>
      <c r="Q42">
        <v>2.5000000000000001E-3</v>
      </c>
      <c r="R42">
        <v>4.9500000000000004E-3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4.5999999999999999E-3</v>
      </c>
      <c r="X42">
        <v>4.5999999999999999E-3</v>
      </c>
      <c r="Y42">
        <v>2.5000000000000001E-3</v>
      </c>
      <c r="Z42">
        <v>2.5000000000000001E-3</v>
      </c>
      <c r="AA42">
        <v>2.5000000000000001E-3</v>
      </c>
      <c r="AB42">
        <v>0.4767075423706123</v>
      </c>
      <c r="AC42">
        <v>5.0090665798593124</v>
      </c>
      <c r="AD42">
        <v>200.566</v>
      </c>
      <c r="AE42">
        <v>0.04</v>
      </c>
      <c r="AF42">
        <v>1871</v>
      </c>
      <c r="AG42">
        <v>5904</v>
      </c>
      <c r="AH42">
        <v>6207</v>
      </c>
      <c r="AI42">
        <v>6526</v>
      </c>
    </row>
    <row r="43" spans="2:35">
      <c r="B43">
        <v>34</v>
      </c>
      <c r="C43">
        <v>34</v>
      </c>
      <c r="D43" t="s">
        <v>4</v>
      </c>
      <c r="E43" t="s">
        <v>7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2.9399999999999999E-3</v>
      </c>
      <c r="Q43">
        <v>2.5000000000000001E-3</v>
      </c>
      <c r="R43">
        <v>4.9500000000000004E-3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4.5999999999999999E-3</v>
      </c>
      <c r="X43">
        <v>4.5999999999999999E-3</v>
      </c>
      <c r="Y43">
        <v>2.5000000000000001E-3</v>
      </c>
      <c r="Z43">
        <v>2.5000000000000001E-3</v>
      </c>
      <c r="AA43">
        <v>2.5000000000000001E-3</v>
      </c>
      <c r="AB43">
        <v>0.4767075423706123</v>
      </c>
      <c r="AC43">
        <v>5.0090665798593124</v>
      </c>
      <c r="AD43">
        <v>200.566</v>
      </c>
      <c r="AE43">
        <v>4.4999999999999998E-2</v>
      </c>
      <c r="AF43">
        <v>1776</v>
      </c>
      <c r="AG43">
        <v>5248</v>
      </c>
      <c r="AH43">
        <v>5518</v>
      </c>
      <c r="AI43">
        <v>5801</v>
      </c>
    </row>
    <row r="44" spans="2:35">
      <c r="B44">
        <v>34</v>
      </c>
      <c r="C44">
        <v>34</v>
      </c>
      <c r="D44" t="s">
        <v>4</v>
      </c>
      <c r="E44" t="s">
        <v>7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2.9399999999999999E-3</v>
      </c>
      <c r="Q44">
        <v>2.5000000000000001E-3</v>
      </c>
      <c r="R44">
        <v>4.9500000000000004E-3</v>
      </c>
      <c r="S44">
        <v>2.5000000000000001E-3</v>
      </c>
      <c r="T44">
        <v>2.5000000000000001E-3</v>
      </c>
      <c r="U44">
        <v>2.5000000000000001E-3</v>
      </c>
      <c r="V44">
        <v>2.5000000000000001E-3</v>
      </c>
      <c r="W44">
        <v>4.5999999999999999E-3</v>
      </c>
      <c r="X44">
        <v>4.5999999999999999E-3</v>
      </c>
      <c r="Y44">
        <v>2.5000000000000001E-3</v>
      </c>
      <c r="Z44">
        <v>2.5000000000000001E-3</v>
      </c>
      <c r="AA44">
        <v>2.5000000000000001E-3</v>
      </c>
      <c r="AB44">
        <v>0.4767075423706123</v>
      </c>
      <c r="AC44">
        <v>5.0090665798593124</v>
      </c>
      <c r="AD44">
        <v>200.566</v>
      </c>
      <c r="AE44">
        <v>0.05</v>
      </c>
      <c r="AF44">
        <v>1688</v>
      </c>
      <c r="AG44">
        <v>4723</v>
      </c>
      <c r="AH44">
        <v>4966</v>
      </c>
      <c r="AI44">
        <v>5221</v>
      </c>
    </row>
    <row r="45" spans="2:35">
      <c r="B45">
        <v>34</v>
      </c>
      <c r="C45">
        <v>34</v>
      </c>
      <c r="D45" t="s">
        <v>4</v>
      </c>
      <c r="E45" t="s">
        <v>7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2.9099999999999998E-3</v>
      </c>
      <c r="Q45">
        <v>2.5000000000000001E-3</v>
      </c>
      <c r="R45">
        <v>4.8999999999999998E-3</v>
      </c>
      <c r="S45">
        <v>2.5000000000000001E-3</v>
      </c>
      <c r="T45">
        <v>2.5000000000000001E-3</v>
      </c>
      <c r="U45">
        <v>2.5000000000000001E-3</v>
      </c>
      <c r="V45">
        <v>2.5000000000000001E-3</v>
      </c>
      <c r="W45">
        <v>4.5500000000000002E-3</v>
      </c>
      <c r="X45">
        <v>4.5500000000000002E-3</v>
      </c>
      <c r="Y45">
        <v>2.5000000000000001E-3</v>
      </c>
      <c r="Z45">
        <v>2.5000000000000001E-3</v>
      </c>
      <c r="AA45">
        <v>2.5000000000000001E-3</v>
      </c>
      <c r="AB45">
        <v>0.47935018340517821</v>
      </c>
      <c r="AC45">
        <v>5.5516609535227461</v>
      </c>
      <c r="AD45">
        <v>200.566</v>
      </c>
      <c r="AE45">
        <v>0.02</v>
      </c>
      <c r="AF45">
        <v>2096</v>
      </c>
      <c r="AG45">
        <v>10629</v>
      </c>
      <c r="AH45">
        <v>11236</v>
      </c>
      <c r="AI45">
        <v>11877</v>
      </c>
    </row>
    <row r="46" spans="2:35">
      <c r="B46">
        <v>34</v>
      </c>
      <c r="C46">
        <v>34</v>
      </c>
      <c r="D46" t="s">
        <v>4</v>
      </c>
      <c r="E46" t="s">
        <v>7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2.9099999999999998E-3</v>
      </c>
      <c r="Q46">
        <v>2.5000000000000001E-3</v>
      </c>
      <c r="R46">
        <v>4.8999999999999998E-3</v>
      </c>
      <c r="S46">
        <v>2.5000000000000001E-3</v>
      </c>
      <c r="T46">
        <v>2.5000000000000001E-3</v>
      </c>
      <c r="U46">
        <v>2.5000000000000001E-3</v>
      </c>
      <c r="V46">
        <v>2.5000000000000001E-3</v>
      </c>
      <c r="W46">
        <v>4.5500000000000002E-3</v>
      </c>
      <c r="X46">
        <v>4.5500000000000002E-3</v>
      </c>
      <c r="Y46">
        <v>2.5000000000000001E-3</v>
      </c>
      <c r="Z46">
        <v>2.5000000000000001E-3</v>
      </c>
      <c r="AA46">
        <v>2.5000000000000001E-3</v>
      </c>
      <c r="AB46">
        <v>0.47935018340517821</v>
      </c>
      <c r="AC46">
        <v>5.5516609535227461</v>
      </c>
      <c r="AD46">
        <v>200.566</v>
      </c>
      <c r="AE46">
        <v>2.5000000000000001E-2</v>
      </c>
      <c r="AF46">
        <v>1969</v>
      </c>
      <c r="AG46">
        <v>8503</v>
      </c>
      <c r="AH46">
        <v>8989</v>
      </c>
      <c r="AI46">
        <v>9502</v>
      </c>
    </row>
    <row r="47" spans="2:35">
      <c r="B47">
        <v>34</v>
      </c>
      <c r="C47">
        <v>34</v>
      </c>
      <c r="D47" t="s">
        <v>4</v>
      </c>
      <c r="E47" t="s">
        <v>7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2.9099999999999998E-3</v>
      </c>
      <c r="Q47">
        <v>2.5000000000000001E-3</v>
      </c>
      <c r="R47">
        <v>4.8999999999999998E-3</v>
      </c>
      <c r="S47">
        <v>2.5000000000000001E-3</v>
      </c>
      <c r="T47">
        <v>2.5000000000000001E-3</v>
      </c>
      <c r="U47">
        <v>2.5000000000000001E-3</v>
      </c>
      <c r="V47">
        <v>2.5000000000000001E-3</v>
      </c>
      <c r="W47">
        <v>4.5500000000000002E-3</v>
      </c>
      <c r="X47">
        <v>4.5500000000000002E-3</v>
      </c>
      <c r="Y47">
        <v>2.5000000000000001E-3</v>
      </c>
      <c r="Z47">
        <v>2.5000000000000001E-3</v>
      </c>
      <c r="AA47">
        <v>2.5000000000000001E-3</v>
      </c>
      <c r="AB47">
        <v>0.47935018340517821</v>
      </c>
      <c r="AC47">
        <v>5.5516609535227461</v>
      </c>
      <c r="AD47">
        <v>200.566</v>
      </c>
      <c r="AE47">
        <v>0.03</v>
      </c>
      <c r="AF47">
        <v>1853</v>
      </c>
      <c r="AG47">
        <v>7086</v>
      </c>
      <c r="AH47">
        <v>7490</v>
      </c>
      <c r="AI47">
        <v>7918</v>
      </c>
    </row>
    <row r="48" spans="2:35">
      <c r="B48">
        <v>34</v>
      </c>
      <c r="C48">
        <v>34</v>
      </c>
      <c r="D48" t="s">
        <v>4</v>
      </c>
      <c r="E48" t="s">
        <v>7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2.9099999999999998E-3</v>
      </c>
      <c r="Q48">
        <v>2.5000000000000001E-3</v>
      </c>
      <c r="R48">
        <v>4.8999999999999998E-3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4.5500000000000002E-3</v>
      </c>
      <c r="X48">
        <v>4.5500000000000002E-3</v>
      </c>
      <c r="Y48">
        <v>2.5000000000000001E-3</v>
      </c>
      <c r="Z48">
        <v>2.5000000000000001E-3</v>
      </c>
      <c r="AA48">
        <v>2.5000000000000001E-3</v>
      </c>
      <c r="AB48">
        <v>0.47935018340517821</v>
      </c>
      <c r="AC48">
        <v>5.5516609535227461</v>
      </c>
      <c r="AD48">
        <v>200.566</v>
      </c>
      <c r="AE48">
        <v>3.5000000000000003E-2</v>
      </c>
      <c r="AF48">
        <v>1746</v>
      </c>
      <c r="AG48">
        <v>6074</v>
      </c>
      <c r="AH48">
        <v>6420</v>
      </c>
      <c r="AI48">
        <v>6787</v>
      </c>
    </row>
    <row r="49" spans="2:35">
      <c r="B49">
        <v>34</v>
      </c>
      <c r="C49">
        <v>34</v>
      </c>
      <c r="D49" t="s">
        <v>4</v>
      </c>
      <c r="E49" t="s">
        <v>7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2.9099999999999998E-3</v>
      </c>
      <c r="Q49">
        <v>2.5000000000000001E-3</v>
      </c>
      <c r="R49">
        <v>4.8999999999999998E-3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4.5500000000000002E-3</v>
      </c>
      <c r="X49">
        <v>4.5500000000000002E-3</v>
      </c>
      <c r="Y49">
        <v>2.5000000000000001E-3</v>
      </c>
      <c r="Z49">
        <v>2.5000000000000001E-3</v>
      </c>
      <c r="AA49">
        <v>2.5000000000000001E-3</v>
      </c>
      <c r="AB49">
        <v>0.47935018340517821</v>
      </c>
      <c r="AC49">
        <v>5.5516609535227461</v>
      </c>
      <c r="AD49">
        <v>200.566</v>
      </c>
      <c r="AE49">
        <v>0.04</v>
      </c>
      <c r="AF49">
        <v>1648</v>
      </c>
      <c r="AG49">
        <v>5315</v>
      </c>
      <c r="AH49">
        <v>5618</v>
      </c>
      <c r="AI49">
        <v>5938</v>
      </c>
    </row>
    <row r="50" spans="2:35">
      <c r="B50">
        <v>34</v>
      </c>
      <c r="C50">
        <v>34</v>
      </c>
      <c r="D50" t="s">
        <v>4</v>
      </c>
      <c r="E50" t="s">
        <v>7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2.9099999999999998E-3</v>
      </c>
      <c r="Q50">
        <v>2.5000000000000001E-3</v>
      </c>
      <c r="R50">
        <v>4.8999999999999998E-3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4.5500000000000002E-3</v>
      </c>
      <c r="X50">
        <v>4.5500000000000002E-3</v>
      </c>
      <c r="Y50">
        <v>2.5000000000000001E-3</v>
      </c>
      <c r="Z50">
        <v>2.5000000000000001E-3</v>
      </c>
      <c r="AA50">
        <v>2.5000000000000001E-3</v>
      </c>
      <c r="AB50">
        <v>0.47935018340517821</v>
      </c>
      <c r="AC50">
        <v>5.5516609535227461</v>
      </c>
      <c r="AD50">
        <v>200.566</v>
      </c>
      <c r="AE50">
        <v>4.4999999999999998E-2</v>
      </c>
      <c r="AF50">
        <v>1558</v>
      </c>
      <c r="AG50">
        <v>4724</v>
      </c>
      <c r="AH50">
        <v>4994</v>
      </c>
      <c r="AI50">
        <v>5279</v>
      </c>
    </row>
    <row r="51" spans="2:35">
      <c r="B51">
        <v>34</v>
      </c>
      <c r="C51">
        <v>34</v>
      </c>
      <c r="D51" t="s">
        <v>4</v>
      </c>
      <c r="E51" t="s">
        <v>7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2.9099999999999998E-3</v>
      </c>
      <c r="Q51">
        <v>2.5000000000000001E-3</v>
      </c>
      <c r="R51">
        <v>4.8999999999999998E-3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4.5500000000000002E-3</v>
      </c>
      <c r="X51">
        <v>4.5500000000000002E-3</v>
      </c>
      <c r="Y51">
        <v>2.5000000000000001E-3</v>
      </c>
      <c r="Z51">
        <v>2.5000000000000001E-3</v>
      </c>
      <c r="AA51">
        <v>2.5000000000000001E-3</v>
      </c>
      <c r="AB51">
        <v>0.47935018340517821</v>
      </c>
      <c r="AC51">
        <v>5.5516609535227461</v>
      </c>
      <c r="AD51">
        <v>200.566</v>
      </c>
      <c r="AE51">
        <v>0.05</v>
      </c>
      <c r="AF51">
        <v>1475</v>
      </c>
      <c r="AG51">
        <v>4252</v>
      </c>
      <c r="AH51">
        <v>4494</v>
      </c>
      <c r="AI51">
        <v>4751</v>
      </c>
    </row>
    <row r="52" spans="2:35">
      <c r="B52">
        <v>34</v>
      </c>
      <c r="C52">
        <v>34</v>
      </c>
      <c r="D52" t="s">
        <v>4</v>
      </c>
      <c r="E52" t="s">
        <v>7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2.8800000000000002E-3</v>
      </c>
      <c r="Q52">
        <v>2.5000000000000001E-3</v>
      </c>
      <c r="R52">
        <v>4.8500000000000001E-3</v>
      </c>
      <c r="S52">
        <v>2.5000000000000001E-3</v>
      </c>
      <c r="T52">
        <v>2.5000000000000001E-3</v>
      </c>
      <c r="U52">
        <v>2.5000000000000001E-3</v>
      </c>
      <c r="V52">
        <v>2.5000000000000001E-3</v>
      </c>
      <c r="W52">
        <v>4.4999999999999997E-3</v>
      </c>
      <c r="X52">
        <v>4.4999999999999997E-3</v>
      </c>
      <c r="Y52">
        <v>2.5000000000000001E-3</v>
      </c>
      <c r="Z52">
        <v>2.5000000000000001E-3</v>
      </c>
      <c r="AA52">
        <v>2.5000000000000001E-3</v>
      </c>
      <c r="AB52">
        <v>0.48245602291895368</v>
      </c>
      <c r="AC52">
        <v>5.5696172711112002</v>
      </c>
      <c r="AD52">
        <v>200.566</v>
      </c>
      <c r="AE52">
        <v>0.02</v>
      </c>
      <c r="AF52">
        <v>2088</v>
      </c>
      <c r="AG52">
        <v>10589</v>
      </c>
      <c r="AH52">
        <v>11195</v>
      </c>
      <c r="AI52">
        <v>11837</v>
      </c>
    </row>
    <row r="53" spans="2:35">
      <c r="B53">
        <v>34</v>
      </c>
      <c r="C53">
        <v>34</v>
      </c>
      <c r="D53" t="s">
        <v>4</v>
      </c>
      <c r="E53" t="s">
        <v>7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2.8800000000000002E-3</v>
      </c>
      <c r="Q53">
        <v>2.5000000000000001E-3</v>
      </c>
      <c r="R53">
        <v>4.8500000000000001E-3</v>
      </c>
      <c r="S53">
        <v>2.5000000000000001E-3</v>
      </c>
      <c r="T53">
        <v>2.5000000000000001E-3</v>
      </c>
      <c r="U53">
        <v>2.5000000000000001E-3</v>
      </c>
      <c r="V53">
        <v>2.5000000000000001E-3</v>
      </c>
      <c r="W53">
        <v>4.4999999999999997E-3</v>
      </c>
      <c r="X53">
        <v>4.4999999999999997E-3</v>
      </c>
      <c r="Y53">
        <v>2.5000000000000001E-3</v>
      </c>
      <c r="Z53">
        <v>2.5000000000000001E-3</v>
      </c>
      <c r="AA53">
        <v>2.5000000000000001E-3</v>
      </c>
      <c r="AB53">
        <v>0.48245602291895368</v>
      </c>
      <c r="AC53">
        <v>5.5696172711112002</v>
      </c>
      <c r="AD53">
        <v>200.566</v>
      </c>
      <c r="AE53">
        <v>2.5000000000000001E-2</v>
      </c>
      <c r="AF53">
        <v>1961</v>
      </c>
      <c r="AG53">
        <v>8471</v>
      </c>
      <c r="AH53">
        <v>8956</v>
      </c>
      <c r="AI53">
        <v>9469</v>
      </c>
    </row>
    <row r="54" spans="2:35">
      <c r="B54">
        <v>34</v>
      </c>
      <c r="C54">
        <v>34</v>
      </c>
      <c r="D54" t="s">
        <v>4</v>
      </c>
      <c r="E54" t="s">
        <v>7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2.8800000000000002E-3</v>
      </c>
      <c r="Q54">
        <v>2.5000000000000001E-3</v>
      </c>
      <c r="R54">
        <v>4.8500000000000001E-3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4.4999999999999997E-3</v>
      </c>
      <c r="X54">
        <v>4.4999999999999997E-3</v>
      </c>
      <c r="Y54">
        <v>2.5000000000000001E-3</v>
      </c>
      <c r="Z54">
        <v>2.5000000000000001E-3</v>
      </c>
      <c r="AA54">
        <v>2.5000000000000001E-3</v>
      </c>
      <c r="AB54">
        <v>0.48245602291895368</v>
      </c>
      <c r="AC54">
        <v>5.5696172711112002</v>
      </c>
      <c r="AD54">
        <v>200.566</v>
      </c>
      <c r="AE54">
        <v>0.03</v>
      </c>
      <c r="AF54">
        <v>1845</v>
      </c>
      <c r="AG54">
        <v>7059</v>
      </c>
      <c r="AH54">
        <v>7464</v>
      </c>
      <c r="AI54">
        <v>7891</v>
      </c>
    </row>
    <row r="55" spans="2:35">
      <c r="B55">
        <v>34</v>
      </c>
      <c r="C55">
        <v>34</v>
      </c>
      <c r="D55" t="s">
        <v>4</v>
      </c>
      <c r="E55" t="s">
        <v>7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2.8800000000000002E-3</v>
      </c>
      <c r="Q55">
        <v>2.5000000000000001E-3</v>
      </c>
      <c r="R55">
        <v>4.8500000000000001E-3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4.4999999999999997E-3</v>
      </c>
      <c r="X55">
        <v>4.4999999999999997E-3</v>
      </c>
      <c r="Y55">
        <v>2.5000000000000001E-3</v>
      </c>
      <c r="Z55">
        <v>2.5000000000000001E-3</v>
      </c>
      <c r="AA55">
        <v>2.5000000000000001E-3</v>
      </c>
      <c r="AB55">
        <v>0.48245602291895368</v>
      </c>
      <c r="AC55">
        <v>5.5696172711112002</v>
      </c>
      <c r="AD55">
        <v>200.566</v>
      </c>
      <c r="AE55">
        <v>3.5000000000000003E-2</v>
      </c>
      <c r="AF55">
        <v>1738</v>
      </c>
      <c r="AG55">
        <v>6051</v>
      </c>
      <c r="AH55">
        <v>6397</v>
      </c>
      <c r="AI55">
        <v>6764</v>
      </c>
    </row>
    <row r="56" spans="2:35">
      <c r="B56">
        <v>34</v>
      </c>
      <c r="C56">
        <v>34</v>
      </c>
      <c r="D56" t="s">
        <v>4</v>
      </c>
      <c r="E56" t="s">
        <v>7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2.8800000000000002E-3</v>
      </c>
      <c r="Q56">
        <v>2.5000000000000001E-3</v>
      </c>
      <c r="R56">
        <v>4.8500000000000001E-3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4.4999999999999997E-3</v>
      </c>
      <c r="X56">
        <v>4.4999999999999997E-3</v>
      </c>
      <c r="Y56">
        <v>2.5000000000000001E-3</v>
      </c>
      <c r="Z56">
        <v>2.5000000000000001E-3</v>
      </c>
      <c r="AA56">
        <v>2.5000000000000001E-3</v>
      </c>
      <c r="AB56">
        <v>0.48245602291895368</v>
      </c>
      <c r="AC56">
        <v>5.5696172711112002</v>
      </c>
      <c r="AD56">
        <v>200.566</v>
      </c>
      <c r="AE56">
        <v>0.04</v>
      </c>
      <c r="AF56">
        <v>1640</v>
      </c>
      <c r="AG56">
        <v>5294</v>
      </c>
      <c r="AH56">
        <v>5598</v>
      </c>
      <c r="AI56">
        <v>5918</v>
      </c>
    </row>
    <row r="57" spans="2:35">
      <c r="B57">
        <v>34</v>
      </c>
      <c r="C57">
        <v>34</v>
      </c>
      <c r="D57" t="s">
        <v>4</v>
      </c>
      <c r="E57" t="s">
        <v>7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2.8800000000000002E-3</v>
      </c>
      <c r="Q57">
        <v>2.5000000000000001E-3</v>
      </c>
      <c r="R57">
        <v>4.8500000000000001E-3</v>
      </c>
      <c r="S57">
        <v>2.5000000000000001E-3</v>
      </c>
      <c r="T57">
        <v>2.5000000000000001E-3</v>
      </c>
      <c r="U57">
        <v>2.5000000000000001E-3</v>
      </c>
      <c r="V57">
        <v>2.5000000000000001E-3</v>
      </c>
      <c r="W57">
        <v>4.4999999999999997E-3</v>
      </c>
      <c r="X57">
        <v>4.4999999999999997E-3</v>
      </c>
      <c r="Y57">
        <v>2.5000000000000001E-3</v>
      </c>
      <c r="Z57">
        <v>2.5000000000000001E-3</v>
      </c>
      <c r="AA57">
        <v>2.5000000000000001E-3</v>
      </c>
      <c r="AB57">
        <v>0.48245602291895368</v>
      </c>
      <c r="AC57">
        <v>5.5696172711112002</v>
      </c>
      <c r="AD57">
        <v>200.566</v>
      </c>
      <c r="AE57">
        <v>4.4999999999999998E-2</v>
      </c>
      <c r="AF57">
        <v>1550</v>
      </c>
      <c r="AG57">
        <v>4706</v>
      </c>
      <c r="AH57">
        <v>4976</v>
      </c>
      <c r="AI57">
        <v>5261</v>
      </c>
    </row>
    <row r="58" spans="2:35">
      <c r="B58">
        <v>34</v>
      </c>
      <c r="C58">
        <v>34</v>
      </c>
      <c r="D58" t="s">
        <v>4</v>
      </c>
      <c r="E58" t="s">
        <v>7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2.8800000000000002E-3</v>
      </c>
      <c r="Q58">
        <v>2.5000000000000001E-3</v>
      </c>
      <c r="R58">
        <v>4.8500000000000001E-3</v>
      </c>
      <c r="S58">
        <v>2.5000000000000001E-3</v>
      </c>
      <c r="T58">
        <v>2.5000000000000001E-3</v>
      </c>
      <c r="U58">
        <v>2.5000000000000001E-3</v>
      </c>
      <c r="V58">
        <v>2.5000000000000001E-3</v>
      </c>
      <c r="W58">
        <v>4.4999999999999997E-3</v>
      </c>
      <c r="X58">
        <v>4.4999999999999997E-3</v>
      </c>
      <c r="Y58">
        <v>2.5000000000000001E-3</v>
      </c>
      <c r="Z58">
        <v>2.5000000000000001E-3</v>
      </c>
      <c r="AA58">
        <v>2.5000000000000001E-3</v>
      </c>
      <c r="AB58">
        <v>0.48245602291895368</v>
      </c>
      <c r="AC58">
        <v>5.5696172711112002</v>
      </c>
      <c r="AD58">
        <v>200.566</v>
      </c>
      <c r="AE58">
        <v>0.05</v>
      </c>
      <c r="AF58">
        <v>1468</v>
      </c>
      <c r="AG58">
        <v>4236</v>
      </c>
      <c r="AH58">
        <v>4478</v>
      </c>
      <c r="AI58">
        <v>4735</v>
      </c>
    </row>
    <row r="59" spans="2:35">
      <c r="B59">
        <v>34</v>
      </c>
      <c r="C59">
        <v>34</v>
      </c>
      <c r="D59" t="s">
        <v>4</v>
      </c>
      <c r="E59" t="s">
        <v>7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2.8500000000000001E-3</v>
      </c>
      <c r="Q59">
        <v>2.5000000000000001E-3</v>
      </c>
      <c r="R59">
        <v>4.7999999999999996E-3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4.4600000000000004E-3</v>
      </c>
      <c r="X59">
        <v>4.4600000000000004E-3</v>
      </c>
      <c r="Y59">
        <v>2.5000000000000001E-3</v>
      </c>
      <c r="Z59">
        <v>2.5000000000000001E-3</v>
      </c>
      <c r="AA59">
        <v>2.5000000000000001E-3</v>
      </c>
      <c r="AB59">
        <v>0.48589453532892452</v>
      </c>
      <c r="AC59">
        <v>5.5894296427377954</v>
      </c>
      <c r="AD59">
        <v>200.566</v>
      </c>
      <c r="AE59">
        <v>0.02</v>
      </c>
      <c r="AF59">
        <v>2080</v>
      </c>
      <c r="AG59">
        <v>10549</v>
      </c>
      <c r="AH59">
        <v>11155</v>
      </c>
      <c r="AI59">
        <v>11797</v>
      </c>
    </row>
    <row r="60" spans="2:35">
      <c r="B60">
        <v>34</v>
      </c>
      <c r="C60">
        <v>34</v>
      </c>
      <c r="D60" t="s">
        <v>4</v>
      </c>
      <c r="E60" t="s">
        <v>7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2.8500000000000001E-3</v>
      </c>
      <c r="Q60">
        <v>2.5000000000000001E-3</v>
      </c>
      <c r="R60">
        <v>4.7999999999999996E-3</v>
      </c>
      <c r="S60">
        <v>2.5000000000000001E-3</v>
      </c>
      <c r="T60">
        <v>2.5000000000000001E-3</v>
      </c>
      <c r="U60">
        <v>2.5000000000000001E-3</v>
      </c>
      <c r="V60">
        <v>2.5000000000000001E-3</v>
      </c>
      <c r="W60">
        <v>4.4600000000000004E-3</v>
      </c>
      <c r="X60">
        <v>4.4600000000000004E-3</v>
      </c>
      <c r="Y60">
        <v>2.5000000000000001E-3</v>
      </c>
      <c r="Z60">
        <v>2.5000000000000001E-3</v>
      </c>
      <c r="AA60">
        <v>2.5000000000000001E-3</v>
      </c>
      <c r="AB60">
        <v>0.48589453532892452</v>
      </c>
      <c r="AC60">
        <v>5.5894296427377954</v>
      </c>
      <c r="AD60">
        <v>200.566</v>
      </c>
      <c r="AE60">
        <v>2.5000000000000001E-2</v>
      </c>
      <c r="AF60">
        <v>1953</v>
      </c>
      <c r="AG60">
        <v>8439</v>
      </c>
      <c r="AH60">
        <v>8924</v>
      </c>
      <c r="AI60">
        <v>9437</v>
      </c>
    </row>
    <row r="61" spans="2:35">
      <c r="B61">
        <v>34</v>
      </c>
      <c r="C61">
        <v>34</v>
      </c>
      <c r="D61" t="s">
        <v>4</v>
      </c>
      <c r="E61" t="s">
        <v>7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2.8500000000000001E-3</v>
      </c>
      <c r="Q61">
        <v>2.5000000000000001E-3</v>
      </c>
      <c r="R61">
        <v>4.7999999999999996E-3</v>
      </c>
      <c r="S61">
        <v>2.5000000000000001E-3</v>
      </c>
      <c r="T61">
        <v>2.5000000000000001E-3</v>
      </c>
      <c r="U61">
        <v>2.5000000000000001E-3</v>
      </c>
      <c r="V61">
        <v>2.5000000000000001E-3</v>
      </c>
      <c r="W61">
        <v>4.4600000000000004E-3</v>
      </c>
      <c r="X61">
        <v>4.4600000000000004E-3</v>
      </c>
      <c r="Y61">
        <v>2.5000000000000001E-3</v>
      </c>
      <c r="Z61">
        <v>2.5000000000000001E-3</v>
      </c>
      <c r="AA61">
        <v>2.5000000000000001E-3</v>
      </c>
      <c r="AB61">
        <v>0.48589453532892452</v>
      </c>
      <c r="AC61">
        <v>5.5894296427377954</v>
      </c>
      <c r="AD61">
        <v>200.566</v>
      </c>
      <c r="AE61">
        <v>0.03</v>
      </c>
      <c r="AF61">
        <v>1837</v>
      </c>
      <c r="AG61">
        <v>7032</v>
      </c>
      <c r="AH61">
        <v>7437</v>
      </c>
      <c r="AI61">
        <v>7864</v>
      </c>
    </row>
    <row r="62" spans="2:35">
      <c r="B62">
        <v>34</v>
      </c>
      <c r="C62">
        <v>34</v>
      </c>
      <c r="D62" t="s">
        <v>4</v>
      </c>
      <c r="E62" t="s">
        <v>7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2.8500000000000001E-3</v>
      </c>
      <c r="Q62">
        <v>2.5000000000000001E-3</v>
      </c>
      <c r="R62">
        <v>4.7999999999999996E-3</v>
      </c>
      <c r="S62">
        <v>2.5000000000000001E-3</v>
      </c>
      <c r="T62">
        <v>2.5000000000000001E-3</v>
      </c>
      <c r="U62">
        <v>2.5000000000000001E-3</v>
      </c>
      <c r="V62">
        <v>2.5000000000000001E-3</v>
      </c>
      <c r="W62">
        <v>4.4600000000000004E-3</v>
      </c>
      <c r="X62">
        <v>4.4600000000000004E-3</v>
      </c>
      <c r="Y62">
        <v>2.5000000000000001E-3</v>
      </c>
      <c r="Z62">
        <v>2.5000000000000001E-3</v>
      </c>
      <c r="AA62">
        <v>2.5000000000000001E-3</v>
      </c>
      <c r="AB62">
        <v>0.48589453532892452</v>
      </c>
      <c r="AC62">
        <v>5.5894296427377954</v>
      </c>
      <c r="AD62">
        <v>200.566</v>
      </c>
      <c r="AE62">
        <v>3.5000000000000003E-2</v>
      </c>
      <c r="AF62">
        <v>1731</v>
      </c>
      <c r="AG62">
        <v>6028</v>
      </c>
      <c r="AH62">
        <v>6374</v>
      </c>
      <c r="AI62">
        <v>6741</v>
      </c>
    </row>
    <row r="63" spans="2:35">
      <c r="B63">
        <v>34</v>
      </c>
      <c r="C63">
        <v>34</v>
      </c>
      <c r="D63" t="s">
        <v>4</v>
      </c>
      <c r="E63" t="s">
        <v>7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2.8500000000000001E-3</v>
      </c>
      <c r="Q63">
        <v>2.5000000000000001E-3</v>
      </c>
      <c r="R63">
        <v>4.7999999999999996E-3</v>
      </c>
      <c r="S63">
        <v>2.5000000000000001E-3</v>
      </c>
      <c r="T63">
        <v>2.5000000000000001E-3</v>
      </c>
      <c r="U63">
        <v>2.5000000000000001E-3</v>
      </c>
      <c r="V63">
        <v>2.5000000000000001E-3</v>
      </c>
      <c r="W63">
        <v>4.4600000000000004E-3</v>
      </c>
      <c r="X63">
        <v>4.4600000000000004E-3</v>
      </c>
      <c r="Y63">
        <v>2.5000000000000001E-3</v>
      </c>
      <c r="Z63">
        <v>2.5000000000000001E-3</v>
      </c>
      <c r="AA63">
        <v>2.5000000000000001E-3</v>
      </c>
      <c r="AB63">
        <v>0.48589453532892452</v>
      </c>
      <c r="AC63">
        <v>5.5894296427377954</v>
      </c>
      <c r="AD63">
        <v>200.566</v>
      </c>
      <c r="AE63">
        <v>0.04</v>
      </c>
      <c r="AF63">
        <v>1633</v>
      </c>
      <c r="AG63">
        <v>5274</v>
      </c>
      <c r="AH63">
        <v>5578</v>
      </c>
      <c r="AI63">
        <v>5898</v>
      </c>
    </row>
    <row r="64" spans="2:35">
      <c r="B64">
        <v>34</v>
      </c>
      <c r="C64">
        <v>34</v>
      </c>
      <c r="D64" t="s">
        <v>4</v>
      </c>
      <c r="E64" t="s">
        <v>7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2.8500000000000001E-3</v>
      </c>
      <c r="Q64">
        <v>2.5000000000000001E-3</v>
      </c>
      <c r="R64">
        <v>4.7999999999999996E-3</v>
      </c>
      <c r="S64">
        <v>2.5000000000000001E-3</v>
      </c>
      <c r="T64">
        <v>2.5000000000000001E-3</v>
      </c>
      <c r="U64">
        <v>2.5000000000000001E-3</v>
      </c>
      <c r="V64">
        <v>2.5000000000000001E-3</v>
      </c>
      <c r="W64">
        <v>4.4600000000000004E-3</v>
      </c>
      <c r="X64">
        <v>4.4600000000000004E-3</v>
      </c>
      <c r="Y64">
        <v>2.5000000000000001E-3</v>
      </c>
      <c r="Z64">
        <v>2.5000000000000001E-3</v>
      </c>
      <c r="AA64">
        <v>2.5000000000000001E-3</v>
      </c>
      <c r="AB64">
        <v>0.48589453532892452</v>
      </c>
      <c r="AC64">
        <v>5.5894296427377954</v>
      </c>
      <c r="AD64">
        <v>200.566</v>
      </c>
      <c r="AE64">
        <v>4.4999999999999998E-2</v>
      </c>
      <c r="AF64">
        <v>1543</v>
      </c>
      <c r="AG64">
        <v>4688</v>
      </c>
      <c r="AH64">
        <v>4958</v>
      </c>
      <c r="AI64">
        <v>5243</v>
      </c>
    </row>
    <row r="65" spans="2:35">
      <c r="B65">
        <v>34</v>
      </c>
      <c r="C65">
        <v>34</v>
      </c>
      <c r="D65" t="s">
        <v>4</v>
      </c>
      <c r="E65" t="s">
        <v>7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2.8500000000000001E-3</v>
      </c>
      <c r="Q65">
        <v>2.5000000000000001E-3</v>
      </c>
      <c r="R65">
        <v>4.7999999999999996E-3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4.4600000000000004E-3</v>
      </c>
      <c r="X65">
        <v>4.4600000000000004E-3</v>
      </c>
      <c r="Y65">
        <v>2.5000000000000001E-3</v>
      </c>
      <c r="Z65">
        <v>2.5000000000000001E-3</v>
      </c>
      <c r="AA65">
        <v>2.5000000000000001E-3</v>
      </c>
      <c r="AB65">
        <v>0.48589453532892452</v>
      </c>
      <c r="AC65">
        <v>5.5894296427377954</v>
      </c>
      <c r="AD65">
        <v>200.566</v>
      </c>
      <c r="AE65">
        <v>0.05</v>
      </c>
      <c r="AF65">
        <v>1461</v>
      </c>
      <c r="AG65">
        <v>4219</v>
      </c>
      <c r="AH65">
        <v>4462</v>
      </c>
      <c r="AI65">
        <v>4719</v>
      </c>
    </row>
    <row r="66" spans="2:35">
      <c r="B66">
        <v>34</v>
      </c>
      <c r="C66">
        <v>34</v>
      </c>
      <c r="D66" t="s">
        <v>4</v>
      </c>
      <c r="E66" t="s">
        <v>7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2.82E-3</v>
      </c>
      <c r="Q66">
        <v>2.5000000000000001E-3</v>
      </c>
      <c r="R66">
        <v>4.7400000000000003E-3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4.4099999999999999E-3</v>
      </c>
      <c r="X66">
        <v>4.4099999999999999E-3</v>
      </c>
      <c r="Y66">
        <v>2.5000000000000001E-3</v>
      </c>
      <c r="Z66">
        <v>2.5000000000000001E-3</v>
      </c>
      <c r="AA66">
        <v>2.5000000000000001E-3</v>
      </c>
      <c r="AB66">
        <v>0.49021191999785801</v>
      </c>
      <c r="AC66">
        <v>5.6142069840416253</v>
      </c>
      <c r="AD66">
        <v>200.566</v>
      </c>
      <c r="AE66">
        <v>0.02</v>
      </c>
      <c r="AF66">
        <v>2072</v>
      </c>
      <c r="AG66">
        <v>10509</v>
      </c>
      <c r="AH66">
        <v>11115</v>
      </c>
      <c r="AI66">
        <v>11757</v>
      </c>
    </row>
    <row r="67" spans="2:35">
      <c r="B67">
        <v>34</v>
      </c>
      <c r="C67">
        <v>34</v>
      </c>
      <c r="D67" t="s">
        <v>4</v>
      </c>
      <c r="E67" t="s">
        <v>7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2.82E-3</v>
      </c>
      <c r="Q67">
        <v>2.5000000000000001E-3</v>
      </c>
      <c r="R67">
        <v>4.7400000000000003E-3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4.4099999999999999E-3</v>
      </c>
      <c r="X67">
        <v>4.4099999999999999E-3</v>
      </c>
      <c r="Y67">
        <v>2.5000000000000001E-3</v>
      </c>
      <c r="Z67">
        <v>2.5000000000000001E-3</v>
      </c>
      <c r="AA67">
        <v>2.5000000000000001E-3</v>
      </c>
      <c r="AB67">
        <v>0.49021191999785801</v>
      </c>
      <c r="AC67">
        <v>5.6142069840416253</v>
      </c>
      <c r="AD67">
        <v>200.566</v>
      </c>
      <c r="AE67">
        <v>2.5000000000000001E-2</v>
      </c>
      <c r="AF67">
        <v>1946</v>
      </c>
      <c r="AG67">
        <v>8407</v>
      </c>
      <c r="AH67">
        <v>8892</v>
      </c>
      <c r="AI67">
        <v>9405</v>
      </c>
    </row>
    <row r="68" spans="2:35">
      <c r="B68">
        <v>34</v>
      </c>
      <c r="C68">
        <v>34</v>
      </c>
      <c r="D68" t="s">
        <v>4</v>
      </c>
      <c r="E68" t="s">
        <v>7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2.82E-3</v>
      </c>
      <c r="Q68">
        <v>2.5000000000000001E-3</v>
      </c>
      <c r="R68">
        <v>4.7400000000000003E-3</v>
      </c>
      <c r="S68">
        <v>2.5000000000000001E-3</v>
      </c>
      <c r="T68">
        <v>2.5000000000000001E-3</v>
      </c>
      <c r="U68">
        <v>2.5000000000000001E-3</v>
      </c>
      <c r="V68">
        <v>2.5000000000000001E-3</v>
      </c>
      <c r="W68">
        <v>4.4099999999999999E-3</v>
      </c>
      <c r="X68">
        <v>4.4099999999999999E-3</v>
      </c>
      <c r="Y68">
        <v>2.5000000000000001E-3</v>
      </c>
      <c r="Z68">
        <v>2.5000000000000001E-3</v>
      </c>
      <c r="AA68">
        <v>2.5000000000000001E-3</v>
      </c>
      <c r="AB68">
        <v>0.49021191999785801</v>
      </c>
      <c r="AC68">
        <v>5.6142069840416253</v>
      </c>
      <c r="AD68">
        <v>200.566</v>
      </c>
      <c r="AE68">
        <v>0.03</v>
      </c>
      <c r="AF68">
        <v>1830</v>
      </c>
      <c r="AG68">
        <v>7006</v>
      </c>
      <c r="AH68">
        <v>7410</v>
      </c>
      <c r="AI68">
        <v>7838</v>
      </c>
    </row>
    <row r="69" spans="2:35">
      <c r="B69">
        <v>34</v>
      </c>
      <c r="C69">
        <v>34</v>
      </c>
      <c r="D69" t="s">
        <v>4</v>
      </c>
      <c r="E69" t="s">
        <v>7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2.82E-3</v>
      </c>
      <c r="Q69">
        <v>2.5000000000000001E-3</v>
      </c>
      <c r="R69">
        <v>4.7400000000000003E-3</v>
      </c>
      <c r="S69">
        <v>2.5000000000000001E-3</v>
      </c>
      <c r="T69">
        <v>2.5000000000000001E-3</v>
      </c>
      <c r="U69">
        <v>2.5000000000000001E-3</v>
      </c>
      <c r="V69">
        <v>2.5000000000000001E-3</v>
      </c>
      <c r="W69">
        <v>4.4099999999999999E-3</v>
      </c>
      <c r="X69">
        <v>4.4099999999999999E-3</v>
      </c>
      <c r="Y69">
        <v>2.5000000000000001E-3</v>
      </c>
      <c r="Z69">
        <v>2.5000000000000001E-3</v>
      </c>
      <c r="AA69">
        <v>2.5000000000000001E-3</v>
      </c>
      <c r="AB69">
        <v>0.49021191999785801</v>
      </c>
      <c r="AC69">
        <v>5.6142069840416253</v>
      </c>
      <c r="AD69">
        <v>200.566</v>
      </c>
      <c r="AE69">
        <v>3.5000000000000003E-2</v>
      </c>
      <c r="AF69">
        <v>1723</v>
      </c>
      <c r="AG69">
        <v>6005</v>
      </c>
      <c r="AH69">
        <v>6352</v>
      </c>
      <c r="AI69">
        <v>6718</v>
      </c>
    </row>
    <row r="70" spans="2:35">
      <c r="B70">
        <v>34</v>
      </c>
      <c r="C70">
        <v>34</v>
      </c>
      <c r="D70" t="s">
        <v>4</v>
      </c>
      <c r="E70" t="s">
        <v>7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2.82E-3</v>
      </c>
      <c r="Q70">
        <v>2.5000000000000001E-3</v>
      </c>
      <c r="R70">
        <v>4.7400000000000003E-3</v>
      </c>
      <c r="S70">
        <v>2.5000000000000001E-3</v>
      </c>
      <c r="T70">
        <v>2.5000000000000001E-3</v>
      </c>
      <c r="U70">
        <v>2.5000000000000001E-3</v>
      </c>
      <c r="V70">
        <v>2.5000000000000001E-3</v>
      </c>
      <c r="W70">
        <v>4.4099999999999999E-3</v>
      </c>
      <c r="X70">
        <v>4.4099999999999999E-3</v>
      </c>
      <c r="Y70">
        <v>2.5000000000000001E-3</v>
      </c>
      <c r="Z70">
        <v>2.5000000000000001E-3</v>
      </c>
      <c r="AA70">
        <v>2.5000000000000001E-3</v>
      </c>
      <c r="AB70">
        <v>0.49021191999785801</v>
      </c>
      <c r="AC70">
        <v>5.6142069840416253</v>
      </c>
      <c r="AD70">
        <v>200.566</v>
      </c>
      <c r="AE70">
        <v>0.04</v>
      </c>
      <c r="AF70">
        <v>1626</v>
      </c>
      <c r="AG70">
        <v>5254</v>
      </c>
      <c r="AH70">
        <v>5558</v>
      </c>
      <c r="AI70">
        <v>5878</v>
      </c>
    </row>
    <row r="71" spans="2:35">
      <c r="B71">
        <v>34</v>
      </c>
      <c r="C71">
        <v>34</v>
      </c>
      <c r="D71" t="s">
        <v>4</v>
      </c>
      <c r="E71" t="s">
        <v>7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2.82E-3</v>
      </c>
      <c r="Q71">
        <v>2.5000000000000001E-3</v>
      </c>
      <c r="R71">
        <v>4.7400000000000003E-3</v>
      </c>
      <c r="S71">
        <v>2.5000000000000001E-3</v>
      </c>
      <c r="T71">
        <v>2.5000000000000001E-3</v>
      </c>
      <c r="U71">
        <v>2.5000000000000001E-3</v>
      </c>
      <c r="V71">
        <v>2.5000000000000001E-3</v>
      </c>
      <c r="W71">
        <v>4.4099999999999999E-3</v>
      </c>
      <c r="X71">
        <v>4.4099999999999999E-3</v>
      </c>
      <c r="Y71">
        <v>2.5000000000000001E-3</v>
      </c>
      <c r="Z71">
        <v>2.5000000000000001E-3</v>
      </c>
      <c r="AA71">
        <v>2.5000000000000001E-3</v>
      </c>
      <c r="AB71">
        <v>0.49021191999785801</v>
      </c>
      <c r="AC71">
        <v>5.6142069840416253</v>
      </c>
      <c r="AD71">
        <v>200.566</v>
      </c>
      <c r="AE71">
        <v>4.4999999999999998E-2</v>
      </c>
      <c r="AF71">
        <v>1536</v>
      </c>
      <c r="AG71">
        <v>4671</v>
      </c>
      <c r="AH71">
        <v>4940</v>
      </c>
      <c r="AI71">
        <v>5225</v>
      </c>
    </row>
    <row r="72" spans="2:35">
      <c r="B72">
        <v>34</v>
      </c>
      <c r="C72">
        <v>34</v>
      </c>
      <c r="D72" t="s">
        <v>4</v>
      </c>
      <c r="E72" t="s">
        <v>7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2.82E-3</v>
      </c>
      <c r="Q72">
        <v>2.5000000000000001E-3</v>
      </c>
      <c r="R72">
        <v>4.7400000000000003E-3</v>
      </c>
      <c r="S72">
        <v>2.5000000000000001E-3</v>
      </c>
      <c r="T72">
        <v>2.5000000000000001E-3</v>
      </c>
      <c r="U72">
        <v>2.5000000000000001E-3</v>
      </c>
      <c r="V72">
        <v>2.5000000000000001E-3</v>
      </c>
      <c r="W72">
        <v>4.4099999999999999E-3</v>
      </c>
      <c r="X72">
        <v>4.4099999999999999E-3</v>
      </c>
      <c r="Y72">
        <v>2.5000000000000001E-3</v>
      </c>
      <c r="Z72">
        <v>2.5000000000000001E-3</v>
      </c>
      <c r="AA72">
        <v>2.5000000000000001E-3</v>
      </c>
      <c r="AB72">
        <v>0.49021191999785801</v>
      </c>
      <c r="AC72">
        <v>5.6142069840416253</v>
      </c>
      <c r="AD72">
        <v>200.566</v>
      </c>
      <c r="AE72">
        <v>0.05</v>
      </c>
      <c r="AF72">
        <v>1454</v>
      </c>
      <c r="AG72">
        <v>4204</v>
      </c>
      <c r="AH72">
        <v>4446</v>
      </c>
      <c r="AI72">
        <v>4703</v>
      </c>
    </row>
    <row r="73" spans="2:35">
      <c r="B73">
        <v>34</v>
      </c>
      <c r="C73">
        <v>34</v>
      </c>
      <c r="D73" t="s">
        <v>4</v>
      </c>
      <c r="E73" t="s">
        <v>7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2.6099999999999999E-3</v>
      </c>
      <c r="Q73">
        <v>2.5000000000000001E-3</v>
      </c>
      <c r="R73">
        <v>4.4000000000000003E-3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4.0800000000000003E-3</v>
      </c>
      <c r="X73">
        <v>4.0800000000000003E-3</v>
      </c>
      <c r="Y73">
        <v>2.5000000000000001E-3</v>
      </c>
      <c r="Z73">
        <v>2.5000000000000001E-3</v>
      </c>
      <c r="AA73">
        <v>2.5000000000000001E-3</v>
      </c>
      <c r="AB73">
        <v>0.53450630252100839</v>
      </c>
      <c r="AC73">
        <v>5.7250264885351303</v>
      </c>
      <c r="AD73">
        <v>215.01599999999999</v>
      </c>
      <c r="AE73">
        <v>0.02</v>
      </c>
      <c r="AF73">
        <v>1891</v>
      </c>
      <c r="AG73">
        <v>9586</v>
      </c>
      <c r="AH73">
        <v>10151</v>
      </c>
      <c r="AI73">
        <v>10750</v>
      </c>
    </row>
    <row r="74" spans="2:35">
      <c r="B74">
        <v>34</v>
      </c>
      <c r="C74">
        <v>34</v>
      </c>
      <c r="D74" t="s">
        <v>4</v>
      </c>
      <c r="E74" t="s">
        <v>7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2.6099999999999999E-3</v>
      </c>
      <c r="Q74">
        <v>2.5000000000000001E-3</v>
      </c>
      <c r="R74">
        <v>4.4000000000000003E-3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4.0800000000000003E-3</v>
      </c>
      <c r="X74">
        <v>4.0800000000000003E-3</v>
      </c>
      <c r="Y74">
        <v>2.5000000000000001E-3</v>
      </c>
      <c r="Z74">
        <v>2.5000000000000001E-3</v>
      </c>
      <c r="AA74">
        <v>2.5000000000000001E-3</v>
      </c>
      <c r="AB74">
        <v>0.53450630252100839</v>
      </c>
      <c r="AC74">
        <v>5.7250264885351303</v>
      </c>
      <c r="AD74">
        <v>215.01599999999999</v>
      </c>
      <c r="AE74">
        <v>2.5000000000000001E-2</v>
      </c>
      <c r="AF74">
        <v>1773</v>
      </c>
      <c r="AG74">
        <v>7669</v>
      </c>
      <c r="AH74">
        <v>8121</v>
      </c>
      <c r="AI74">
        <v>8600</v>
      </c>
    </row>
    <row r="75" spans="2:35">
      <c r="B75">
        <v>34</v>
      </c>
      <c r="C75">
        <v>34</v>
      </c>
      <c r="D75" t="s">
        <v>4</v>
      </c>
      <c r="E75" t="s">
        <v>7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2.6099999999999999E-3</v>
      </c>
      <c r="Q75">
        <v>2.5000000000000001E-3</v>
      </c>
      <c r="R75">
        <v>4.4000000000000003E-3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4.0800000000000003E-3</v>
      </c>
      <c r="X75">
        <v>4.0800000000000003E-3</v>
      </c>
      <c r="Y75">
        <v>2.5000000000000001E-3</v>
      </c>
      <c r="Z75">
        <v>2.5000000000000001E-3</v>
      </c>
      <c r="AA75">
        <v>2.5000000000000001E-3</v>
      </c>
      <c r="AB75">
        <v>0.53450630252100839</v>
      </c>
      <c r="AC75">
        <v>5.7250264885351303</v>
      </c>
      <c r="AD75">
        <v>215.01599999999999</v>
      </c>
      <c r="AE75">
        <v>0.03</v>
      </c>
      <c r="AF75">
        <v>1665</v>
      </c>
      <c r="AG75">
        <v>6391</v>
      </c>
      <c r="AH75">
        <v>6768</v>
      </c>
      <c r="AI75">
        <v>7167</v>
      </c>
    </row>
    <row r="76" spans="2:35">
      <c r="B76">
        <v>34</v>
      </c>
      <c r="C76">
        <v>34</v>
      </c>
      <c r="D76" t="s">
        <v>4</v>
      </c>
      <c r="E76" t="s">
        <v>7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2.6099999999999999E-3</v>
      </c>
      <c r="Q76">
        <v>2.5000000000000001E-3</v>
      </c>
      <c r="R76">
        <v>4.4000000000000003E-3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4.0800000000000003E-3</v>
      </c>
      <c r="X76">
        <v>4.0800000000000003E-3</v>
      </c>
      <c r="Y76">
        <v>2.5000000000000001E-3</v>
      </c>
      <c r="Z76">
        <v>2.5000000000000001E-3</v>
      </c>
      <c r="AA76">
        <v>2.5000000000000001E-3</v>
      </c>
      <c r="AB76">
        <v>0.53450630252100839</v>
      </c>
      <c r="AC76">
        <v>5.7250264885351303</v>
      </c>
      <c r="AD76">
        <v>215.01599999999999</v>
      </c>
      <c r="AE76">
        <v>3.5000000000000003E-2</v>
      </c>
      <c r="AF76">
        <v>1567</v>
      </c>
      <c r="AG76">
        <v>5478</v>
      </c>
      <c r="AH76">
        <v>5801</v>
      </c>
      <c r="AI76">
        <v>6143</v>
      </c>
    </row>
    <row r="77" spans="2:35">
      <c r="B77">
        <v>34</v>
      </c>
      <c r="C77">
        <v>34</v>
      </c>
      <c r="D77" t="s">
        <v>4</v>
      </c>
      <c r="E77" t="s">
        <v>7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2.6099999999999999E-3</v>
      </c>
      <c r="Q77">
        <v>2.5000000000000001E-3</v>
      </c>
      <c r="R77">
        <v>4.4000000000000003E-3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4.0800000000000003E-3</v>
      </c>
      <c r="X77">
        <v>4.0800000000000003E-3</v>
      </c>
      <c r="Y77">
        <v>2.5000000000000001E-3</v>
      </c>
      <c r="Z77">
        <v>2.5000000000000001E-3</v>
      </c>
      <c r="AA77">
        <v>2.5000000000000001E-3</v>
      </c>
      <c r="AB77">
        <v>0.53450630252100839</v>
      </c>
      <c r="AC77">
        <v>5.7250264885351303</v>
      </c>
      <c r="AD77">
        <v>215.01599999999999</v>
      </c>
      <c r="AE77">
        <v>0.04</v>
      </c>
      <c r="AF77">
        <v>1477</v>
      </c>
      <c r="AG77">
        <v>4793</v>
      </c>
      <c r="AH77">
        <v>5076</v>
      </c>
      <c r="AI77">
        <v>5375</v>
      </c>
    </row>
    <row r="78" spans="2:35">
      <c r="B78">
        <v>34</v>
      </c>
      <c r="C78">
        <v>34</v>
      </c>
      <c r="D78" t="s">
        <v>4</v>
      </c>
      <c r="E78" t="s">
        <v>7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2.6099999999999999E-3</v>
      </c>
      <c r="Q78">
        <v>2.5000000000000001E-3</v>
      </c>
      <c r="R78">
        <v>4.4000000000000003E-3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4.0800000000000003E-3</v>
      </c>
      <c r="X78">
        <v>4.0800000000000003E-3</v>
      </c>
      <c r="Y78">
        <v>2.5000000000000001E-3</v>
      </c>
      <c r="Z78">
        <v>2.5000000000000001E-3</v>
      </c>
      <c r="AA78">
        <v>2.5000000000000001E-3</v>
      </c>
      <c r="AB78">
        <v>0.53450630252100839</v>
      </c>
      <c r="AC78">
        <v>5.7250264885351303</v>
      </c>
      <c r="AD78">
        <v>215.01599999999999</v>
      </c>
      <c r="AE78">
        <v>4.4999999999999998E-2</v>
      </c>
      <c r="AF78">
        <v>1394</v>
      </c>
      <c r="AG78">
        <v>4260</v>
      </c>
      <c r="AH78">
        <v>4512</v>
      </c>
      <c r="AI78">
        <v>4778</v>
      </c>
    </row>
    <row r="79" spans="2:35">
      <c r="B79">
        <v>34</v>
      </c>
      <c r="C79">
        <v>34</v>
      </c>
      <c r="D79" t="s">
        <v>4</v>
      </c>
      <c r="E79" t="s">
        <v>7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2.6099999999999999E-3</v>
      </c>
      <c r="Q79">
        <v>2.5000000000000001E-3</v>
      </c>
      <c r="R79">
        <v>4.4000000000000003E-3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4.0800000000000003E-3</v>
      </c>
      <c r="X79">
        <v>4.0800000000000003E-3</v>
      </c>
      <c r="Y79">
        <v>2.5000000000000001E-3</v>
      </c>
      <c r="Z79">
        <v>2.5000000000000001E-3</v>
      </c>
      <c r="AA79">
        <v>2.5000000000000001E-3</v>
      </c>
      <c r="AB79">
        <v>0.53450630252100839</v>
      </c>
      <c r="AC79">
        <v>5.7250264885351303</v>
      </c>
      <c r="AD79">
        <v>215.01599999999999</v>
      </c>
      <c r="AE79">
        <v>0.05</v>
      </c>
      <c r="AF79">
        <v>1318</v>
      </c>
      <c r="AG79">
        <v>3834</v>
      </c>
      <c r="AH79">
        <v>4061</v>
      </c>
      <c r="AI79">
        <v>4300</v>
      </c>
    </row>
    <row r="80" spans="2:35">
      <c r="B80">
        <v>34</v>
      </c>
      <c r="C80">
        <v>34</v>
      </c>
      <c r="D80" t="s">
        <v>4</v>
      </c>
      <c r="E80" t="s">
        <v>7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2.5899999999999999E-3</v>
      </c>
      <c r="Q80">
        <v>2.5000000000000001E-3</v>
      </c>
      <c r="R80">
        <v>4.3499999999999997E-3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4.0400000000000002E-3</v>
      </c>
      <c r="X80">
        <v>4.0400000000000002E-3</v>
      </c>
      <c r="Y80">
        <v>2.5000000000000001E-3</v>
      </c>
      <c r="Z80">
        <v>2.5000000000000001E-3</v>
      </c>
      <c r="AA80">
        <v>2.5000000000000001E-3</v>
      </c>
      <c r="AB80">
        <v>0.55144111215914926</v>
      </c>
      <c r="AC80">
        <v>6.4271191268516672</v>
      </c>
      <c r="AD80">
        <v>215.01599999999999</v>
      </c>
      <c r="AE80">
        <v>0.02</v>
      </c>
      <c r="AF80">
        <v>1671</v>
      </c>
      <c r="AG80">
        <v>7590</v>
      </c>
      <c r="AH80">
        <v>8998</v>
      </c>
      <c r="AI80">
        <v>9595</v>
      </c>
    </row>
    <row r="81" spans="2:35">
      <c r="B81">
        <v>34</v>
      </c>
      <c r="C81">
        <v>34</v>
      </c>
      <c r="D81" t="s">
        <v>4</v>
      </c>
      <c r="E81" t="s">
        <v>7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2.5899999999999999E-3</v>
      </c>
      <c r="Q81">
        <v>2.5000000000000001E-3</v>
      </c>
      <c r="R81">
        <v>4.3499999999999997E-3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4.0400000000000002E-3</v>
      </c>
      <c r="X81">
        <v>4.0400000000000002E-3</v>
      </c>
      <c r="Y81">
        <v>2.5000000000000001E-3</v>
      </c>
      <c r="Z81">
        <v>2.5000000000000001E-3</v>
      </c>
      <c r="AA81">
        <v>2.5000000000000001E-3</v>
      </c>
      <c r="AB81">
        <v>0.55144111215914926</v>
      </c>
      <c r="AC81">
        <v>6.4271191268516672</v>
      </c>
      <c r="AD81">
        <v>215.01599999999999</v>
      </c>
      <c r="AE81">
        <v>2.5000000000000001E-2</v>
      </c>
      <c r="AF81">
        <v>1556</v>
      </c>
      <c r="AG81">
        <v>6130</v>
      </c>
      <c r="AH81">
        <v>7198</v>
      </c>
      <c r="AI81">
        <v>7676</v>
      </c>
    </row>
    <row r="82" spans="2:35">
      <c r="B82">
        <v>34</v>
      </c>
      <c r="C82">
        <v>34</v>
      </c>
      <c r="D82" t="s">
        <v>4</v>
      </c>
      <c r="E82" t="s">
        <v>7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2.5899999999999999E-3</v>
      </c>
      <c r="Q82">
        <v>2.5000000000000001E-3</v>
      </c>
      <c r="R82">
        <v>4.3499999999999997E-3</v>
      </c>
      <c r="S82">
        <v>2.5000000000000001E-3</v>
      </c>
      <c r="T82">
        <v>2.5000000000000001E-3</v>
      </c>
      <c r="U82">
        <v>2.5000000000000001E-3</v>
      </c>
      <c r="V82">
        <v>2.5000000000000001E-3</v>
      </c>
      <c r="W82">
        <v>4.0400000000000002E-3</v>
      </c>
      <c r="X82">
        <v>4.0400000000000002E-3</v>
      </c>
      <c r="Y82">
        <v>2.5000000000000001E-3</v>
      </c>
      <c r="Z82">
        <v>2.5000000000000001E-3</v>
      </c>
      <c r="AA82">
        <v>2.5000000000000001E-3</v>
      </c>
      <c r="AB82">
        <v>0.55144111215914926</v>
      </c>
      <c r="AC82">
        <v>6.4271191268516672</v>
      </c>
      <c r="AD82">
        <v>215.01599999999999</v>
      </c>
      <c r="AE82">
        <v>0.03</v>
      </c>
      <c r="AF82">
        <v>1452</v>
      </c>
      <c r="AG82">
        <v>5150</v>
      </c>
      <c r="AH82">
        <v>5999</v>
      </c>
      <c r="AI82">
        <v>6397</v>
      </c>
    </row>
    <row r="83" spans="2:35">
      <c r="B83">
        <v>34</v>
      </c>
      <c r="C83">
        <v>34</v>
      </c>
      <c r="D83" t="s">
        <v>4</v>
      </c>
      <c r="E83" t="s">
        <v>7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2.5899999999999999E-3</v>
      </c>
      <c r="Q83">
        <v>2.5000000000000001E-3</v>
      </c>
      <c r="R83">
        <v>4.3499999999999997E-3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4.0400000000000002E-3</v>
      </c>
      <c r="X83">
        <v>4.0400000000000002E-3</v>
      </c>
      <c r="Y83">
        <v>2.5000000000000001E-3</v>
      </c>
      <c r="Z83">
        <v>2.5000000000000001E-3</v>
      </c>
      <c r="AA83">
        <v>2.5000000000000001E-3</v>
      </c>
      <c r="AB83">
        <v>0.55144111215914926</v>
      </c>
      <c r="AC83">
        <v>6.4271191268516672</v>
      </c>
      <c r="AD83">
        <v>215.01599999999999</v>
      </c>
      <c r="AE83">
        <v>3.5000000000000003E-2</v>
      </c>
      <c r="AF83">
        <v>1358</v>
      </c>
      <c r="AG83">
        <v>4443</v>
      </c>
      <c r="AH83">
        <v>5142</v>
      </c>
      <c r="AI83">
        <v>5483</v>
      </c>
    </row>
    <row r="84" spans="2:35">
      <c r="B84">
        <v>34</v>
      </c>
      <c r="C84">
        <v>34</v>
      </c>
      <c r="D84" t="s">
        <v>4</v>
      </c>
      <c r="E84" t="s">
        <v>7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2.5899999999999999E-3</v>
      </c>
      <c r="Q84">
        <v>2.5000000000000001E-3</v>
      </c>
      <c r="R84">
        <v>4.3499999999999997E-3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4.0400000000000002E-3</v>
      </c>
      <c r="X84">
        <v>4.0400000000000002E-3</v>
      </c>
      <c r="Y84">
        <v>2.5000000000000001E-3</v>
      </c>
      <c r="Z84">
        <v>2.5000000000000001E-3</v>
      </c>
      <c r="AA84">
        <v>2.5000000000000001E-3</v>
      </c>
      <c r="AB84">
        <v>0.55144111215914926</v>
      </c>
      <c r="AC84">
        <v>6.4271191268516672</v>
      </c>
      <c r="AD84">
        <v>215.01599999999999</v>
      </c>
      <c r="AE84">
        <v>0.04</v>
      </c>
      <c r="AF84">
        <v>1273</v>
      </c>
      <c r="AG84">
        <v>3911</v>
      </c>
      <c r="AH84">
        <v>4499</v>
      </c>
      <c r="AI84">
        <v>4798</v>
      </c>
    </row>
    <row r="85" spans="2:35">
      <c r="B85">
        <v>34</v>
      </c>
      <c r="C85">
        <v>34</v>
      </c>
      <c r="D85" t="s">
        <v>4</v>
      </c>
      <c r="E85" t="s">
        <v>7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2.5899999999999999E-3</v>
      </c>
      <c r="Q85">
        <v>2.5000000000000001E-3</v>
      </c>
      <c r="R85">
        <v>4.3499999999999997E-3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4.0400000000000002E-3</v>
      </c>
      <c r="X85">
        <v>4.0400000000000002E-3</v>
      </c>
      <c r="Y85">
        <v>2.5000000000000001E-3</v>
      </c>
      <c r="Z85">
        <v>2.5000000000000001E-3</v>
      </c>
      <c r="AA85">
        <v>2.5000000000000001E-3</v>
      </c>
      <c r="AB85">
        <v>0.55144111215914926</v>
      </c>
      <c r="AC85">
        <v>6.4271191268516672</v>
      </c>
      <c r="AD85">
        <v>215.01599999999999</v>
      </c>
      <c r="AE85">
        <v>4.4999999999999998E-2</v>
      </c>
      <c r="AF85">
        <v>1195</v>
      </c>
      <c r="AG85">
        <v>3494</v>
      </c>
      <c r="AH85">
        <v>3999</v>
      </c>
      <c r="AI85">
        <v>4265</v>
      </c>
    </row>
    <row r="86" spans="2:35">
      <c r="B86">
        <v>34</v>
      </c>
      <c r="C86">
        <v>34</v>
      </c>
      <c r="D86" t="s">
        <v>4</v>
      </c>
      <c r="E86" t="s">
        <v>7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2.5899999999999999E-3</v>
      </c>
      <c r="Q86">
        <v>2.5000000000000001E-3</v>
      </c>
      <c r="R86">
        <v>4.3499999999999997E-3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4.0400000000000002E-3</v>
      </c>
      <c r="X86">
        <v>4.0400000000000002E-3</v>
      </c>
      <c r="Y86">
        <v>2.5000000000000001E-3</v>
      </c>
      <c r="Z86">
        <v>2.5000000000000001E-3</v>
      </c>
      <c r="AA86">
        <v>2.5000000000000001E-3</v>
      </c>
      <c r="AB86">
        <v>0.55144111215914926</v>
      </c>
      <c r="AC86">
        <v>6.4271191268516672</v>
      </c>
      <c r="AD86">
        <v>215.01599999999999</v>
      </c>
      <c r="AE86">
        <v>0.05</v>
      </c>
      <c r="AF86">
        <v>1125</v>
      </c>
      <c r="AG86">
        <v>3157</v>
      </c>
      <c r="AH86">
        <v>3599</v>
      </c>
      <c r="AI86">
        <v>3838</v>
      </c>
    </row>
    <row r="87" spans="2:35">
      <c r="B87">
        <v>34</v>
      </c>
      <c r="C87">
        <v>34</v>
      </c>
      <c r="D87" t="s">
        <v>4</v>
      </c>
      <c r="E87" t="s">
        <v>7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2.5600000000000002E-3</v>
      </c>
      <c r="Q87">
        <v>2.5000000000000001E-3</v>
      </c>
      <c r="R87">
        <v>4.3099999999999996E-3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4.0000000000000001E-3</v>
      </c>
      <c r="X87">
        <v>4.0000000000000001E-3</v>
      </c>
      <c r="Y87">
        <v>2.5000000000000001E-3</v>
      </c>
      <c r="Z87">
        <v>2.5000000000000001E-3</v>
      </c>
      <c r="AA87">
        <v>2.5000000000000001E-3</v>
      </c>
      <c r="AB87">
        <v>0.573699301149031</v>
      </c>
      <c r="AC87">
        <v>6.5555470598960559</v>
      </c>
      <c r="AD87">
        <v>215.01599999999999</v>
      </c>
      <c r="AE87">
        <v>0.02</v>
      </c>
      <c r="AF87">
        <v>1634</v>
      </c>
      <c r="AG87">
        <v>7129</v>
      </c>
      <c r="AH87">
        <v>8805</v>
      </c>
      <c r="AI87">
        <v>9402</v>
      </c>
    </row>
    <row r="88" spans="2:35">
      <c r="B88">
        <v>34</v>
      </c>
      <c r="C88">
        <v>34</v>
      </c>
      <c r="D88" t="s">
        <v>4</v>
      </c>
      <c r="E88" t="s">
        <v>7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2.5600000000000002E-3</v>
      </c>
      <c r="Q88">
        <v>2.5000000000000001E-3</v>
      </c>
      <c r="R88">
        <v>4.3099999999999996E-3</v>
      </c>
      <c r="S88">
        <v>2.5000000000000001E-3</v>
      </c>
      <c r="T88">
        <v>2.5000000000000001E-3</v>
      </c>
      <c r="U88">
        <v>2.5000000000000001E-3</v>
      </c>
      <c r="V88">
        <v>2.5000000000000001E-3</v>
      </c>
      <c r="W88">
        <v>4.0000000000000001E-3</v>
      </c>
      <c r="X88">
        <v>4.0000000000000001E-3</v>
      </c>
      <c r="Y88">
        <v>2.5000000000000001E-3</v>
      </c>
      <c r="Z88">
        <v>2.5000000000000001E-3</v>
      </c>
      <c r="AA88">
        <v>2.5000000000000001E-3</v>
      </c>
      <c r="AB88">
        <v>0.573699301149031</v>
      </c>
      <c r="AC88">
        <v>6.5555470598960559</v>
      </c>
      <c r="AD88">
        <v>215.01599999999999</v>
      </c>
      <c r="AE88">
        <v>2.5000000000000001E-2</v>
      </c>
      <c r="AF88">
        <v>1520</v>
      </c>
      <c r="AG88">
        <v>5778</v>
      </c>
      <c r="AH88">
        <v>7044</v>
      </c>
      <c r="AI88">
        <v>7521</v>
      </c>
    </row>
    <row r="89" spans="2:35">
      <c r="B89">
        <v>34</v>
      </c>
      <c r="C89">
        <v>34</v>
      </c>
      <c r="D89" t="s">
        <v>4</v>
      </c>
      <c r="E89" t="s">
        <v>7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2.5600000000000002E-3</v>
      </c>
      <c r="Q89">
        <v>2.5000000000000001E-3</v>
      </c>
      <c r="R89">
        <v>4.3099999999999996E-3</v>
      </c>
      <c r="S89">
        <v>2.5000000000000001E-3</v>
      </c>
      <c r="T89">
        <v>2.5000000000000001E-3</v>
      </c>
      <c r="U89">
        <v>2.5000000000000001E-3</v>
      </c>
      <c r="V89">
        <v>2.5000000000000001E-3</v>
      </c>
      <c r="W89">
        <v>4.0000000000000001E-3</v>
      </c>
      <c r="X89">
        <v>4.0000000000000001E-3</v>
      </c>
      <c r="Y89">
        <v>2.5000000000000001E-3</v>
      </c>
      <c r="Z89">
        <v>2.5000000000000001E-3</v>
      </c>
      <c r="AA89">
        <v>2.5000000000000001E-3</v>
      </c>
      <c r="AB89">
        <v>0.573699301149031</v>
      </c>
      <c r="AC89">
        <v>6.5555470598960559</v>
      </c>
      <c r="AD89">
        <v>215.01599999999999</v>
      </c>
      <c r="AE89">
        <v>0.03</v>
      </c>
      <c r="AF89">
        <v>1417</v>
      </c>
      <c r="AG89">
        <v>4869</v>
      </c>
      <c r="AH89">
        <v>5870</v>
      </c>
      <c r="AI89">
        <v>6268</v>
      </c>
    </row>
    <row r="90" spans="2:35">
      <c r="B90">
        <v>34</v>
      </c>
      <c r="C90">
        <v>34</v>
      </c>
      <c r="D90" t="s">
        <v>4</v>
      </c>
      <c r="E90" t="s">
        <v>7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2.5600000000000002E-3</v>
      </c>
      <c r="Q90">
        <v>2.5000000000000001E-3</v>
      </c>
      <c r="R90">
        <v>4.3099999999999996E-3</v>
      </c>
      <c r="S90">
        <v>2.5000000000000001E-3</v>
      </c>
      <c r="T90">
        <v>2.5000000000000001E-3</v>
      </c>
      <c r="U90">
        <v>2.5000000000000001E-3</v>
      </c>
      <c r="V90">
        <v>2.5000000000000001E-3</v>
      </c>
      <c r="W90">
        <v>4.0000000000000001E-3</v>
      </c>
      <c r="X90">
        <v>4.0000000000000001E-3</v>
      </c>
      <c r="Y90">
        <v>2.5000000000000001E-3</v>
      </c>
      <c r="Z90">
        <v>2.5000000000000001E-3</v>
      </c>
      <c r="AA90">
        <v>2.5000000000000001E-3</v>
      </c>
      <c r="AB90">
        <v>0.573699301149031</v>
      </c>
      <c r="AC90">
        <v>6.5555470598960559</v>
      </c>
      <c r="AD90">
        <v>215.01599999999999</v>
      </c>
      <c r="AE90">
        <v>3.5000000000000003E-2</v>
      </c>
      <c r="AF90">
        <v>1324</v>
      </c>
      <c r="AG90">
        <v>4212</v>
      </c>
      <c r="AH90">
        <v>5031</v>
      </c>
      <c r="AI90">
        <v>5372</v>
      </c>
    </row>
    <row r="91" spans="2:35">
      <c r="B91">
        <v>34</v>
      </c>
      <c r="C91">
        <v>34</v>
      </c>
      <c r="D91" t="s">
        <v>4</v>
      </c>
      <c r="E91" t="s">
        <v>7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2.5600000000000002E-3</v>
      </c>
      <c r="Q91">
        <v>2.5000000000000001E-3</v>
      </c>
      <c r="R91">
        <v>4.3099999999999996E-3</v>
      </c>
      <c r="S91">
        <v>2.5000000000000001E-3</v>
      </c>
      <c r="T91">
        <v>2.5000000000000001E-3</v>
      </c>
      <c r="U91">
        <v>2.5000000000000001E-3</v>
      </c>
      <c r="V91">
        <v>2.5000000000000001E-3</v>
      </c>
      <c r="W91">
        <v>4.0000000000000001E-3</v>
      </c>
      <c r="X91">
        <v>4.0000000000000001E-3</v>
      </c>
      <c r="Y91">
        <v>2.5000000000000001E-3</v>
      </c>
      <c r="Z91">
        <v>2.5000000000000001E-3</v>
      </c>
      <c r="AA91">
        <v>2.5000000000000001E-3</v>
      </c>
      <c r="AB91">
        <v>0.573699301149031</v>
      </c>
      <c r="AC91">
        <v>6.5555470598960559</v>
      </c>
      <c r="AD91">
        <v>215.01599999999999</v>
      </c>
      <c r="AE91">
        <v>0.04</v>
      </c>
      <c r="AF91">
        <v>1240</v>
      </c>
      <c r="AG91">
        <v>3715</v>
      </c>
      <c r="AH91">
        <v>4402</v>
      </c>
      <c r="AI91">
        <v>4701</v>
      </c>
    </row>
    <row r="92" spans="2:35">
      <c r="B92">
        <v>34</v>
      </c>
      <c r="C92">
        <v>34</v>
      </c>
      <c r="D92" t="s">
        <v>4</v>
      </c>
      <c r="E92" t="s">
        <v>7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2.5600000000000002E-3</v>
      </c>
      <c r="Q92">
        <v>2.5000000000000001E-3</v>
      </c>
      <c r="R92">
        <v>4.3099999999999996E-3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4.0000000000000001E-3</v>
      </c>
      <c r="X92">
        <v>4.0000000000000001E-3</v>
      </c>
      <c r="Y92">
        <v>2.5000000000000001E-3</v>
      </c>
      <c r="Z92">
        <v>2.5000000000000001E-3</v>
      </c>
      <c r="AA92">
        <v>2.5000000000000001E-3</v>
      </c>
      <c r="AB92">
        <v>0.573699301149031</v>
      </c>
      <c r="AC92">
        <v>6.5555470598960559</v>
      </c>
      <c r="AD92">
        <v>215.01599999999999</v>
      </c>
      <c r="AE92">
        <v>4.4999999999999998E-2</v>
      </c>
      <c r="AF92">
        <v>1163</v>
      </c>
      <c r="AG92">
        <v>3324</v>
      </c>
      <c r="AH92">
        <v>3913</v>
      </c>
      <c r="AI92">
        <v>4178</v>
      </c>
    </row>
    <row r="93" spans="2:35">
      <c r="B93">
        <v>34</v>
      </c>
      <c r="C93">
        <v>34</v>
      </c>
      <c r="D93" t="s">
        <v>4</v>
      </c>
      <c r="E93" t="s">
        <v>7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2.5600000000000002E-3</v>
      </c>
      <c r="Q93">
        <v>2.5000000000000001E-3</v>
      </c>
      <c r="R93">
        <v>4.3099999999999996E-3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4.0000000000000001E-3</v>
      </c>
      <c r="X93">
        <v>4.0000000000000001E-3</v>
      </c>
      <c r="Y93">
        <v>2.5000000000000001E-3</v>
      </c>
      <c r="Z93">
        <v>2.5000000000000001E-3</v>
      </c>
      <c r="AA93">
        <v>2.5000000000000001E-3</v>
      </c>
      <c r="AB93">
        <v>0.573699301149031</v>
      </c>
      <c r="AC93">
        <v>6.5555470598960559</v>
      </c>
      <c r="AD93">
        <v>215.01599999999999</v>
      </c>
      <c r="AE93">
        <v>0.05</v>
      </c>
      <c r="AF93">
        <v>1094</v>
      </c>
      <c r="AG93">
        <v>3009</v>
      </c>
      <c r="AH93">
        <v>3522</v>
      </c>
      <c r="AI93">
        <v>3761</v>
      </c>
    </row>
    <row r="94" spans="2:35">
      <c r="B94">
        <v>34</v>
      </c>
      <c r="C94">
        <v>34</v>
      </c>
      <c r="D94" t="s">
        <v>4</v>
      </c>
      <c r="E94" t="s">
        <v>7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2.5300000000000001E-3</v>
      </c>
      <c r="Q94">
        <v>2.5000000000000001E-3</v>
      </c>
      <c r="R94">
        <v>4.2599999999999999E-3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3.96E-3</v>
      </c>
      <c r="X94">
        <v>3.96E-3</v>
      </c>
      <c r="Y94">
        <v>2.5000000000000001E-3</v>
      </c>
      <c r="Z94">
        <v>2.5000000000000001E-3</v>
      </c>
      <c r="AA94">
        <v>2.5000000000000001E-3</v>
      </c>
      <c r="AB94">
        <v>0.57357067827130848</v>
      </c>
      <c r="AC94">
        <v>6.5548121447651679</v>
      </c>
      <c r="AD94">
        <v>215.01599999999999</v>
      </c>
      <c r="AE94">
        <v>0.02</v>
      </c>
      <c r="AF94">
        <v>1637</v>
      </c>
      <c r="AG94">
        <v>7164</v>
      </c>
      <c r="AH94">
        <v>8819</v>
      </c>
      <c r="AI94">
        <v>9416</v>
      </c>
    </row>
    <row r="95" spans="2:35">
      <c r="B95">
        <v>34</v>
      </c>
      <c r="C95">
        <v>34</v>
      </c>
      <c r="D95" t="s">
        <v>4</v>
      </c>
      <c r="E95" t="s">
        <v>7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2.5300000000000001E-3</v>
      </c>
      <c r="Q95">
        <v>2.5000000000000001E-3</v>
      </c>
      <c r="R95">
        <v>4.2599999999999999E-3</v>
      </c>
      <c r="S95">
        <v>2.5000000000000001E-3</v>
      </c>
      <c r="T95">
        <v>2.5000000000000001E-3</v>
      </c>
      <c r="U95">
        <v>2.5000000000000001E-3</v>
      </c>
      <c r="V95">
        <v>2.5000000000000001E-3</v>
      </c>
      <c r="W95">
        <v>3.96E-3</v>
      </c>
      <c r="X95">
        <v>3.96E-3</v>
      </c>
      <c r="Y95">
        <v>2.5000000000000001E-3</v>
      </c>
      <c r="Z95">
        <v>2.5000000000000001E-3</v>
      </c>
      <c r="AA95">
        <v>2.5000000000000001E-3</v>
      </c>
      <c r="AB95">
        <v>0.57357067827130848</v>
      </c>
      <c r="AC95">
        <v>6.5548121447651679</v>
      </c>
      <c r="AD95">
        <v>215.01599999999999</v>
      </c>
      <c r="AE95">
        <v>2.5000000000000001E-2</v>
      </c>
      <c r="AF95">
        <v>1523</v>
      </c>
      <c r="AG95">
        <v>5805</v>
      </c>
      <c r="AH95">
        <v>7055</v>
      </c>
      <c r="AI95">
        <v>7533</v>
      </c>
    </row>
    <row r="96" spans="2:35">
      <c r="B96">
        <v>34</v>
      </c>
      <c r="C96">
        <v>34</v>
      </c>
      <c r="D96" t="s">
        <v>4</v>
      </c>
      <c r="E96" t="s">
        <v>7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2.5300000000000001E-3</v>
      </c>
      <c r="Q96">
        <v>2.5000000000000001E-3</v>
      </c>
      <c r="R96">
        <v>4.2599999999999999E-3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3.96E-3</v>
      </c>
      <c r="X96">
        <v>3.96E-3</v>
      </c>
      <c r="Y96">
        <v>2.5000000000000001E-3</v>
      </c>
      <c r="Z96">
        <v>2.5000000000000001E-3</v>
      </c>
      <c r="AA96">
        <v>2.5000000000000001E-3</v>
      </c>
      <c r="AB96">
        <v>0.57357067827130848</v>
      </c>
      <c r="AC96">
        <v>6.5548121447651679</v>
      </c>
      <c r="AD96">
        <v>215.01599999999999</v>
      </c>
      <c r="AE96">
        <v>0.03</v>
      </c>
      <c r="AF96">
        <v>1420</v>
      </c>
      <c r="AG96">
        <v>4890</v>
      </c>
      <c r="AH96">
        <v>5880</v>
      </c>
      <c r="AI96">
        <v>6278</v>
      </c>
    </row>
    <row r="97" spans="2:35">
      <c r="B97">
        <v>34</v>
      </c>
      <c r="C97">
        <v>34</v>
      </c>
      <c r="D97" t="s">
        <v>4</v>
      </c>
      <c r="E97" t="s">
        <v>7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2.5300000000000001E-3</v>
      </c>
      <c r="Q97">
        <v>2.5000000000000001E-3</v>
      </c>
      <c r="R97">
        <v>4.2599999999999999E-3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3.96E-3</v>
      </c>
      <c r="X97">
        <v>3.96E-3</v>
      </c>
      <c r="Y97">
        <v>2.5000000000000001E-3</v>
      </c>
      <c r="Z97">
        <v>2.5000000000000001E-3</v>
      </c>
      <c r="AA97">
        <v>2.5000000000000001E-3</v>
      </c>
      <c r="AB97">
        <v>0.57357067827130848</v>
      </c>
      <c r="AC97">
        <v>6.5548121447651679</v>
      </c>
      <c r="AD97">
        <v>215.01599999999999</v>
      </c>
      <c r="AE97">
        <v>3.5000000000000003E-2</v>
      </c>
      <c r="AF97">
        <v>1327</v>
      </c>
      <c r="AG97">
        <v>4229</v>
      </c>
      <c r="AH97">
        <v>5040</v>
      </c>
      <c r="AI97">
        <v>5381</v>
      </c>
    </row>
    <row r="98" spans="2:35">
      <c r="B98">
        <v>34</v>
      </c>
      <c r="C98">
        <v>34</v>
      </c>
      <c r="D98" t="s">
        <v>4</v>
      </c>
      <c r="E98" t="s">
        <v>7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2.5300000000000001E-3</v>
      </c>
      <c r="Q98">
        <v>2.5000000000000001E-3</v>
      </c>
      <c r="R98">
        <v>4.2599999999999999E-3</v>
      </c>
      <c r="S98">
        <v>2.5000000000000001E-3</v>
      </c>
      <c r="T98">
        <v>2.5000000000000001E-3</v>
      </c>
      <c r="U98">
        <v>2.5000000000000001E-3</v>
      </c>
      <c r="V98">
        <v>2.5000000000000001E-3</v>
      </c>
      <c r="W98">
        <v>3.96E-3</v>
      </c>
      <c r="X98">
        <v>3.96E-3</v>
      </c>
      <c r="Y98">
        <v>2.5000000000000001E-3</v>
      </c>
      <c r="Z98">
        <v>2.5000000000000001E-3</v>
      </c>
      <c r="AA98">
        <v>2.5000000000000001E-3</v>
      </c>
      <c r="AB98">
        <v>0.57357067827130848</v>
      </c>
      <c r="AC98">
        <v>6.5548121447651679</v>
      </c>
      <c r="AD98">
        <v>215.01599999999999</v>
      </c>
      <c r="AE98">
        <v>0.04</v>
      </c>
      <c r="AF98">
        <v>1242</v>
      </c>
      <c r="AG98">
        <v>3730</v>
      </c>
      <c r="AH98">
        <v>4410</v>
      </c>
      <c r="AI98">
        <v>4708</v>
      </c>
    </row>
    <row r="99" spans="2:35">
      <c r="B99">
        <v>34</v>
      </c>
      <c r="C99">
        <v>34</v>
      </c>
      <c r="D99" t="s">
        <v>4</v>
      </c>
      <c r="E99" t="s">
        <v>7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2.5300000000000001E-3</v>
      </c>
      <c r="Q99">
        <v>2.5000000000000001E-3</v>
      </c>
      <c r="R99">
        <v>4.2599999999999999E-3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3.96E-3</v>
      </c>
      <c r="X99">
        <v>3.96E-3</v>
      </c>
      <c r="Y99">
        <v>2.5000000000000001E-3</v>
      </c>
      <c r="Z99">
        <v>2.5000000000000001E-3</v>
      </c>
      <c r="AA99">
        <v>2.5000000000000001E-3</v>
      </c>
      <c r="AB99">
        <v>0.57357067827130848</v>
      </c>
      <c r="AC99">
        <v>6.5548121447651679</v>
      </c>
      <c r="AD99">
        <v>215.01599999999999</v>
      </c>
      <c r="AE99">
        <v>4.4999999999999998E-2</v>
      </c>
      <c r="AF99">
        <v>1166</v>
      </c>
      <c r="AG99">
        <v>3337</v>
      </c>
      <c r="AH99">
        <v>3920</v>
      </c>
      <c r="AI99">
        <v>4185</v>
      </c>
    </row>
    <row r="100" spans="2:35">
      <c r="B100">
        <v>34</v>
      </c>
      <c r="C100">
        <v>34</v>
      </c>
      <c r="D100" t="s">
        <v>4</v>
      </c>
      <c r="E100" t="s">
        <v>7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2.5300000000000001E-3</v>
      </c>
      <c r="Q100">
        <v>2.5000000000000001E-3</v>
      </c>
      <c r="R100">
        <v>4.2599999999999999E-3</v>
      </c>
      <c r="S100">
        <v>2.5000000000000001E-3</v>
      </c>
      <c r="T100">
        <v>2.5000000000000001E-3</v>
      </c>
      <c r="U100">
        <v>2.5000000000000001E-3</v>
      </c>
      <c r="V100">
        <v>2.5000000000000001E-3</v>
      </c>
      <c r="W100">
        <v>3.96E-3</v>
      </c>
      <c r="X100">
        <v>3.96E-3</v>
      </c>
      <c r="Y100">
        <v>2.5000000000000001E-3</v>
      </c>
      <c r="Z100">
        <v>2.5000000000000001E-3</v>
      </c>
      <c r="AA100">
        <v>2.5000000000000001E-3</v>
      </c>
      <c r="AB100">
        <v>0.57357067827130848</v>
      </c>
      <c r="AC100">
        <v>6.5548121447651679</v>
      </c>
      <c r="AD100">
        <v>215.01599999999999</v>
      </c>
      <c r="AE100">
        <v>0.05</v>
      </c>
      <c r="AF100">
        <v>1096</v>
      </c>
      <c r="AG100">
        <v>3020</v>
      </c>
      <c r="AH100">
        <v>3528</v>
      </c>
      <c r="AI100">
        <v>3767</v>
      </c>
    </row>
    <row r="101" spans="2:35">
      <c r="B101">
        <v>34</v>
      </c>
      <c r="C101">
        <v>34</v>
      </c>
      <c r="D101" t="s">
        <v>4</v>
      </c>
      <c r="E101" t="s">
        <v>7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2.5100000000000001E-3</v>
      </c>
      <c r="Q101">
        <v>2.5000000000000001E-3</v>
      </c>
      <c r="R101">
        <v>4.2199999999999998E-3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3.9199999999999999E-3</v>
      </c>
      <c r="X101">
        <v>3.9199999999999999E-3</v>
      </c>
      <c r="Y101">
        <v>2.5000000000000001E-3</v>
      </c>
      <c r="Z101">
        <v>2.5000000000000001E-3</v>
      </c>
      <c r="AA101">
        <v>2.5000000000000001E-3</v>
      </c>
      <c r="AB101">
        <v>0.57366339392900012</v>
      </c>
      <c r="AC101">
        <v>6.5553419043785466</v>
      </c>
      <c r="AD101">
        <v>215.01599999999999</v>
      </c>
      <c r="AE101">
        <v>0.02</v>
      </c>
      <c r="AF101">
        <v>1634</v>
      </c>
      <c r="AG101">
        <v>7129</v>
      </c>
      <c r="AH101">
        <v>8805</v>
      </c>
      <c r="AI101">
        <v>9402</v>
      </c>
    </row>
    <row r="102" spans="2:35">
      <c r="B102">
        <v>34</v>
      </c>
      <c r="C102">
        <v>34</v>
      </c>
      <c r="D102" t="s">
        <v>4</v>
      </c>
      <c r="E102" t="s">
        <v>7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2.5100000000000001E-3</v>
      </c>
      <c r="Q102">
        <v>2.5000000000000001E-3</v>
      </c>
      <c r="R102">
        <v>4.2199999999999998E-3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3.9199999999999999E-3</v>
      </c>
      <c r="X102">
        <v>3.9199999999999999E-3</v>
      </c>
      <c r="Y102">
        <v>2.5000000000000001E-3</v>
      </c>
      <c r="Z102">
        <v>2.5000000000000001E-3</v>
      </c>
      <c r="AA102">
        <v>2.5000000000000001E-3</v>
      </c>
      <c r="AB102">
        <v>0.57366339392900012</v>
      </c>
      <c r="AC102">
        <v>6.5553419043785466</v>
      </c>
      <c r="AD102">
        <v>215.01599999999999</v>
      </c>
      <c r="AE102">
        <v>2.5000000000000001E-2</v>
      </c>
      <c r="AF102">
        <v>1520</v>
      </c>
      <c r="AG102">
        <v>5778</v>
      </c>
      <c r="AH102">
        <v>7044</v>
      </c>
      <c r="AI102">
        <v>7521</v>
      </c>
    </row>
    <row r="103" spans="2:35">
      <c r="B103">
        <v>34</v>
      </c>
      <c r="C103">
        <v>34</v>
      </c>
      <c r="D103" t="s">
        <v>4</v>
      </c>
      <c r="E103" t="s">
        <v>7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2.5100000000000001E-3</v>
      </c>
      <c r="Q103">
        <v>2.5000000000000001E-3</v>
      </c>
      <c r="R103">
        <v>4.2199999999999998E-3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3.9199999999999999E-3</v>
      </c>
      <c r="X103">
        <v>3.9199999999999999E-3</v>
      </c>
      <c r="Y103">
        <v>2.5000000000000001E-3</v>
      </c>
      <c r="Z103">
        <v>2.5000000000000001E-3</v>
      </c>
      <c r="AA103">
        <v>2.5000000000000001E-3</v>
      </c>
      <c r="AB103">
        <v>0.57366339392900012</v>
      </c>
      <c r="AC103">
        <v>6.5553419043785466</v>
      </c>
      <c r="AD103">
        <v>215.01599999999999</v>
      </c>
      <c r="AE103">
        <v>0.03</v>
      </c>
      <c r="AF103">
        <v>1417</v>
      </c>
      <c r="AG103">
        <v>4869</v>
      </c>
      <c r="AH103">
        <v>5870</v>
      </c>
      <c r="AI103">
        <v>6268</v>
      </c>
    </row>
    <row r="104" spans="2:35">
      <c r="B104">
        <v>34</v>
      </c>
      <c r="C104">
        <v>34</v>
      </c>
      <c r="D104" t="s">
        <v>4</v>
      </c>
      <c r="E104" t="s">
        <v>7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2.5100000000000001E-3</v>
      </c>
      <c r="Q104">
        <v>2.5000000000000001E-3</v>
      </c>
      <c r="R104">
        <v>4.2199999999999998E-3</v>
      </c>
      <c r="S104">
        <v>2.5000000000000001E-3</v>
      </c>
      <c r="T104">
        <v>2.5000000000000001E-3</v>
      </c>
      <c r="U104">
        <v>2.5000000000000001E-3</v>
      </c>
      <c r="V104">
        <v>2.5000000000000001E-3</v>
      </c>
      <c r="W104">
        <v>3.9199999999999999E-3</v>
      </c>
      <c r="X104">
        <v>3.9199999999999999E-3</v>
      </c>
      <c r="Y104">
        <v>2.5000000000000001E-3</v>
      </c>
      <c r="Z104">
        <v>2.5000000000000001E-3</v>
      </c>
      <c r="AA104">
        <v>2.5000000000000001E-3</v>
      </c>
      <c r="AB104">
        <v>0.57366339392900012</v>
      </c>
      <c r="AC104">
        <v>6.5553419043785466</v>
      </c>
      <c r="AD104">
        <v>215.01599999999999</v>
      </c>
      <c r="AE104">
        <v>3.5000000000000003E-2</v>
      </c>
      <c r="AF104">
        <v>1324</v>
      </c>
      <c r="AG104">
        <v>4212</v>
      </c>
      <c r="AH104">
        <v>5031</v>
      </c>
      <c r="AI104">
        <v>5372</v>
      </c>
    </row>
    <row r="105" spans="2:35">
      <c r="B105">
        <v>34</v>
      </c>
      <c r="C105">
        <v>34</v>
      </c>
      <c r="D105" t="s">
        <v>4</v>
      </c>
      <c r="E105" t="s">
        <v>7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2.5100000000000001E-3</v>
      </c>
      <c r="Q105">
        <v>2.5000000000000001E-3</v>
      </c>
      <c r="R105">
        <v>4.2199999999999998E-3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3.9199999999999999E-3</v>
      </c>
      <c r="X105">
        <v>3.9199999999999999E-3</v>
      </c>
      <c r="Y105">
        <v>2.5000000000000001E-3</v>
      </c>
      <c r="Z105">
        <v>2.5000000000000001E-3</v>
      </c>
      <c r="AA105">
        <v>2.5000000000000001E-3</v>
      </c>
      <c r="AB105">
        <v>0.57366339392900012</v>
      </c>
      <c r="AC105">
        <v>6.5553419043785466</v>
      </c>
      <c r="AD105">
        <v>215.01599999999999</v>
      </c>
      <c r="AE105">
        <v>0.04</v>
      </c>
      <c r="AF105">
        <v>1240</v>
      </c>
      <c r="AG105">
        <v>3715</v>
      </c>
      <c r="AH105">
        <v>4402</v>
      </c>
      <c r="AI105">
        <v>4701</v>
      </c>
    </row>
    <row r="106" spans="2:35">
      <c r="B106">
        <v>34</v>
      </c>
      <c r="C106">
        <v>34</v>
      </c>
      <c r="D106" t="s">
        <v>4</v>
      </c>
      <c r="E106" t="s">
        <v>7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2.5100000000000001E-3</v>
      </c>
      <c r="Q106">
        <v>2.5000000000000001E-3</v>
      </c>
      <c r="R106">
        <v>4.2199999999999998E-3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3.9199999999999999E-3</v>
      </c>
      <c r="X106">
        <v>3.9199999999999999E-3</v>
      </c>
      <c r="Y106">
        <v>2.5000000000000001E-3</v>
      </c>
      <c r="Z106">
        <v>2.5000000000000001E-3</v>
      </c>
      <c r="AA106">
        <v>2.5000000000000001E-3</v>
      </c>
      <c r="AB106">
        <v>0.57366339392900012</v>
      </c>
      <c r="AC106">
        <v>6.5553419043785466</v>
      </c>
      <c r="AD106">
        <v>215.01599999999999</v>
      </c>
      <c r="AE106">
        <v>4.4999999999999998E-2</v>
      </c>
      <c r="AF106">
        <v>1163</v>
      </c>
      <c r="AG106">
        <v>3324</v>
      </c>
      <c r="AH106">
        <v>3913</v>
      </c>
      <c r="AI106">
        <v>4178</v>
      </c>
    </row>
    <row r="107" spans="2:35">
      <c r="B107">
        <v>34</v>
      </c>
      <c r="C107">
        <v>34</v>
      </c>
      <c r="D107" t="s">
        <v>4</v>
      </c>
      <c r="E107" t="s">
        <v>7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2.5100000000000001E-3</v>
      </c>
      <c r="Q107">
        <v>2.5000000000000001E-3</v>
      </c>
      <c r="R107">
        <v>4.2199999999999998E-3</v>
      </c>
      <c r="S107">
        <v>2.5000000000000001E-3</v>
      </c>
      <c r="T107">
        <v>2.5000000000000001E-3</v>
      </c>
      <c r="U107">
        <v>2.5000000000000001E-3</v>
      </c>
      <c r="V107">
        <v>2.5000000000000001E-3</v>
      </c>
      <c r="W107">
        <v>3.9199999999999999E-3</v>
      </c>
      <c r="X107">
        <v>3.9199999999999999E-3</v>
      </c>
      <c r="Y107">
        <v>2.5000000000000001E-3</v>
      </c>
      <c r="Z107">
        <v>2.5000000000000001E-3</v>
      </c>
      <c r="AA107">
        <v>2.5000000000000001E-3</v>
      </c>
      <c r="AB107">
        <v>0.57366339392900012</v>
      </c>
      <c r="AC107">
        <v>6.5553419043785466</v>
      </c>
      <c r="AD107">
        <v>215.01599999999999</v>
      </c>
      <c r="AE107">
        <v>0.05</v>
      </c>
      <c r="AF107">
        <v>1094</v>
      </c>
      <c r="AG107">
        <v>3009</v>
      </c>
      <c r="AH107">
        <v>3522</v>
      </c>
      <c r="AI107">
        <v>3761</v>
      </c>
    </row>
    <row r="108" spans="2:35">
      <c r="B108">
        <v>34</v>
      </c>
      <c r="C108">
        <v>34</v>
      </c>
      <c r="D108" t="s">
        <v>4</v>
      </c>
      <c r="E108" t="s">
        <v>7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2.5000000000000001E-3</v>
      </c>
      <c r="Q108">
        <v>2.5000000000000001E-3</v>
      </c>
      <c r="R108">
        <v>3.9500000000000004E-3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3.6700000000000001E-3</v>
      </c>
      <c r="X108">
        <v>3.6700000000000001E-3</v>
      </c>
      <c r="Y108">
        <v>2.5000000000000001E-3</v>
      </c>
      <c r="Z108">
        <v>2.5000000000000001E-3</v>
      </c>
      <c r="AA108">
        <v>2.5000000000000001E-3</v>
      </c>
      <c r="AB108">
        <v>0.57676993464052295</v>
      </c>
      <c r="AC108">
        <v>6.3844493173312502</v>
      </c>
      <c r="AD108">
        <v>229.46600000000001</v>
      </c>
      <c r="AE108">
        <v>0.02</v>
      </c>
      <c r="AF108">
        <v>1578</v>
      </c>
      <c r="AG108">
        <v>7277</v>
      </c>
      <c r="AH108">
        <v>8500</v>
      </c>
      <c r="AI108">
        <v>9060</v>
      </c>
    </row>
    <row r="109" spans="2:35">
      <c r="B109">
        <v>34</v>
      </c>
      <c r="C109">
        <v>34</v>
      </c>
      <c r="D109" t="s">
        <v>4</v>
      </c>
      <c r="E109" t="s">
        <v>7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2.5000000000000001E-3</v>
      </c>
      <c r="Q109">
        <v>2.5000000000000001E-3</v>
      </c>
      <c r="R109">
        <v>3.9500000000000004E-3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3.6700000000000001E-3</v>
      </c>
      <c r="X109">
        <v>3.6700000000000001E-3</v>
      </c>
      <c r="Y109">
        <v>2.5000000000000001E-3</v>
      </c>
      <c r="Z109">
        <v>2.5000000000000001E-3</v>
      </c>
      <c r="AA109">
        <v>2.5000000000000001E-3</v>
      </c>
      <c r="AB109">
        <v>0.57676993464052295</v>
      </c>
      <c r="AC109">
        <v>6.3844493173312502</v>
      </c>
      <c r="AD109">
        <v>229.46600000000001</v>
      </c>
      <c r="AE109">
        <v>2.5000000000000001E-2</v>
      </c>
      <c r="AF109">
        <v>1471</v>
      </c>
      <c r="AG109">
        <v>5870</v>
      </c>
      <c r="AH109">
        <v>6800</v>
      </c>
      <c r="AI109">
        <v>7248</v>
      </c>
    </row>
    <row r="110" spans="2:35">
      <c r="B110">
        <v>34</v>
      </c>
      <c r="C110">
        <v>34</v>
      </c>
      <c r="D110" t="s">
        <v>4</v>
      </c>
      <c r="E110" t="s">
        <v>7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2.5000000000000001E-3</v>
      </c>
      <c r="Q110">
        <v>2.5000000000000001E-3</v>
      </c>
      <c r="R110">
        <v>3.9500000000000004E-3</v>
      </c>
      <c r="S110">
        <v>2.5000000000000001E-3</v>
      </c>
      <c r="T110">
        <v>2.5000000000000001E-3</v>
      </c>
      <c r="U110">
        <v>2.5000000000000001E-3</v>
      </c>
      <c r="V110">
        <v>2.5000000000000001E-3</v>
      </c>
      <c r="W110">
        <v>3.6700000000000001E-3</v>
      </c>
      <c r="X110">
        <v>3.6700000000000001E-3</v>
      </c>
      <c r="Y110">
        <v>2.5000000000000001E-3</v>
      </c>
      <c r="Z110">
        <v>2.5000000000000001E-3</v>
      </c>
      <c r="AA110">
        <v>2.5000000000000001E-3</v>
      </c>
      <c r="AB110">
        <v>0.57676993464052295</v>
      </c>
      <c r="AC110">
        <v>6.3844493173312502</v>
      </c>
      <c r="AD110">
        <v>229.46600000000001</v>
      </c>
      <c r="AE110">
        <v>0.03</v>
      </c>
      <c r="AF110">
        <v>1373</v>
      </c>
      <c r="AG110">
        <v>4926</v>
      </c>
      <c r="AH110">
        <v>5667</v>
      </c>
      <c r="AI110">
        <v>6040</v>
      </c>
    </row>
    <row r="111" spans="2:35">
      <c r="B111">
        <v>34</v>
      </c>
      <c r="C111">
        <v>34</v>
      </c>
      <c r="D111" t="s">
        <v>4</v>
      </c>
      <c r="E111" t="s">
        <v>7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2.5000000000000001E-3</v>
      </c>
      <c r="Q111">
        <v>2.5000000000000001E-3</v>
      </c>
      <c r="R111">
        <v>3.9500000000000004E-3</v>
      </c>
      <c r="S111">
        <v>2.5000000000000001E-3</v>
      </c>
      <c r="T111">
        <v>2.5000000000000001E-3</v>
      </c>
      <c r="U111">
        <v>2.5000000000000001E-3</v>
      </c>
      <c r="V111">
        <v>2.5000000000000001E-3</v>
      </c>
      <c r="W111">
        <v>3.6700000000000001E-3</v>
      </c>
      <c r="X111">
        <v>3.6700000000000001E-3</v>
      </c>
      <c r="Y111">
        <v>2.5000000000000001E-3</v>
      </c>
      <c r="Z111">
        <v>2.5000000000000001E-3</v>
      </c>
      <c r="AA111">
        <v>2.5000000000000001E-3</v>
      </c>
      <c r="AB111">
        <v>0.57676993464052295</v>
      </c>
      <c r="AC111">
        <v>6.3844493173312502</v>
      </c>
      <c r="AD111">
        <v>229.46600000000001</v>
      </c>
      <c r="AE111">
        <v>3.5000000000000003E-2</v>
      </c>
      <c r="AF111">
        <v>1285</v>
      </c>
      <c r="AG111">
        <v>4246</v>
      </c>
      <c r="AH111">
        <v>4857</v>
      </c>
      <c r="AI111">
        <v>5177</v>
      </c>
    </row>
    <row r="112" spans="2:35">
      <c r="B112">
        <v>34</v>
      </c>
      <c r="C112">
        <v>34</v>
      </c>
      <c r="D112" t="s">
        <v>4</v>
      </c>
      <c r="E112" t="s">
        <v>7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2.5000000000000001E-3</v>
      </c>
      <c r="Q112">
        <v>2.5000000000000001E-3</v>
      </c>
      <c r="R112">
        <v>3.9500000000000004E-3</v>
      </c>
      <c r="S112">
        <v>2.5000000000000001E-3</v>
      </c>
      <c r="T112">
        <v>2.5000000000000001E-3</v>
      </c>
      <c r="U112">
        <v>2.5000000000000001E-3</v>
      </c>
      <c r="V112">
        <v>2.5000000000000001E-3</v>
      </c>
      <c r="W112">
        <v>3.6700000000000001E-3</v>
      </c>
      <c r="X112">
        <v>3.6700000000000001E-3</v>
      </c>
      <c r="Y112">
        <v>2.5000000000000001E-3</v>
      </c>
      <c r="Z112">
        <v>2.5000000000000001E-3</v>
      </c>
      <c r="AA112">
        <v>2.5000000000000001E-3</v>
      </c>
      <c r="AB112">
        <v>0.57676993464052295</v>
      </c>
      <c r="AC112">
        <v>6.3844493173312502</v>
      </c>
      <c r="AD112">
        <v>229.46600000000001</v>
      </c>
      <c r="AE112">
        <v>0.04</v>
      </c>
      <c r="AF112">
        <v>1205</v>
      </c>
      <c r="AG112">
        <v>3734</v>
      </c>
      <c r="AH112">
        <v>4250</v>
      </c>
      <c r="AI112">
        <v>4530</v>
      </c>
    </row>
    <row r="113" spans="2:35">
      <c r="B113">
        <v>34</v>
      </c>
      <c r="C113">
        <v>34</v>
      </c>
      <c r="D113" t="s">
        <v>4</v>
      </c>
      <c r="E113" t="s">
        <v>7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2.5000000000000001E-3</v>
      </c>
      <c r="Q113">
        <v>2.5000000000000001E-3</v>
      </c>
      <c r="R113">
        <v>3.9500000000000004E-3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3.6700000000000001E-3</v>
      </c>
      <c r="X113">
        <v>3.6700000000000001E-3</v>
      </c>
      <c r="Y113">
        <v>2.5000000000000001E-3</v>
      </c>
      <c r="Z113">
        <v>2.5000000000000001E-3</v>
      </c>
      <c r="AA113">
        <v>2.5000000000000001E-3</v>
      </c>
      <c r="AB113">
        <v>0.57676993464052295</v>
      </c>
      <c r="AC113">
        <v>6.3844493173312502</v>
      </c>
      <c r="AD113">
        <v>229.46600000000001</v>
      </c>
      <c r="AE113">
        <v>4.4999999999999998E-2</v>
      </c>
      <c r="AF113">
        <v>1132</v>
      </c>
      <c r="AG113">
        <v>3334</v>
      </c>
      <c r="AH113">
        <v>3778</v>
      </c>
      <c r="AI113">
        <v>4027</v>
      </c>
    </row>
    <row r="114" spans="2:35">
      <c r="B114">
        <v>34</v>
      </c>
      <c r="C114">
        <v>34</v>
      </c>
      <c r="D114" t="s">
        <v>4</v>
      </c>
      <c r="E114" t="s">
        <v>7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2.5000000000000001E-3</v>
      </c>
      <c r="Q114">
        <v>2.5000000000000001E-3</v>
      </c>
      <c r="R114">
        <v>3.9500000000000004E-3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3.6700000000000001E-3</v>
      </c>
      <c r="X114">
        <v>3.6700000000000001E-3</v>
      </c>
      <c r="Y114">
        <v>2.5000000000000001E-3</v>
      </c>
      <c r="Z114">
        <v>2.5000000000000001E-3</v>
      </c>
      <c r="AA114">
        <v>2.5000000000000001E-3</v>
      </c>
      <c r="AB114">
        <v>0.57676993464052295</v>
      </c>
      <c r="AC114">
        <v>6.3844493173312502</v>
      </c>
      <c r="AD114">
        <v>229.46600000000001</v>
      </c>
      <c r="AE114">
        <v>0.05</v>
      </c>
      <c r="AF114">
        <v>1065</v>
      </c>
      <c r="AG114">
        <v>3011</v>
      </c>
      <c r="AH114">
        <v>3400</v>
      </c>
      <c r="AI114">
        <v>3624</v>
      </c>
    </row>
    <row r="115" spans="2:35">
      <c r="B115">
        <v>34</v>
      </c>
      <c r="C115">
        <v>34</v>
      </c>
      <c r="D115" t="s">
        <v>4</v>
      </c>
      <c r="E115" t="s">
        <v>7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2.5000000000000001E-3</v>
      </c>
      <c r="Q115">
        <v>2.5000000000000001E-3</v>
      </c>
      <c r="R115">
        <v>3.9100000000000003E-3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3.63E-3</v>
      </c>
      <c r="X115">
        <v>3.63E-3</v>
      </c>
      <c r="Y115">
        <v>2.5000000000000001E-3</v>
      </c>
      <c r="Z115">
        <v>2.5000000000000001E-3</v>
      </c>
      <c r="AA115">
        <v>2.5000000000000001E-3</v>
      </c>
      <c r="AB115">
        <v>0.57729281045751635</v>
      </c>
      <c r="AC115">
        <v>7.0596944535884942</v>
      </c>
      <c r="AD115">
        <v>229.46600000000001</v>
      </c>
      <c r="AE115">
        <v>0.02</v>
      </c>
      <c r="AF115">
        <v>1412</v>
      </c>
      <c r="AG115">
        <v>5014</v>
      </c>
      <c r="AH115">
        <v>7509</v>
      </c>
      <c r="AI115">
        <v>8157</v>
      </c>
    </row>
    <row r="116" spans="2:35">
      <c r="B116">
        <v>34</v>
      </c>
      <c r="C116">
        <v>34</v>
      </c>
      <c r="D116" t="s">
        <v>4</v>
      </c>
      <c r="E116" t="s">
        <v>7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2.5000000000000001E-3</v>
      </c>
      <c r="Q116">
        <v>2.5000000000000001E-3</v>
      </c>
      <c r="R116">
        <v>3.9100000000000003E-3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3.63E-3</v>
      </c>
      <c r="X116">
        <v>3.63E-3</v>
      </c>
      <c r="Y116">
        <v>2.5000000000000001E-3</v>
      </c>
      <c r="Z116">
        <v>2.5000000000000001E-3</v>
      </c>
      <c r="AA116">
        <v>2.5000000000000001E-3</v>
      </c>
      <c r="AB116">
        <v>0.57729281045751635</v>
      </c>
      <c r="AC116">
        <v>7.0596944535884942</v>
      </c>
      <c r="AD116">
        <v>229.46600000000001</v>
      </c>
      <c r="AE116">
        <v>2.5000000000000001E-2</v>
      </c>
      <c r="AF116">
        <v>1307</v>
      </c>
      <c r="AG116">
        <v>4144</v>
      </c>
      <c r="AH116">
        <v>6015</v>
      </c>
      <c r="AI116">
        <v>6526</v>
      </c>
    </row>
    <row r="117" spans="2:35">
      <c r="B117">
        <v>34</v>
      </c>
      <c r="C117">
        <v>34</v>
      </c>
      <c r="D117" t="s">
        <v>4</v>
      </c>
      <c r="E117" t="s">
        <v>7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2.5000000000000001E-3</v>
      </c>
      <c r="Q117">
        <v>2.5000000000000001E-3</v>
      </c>
      <c r="R117">
        <v>3.9100000000000003E-3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3.63E-3</v>
      </c>
      <c r="X117">
        <v>3.63E-3</v>
      </c>
      <c r="Y117">
        <v>2.5000000000000001E-3</v>
      </c>
      <c r="Z117">
        <v>2.5000000000000001E-3</v>
      </c>
      <c r="AA117">
        <v>2.5000000000000001E-3</v>
      </c>
      <c r="AB117">
        <v>0.57729281045751635</v>
      </c>
      <c r="AC117">
        <v>7.0596944535884942</v>
      </c>
      <c r="AD117">
        <v>229.46600000000001</v>
      </c>
      <c r="AE117">
        <v>0.03</v>
      </c>
      <c r="AF117">
        <v>1213</v>
      </c>
      <c r="AG117">
        <v>3549</v>
      </c>
      <c r="AH117">
        <v>5019</v>
      </c>
      <c r="AI117">
        <v>5438</v>
      </c>
    </row>
    <row r="118" spans="2:35">
      <c r="B118">
        <v>34</v>
      </c>
      <c r="C118">
        <v>34</v>
      </c>
      <c r="D118" t="s">
        <v>4</v>
      </c>
      <c r="E118" t="s">
        <v>7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2.5000000000000001E-3</v>
      </c>
      <c r="Q118">
        <v>2.5000000000000001E-3</v>
      </c>
      <c r="R118">
        <v>3.9100000000000003E-3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3.63E-3</v>
      </c>
      <c r="X118">
        <v>3.63E-3</v>
      </c>
      <c r="Y118">
        <v>2.5000000000000001E-3</v>
      </c>
      <c r="Z118">
        <v>2.5000000000000001E-3</v>
      </c>
      <c r="AA118">
        <v>2.5000000000000001E-3</v>
      </c>
      <c r="AB118">
        <v>0.57729281045751635</v>
      </c>
      <c r="AC118">
        <v>7.0596944535884942</v>
      </c>
      <c r="AD118">
        <v>229.46600000000001</v>
      </c>
      <c r="AE118">
        <v>3.5000000000000003E-2</v>
      </c>
      <c r="AF118">
        <v>1129</v>
      </c>
      <c r="AG118">
        <v>3110</v>
      </c>
      <c r="AH118">
        <v>4307</v>
      </c>
      <c r="AI118">
        <v>4661</v>
      </c>
    </row>
    <row r="119" spans="2:35">
      <c r="B119">
        <v>34</v>
      </c>
      <c r="C119">
        <v>34</v>
      </c>
      <c r="D119" t="s">
        <v>4</v>
      </c>
      <c r="E119" t="s">
        <v>7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2.5000000000000001E-3</v>
      </c>
      <c r="Q119">
        <v>2.5000000000000001E-3</v>
      </c>
      <c r="R119">
        <v>3.9100000000000003E-3</v>
      </c>
      <c r="S119">
        <v>2.5000000000000001E-3</v>
      </c>
      <c r="T119">
        <v>2.5000000000000001E-3</v>
      </c>
      <c r="U119">
        <v>2.5000000000000001E-3</v>
      </c>
      <c r="V119">
        <v>2.5000000000000001E-3</v>
      </c>
      <c r="W119">
        <v>3.63E-3</v>
      </c>
      <c r="X119">
        <v>3.63E-3</v>
      </c>
      <c r="Y119">
        <v>2.5000000000000001E-3</v>
      </c>
      <c r="Z119">
        <v>2.5000000000000001E-3</v>
      </c>
      <c r="AA119">
        <v>2.5000000000000001E-3</v>
      </c>
      <c r="AB119">
        <v>0.57729281045751635</v>
      </c>
      <c r="AC119">
        <v>7.0596944535884942</v>
      </c>
      <c r="AD119">
        <v>229.46600000000001</v>
      </c>
      <c r="AE119">
        <v>0.04</v>
      </c>
      <c r="AF119">
        <v>1053</v>
      </c>
      <c r="AG119">
        <v>2774</v>
      </c>
      <c r="AH119">
        <v>3771</v>
      </c>
      <c r="AI119">
        <v>4079</v>
      </c>
    </row>
    <row r="120" spans="2:35">
      <c r="B120">
        <v>34</v>
      </c>
      <c r="C120">
        <v>34</v>
      </c>
      <c r="D120" t="s">
        <v>4</v>
      </c>
      <c r="E120" t="s">
        <v>7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2.5000000000000001E-3</v>
      </c>
      <c r="Q120">
        <v>2.5000000000000001E-3</v>
      </c>
      <c r="R120">
        <v>3.9100000000000003E-3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3.63E-3</v>
      </c>
      <c r="X120">
        <v>3.63E-3</v>
      </c>
      <c r="Y120">
        <v>2.5000000000000001E-3</v>
      </c>
      <c r="Z120">
        <v>2.5000000000000001E-3</v>
      </c>
      <c r="AA120">
        <v>2.5000000000000001E-3</v>
      </c>
      <c r="AB120">
        <v>0.57729281045751635</v>
      </c>
      <c r="AC120">
        <v>7.0596944535884942</v>
      </c>
      <c r="AD120">
        <v>229.46600000000001</v>
      </c>
      <c r="AE120">
        <v>4.4999999999999998E-2</v>
      </c>
      <c r="AF120">
        <v>985</v>
      </c>
      <c r="AG120">
        <v>2505</v>
      </c>
      <c r="AH120">
        <v>3355</v>
      </c>
      <c r="AI120">
        <v>3625</v>
      </c>
    </row>
    <row r="121" spans="2:35">
      <c r="B121">
        <v>34</v>
      </c>
      <c r="C121">
        <v>34</v>
      </c>
      <c r="D121" t="s">
        <v>4</v>
      </c>
      <c r="E121" t="s">
        <v>7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2.5000000000000001E-3</v>
      </c>
      <c r="Q121">
        <v>2.5000000000000001E-3</v>
      </c>
      <c r="R121">
        <v>3.9100000000000003E-3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3.63E-3</v>
      </c>
      <c r="X121">
        <v>3.63E-3</v>
      </c>
      <c r="Y121">
        <v>2.5000000000000001E-3</v>
      </c>
      <c r="Z121">
        <v>2.5000000000000001E-3</v>
      </c>
      <c r="AA121">
        <v>2.5000000000000001E-3</v>
      </c>
      <c r="AB121">
        <v>0.57729281045751635</v>
      </c>
      <c r="AC121">
        <v>7.0596944535884942</v>
      </c>
      <c r="AD121">
        <v>229.46600000000001</v>
      </c>
      <c r="AE121">
        <v>0.05</v>
      </c>
      <c r="AF121">
        <v>923</v>
      </c>
      <c r="AG121">
        <v>2285</v>
      </c>
      <c r="AH121">
        <v>3022</v>
      </c>
      <c r="AI121">
        <v>3263</v>
      </c>
    </row>
    <row r="122" spans="2:35">
      <c r="B122">
        <v>34</v>
      </c>
      <c r="C122">
        <v>34</v>
      </c>
      <c r="D122" t="s">
        <v>4</v>
      </c>
      <c r="E122" t="s">
        <v>7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2.5000000000000001E-3</v>
      </c>
      <c r="Q122">
        <v>2.5000000000000001E-3</v>
      </c>
      <c r="R122">
        <v>3.8700000000000002E-3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3.5899999999999999E-3</v>
      </c>
      <c r="X122">
        <v>3.5899999999999999E-3</v>
      </c>
      <c r="Y122">
        <v>2.5000000000000001E-3</v>
      </c>
      <c r="Z122">
        <v>2.5000000000000001E-3</v>
      </c>
      <c r="AA122">
        <v>2.5000000000000001E-3</v>
      </c>
      <c r="AB122">
        <v>0.57784008714596946</v>
      </c>
      <c r="AC122">
        <v>7.0630399750344512</v>
      </c>
      <c r="AD122">
        <v>229.46600000000001</v>
      </c>
      <c r="AE122">
        <v>0.02</v>
      </c>
      <c r="AF122">
        <v>1412</v>
      </c>
      <c r="AG122">
        <v>5014</v>
      </c>
      <c r="AH122">
        <v>7509</v>
      </c>
      <c r="AI122">
        <v>8157</v>
      </c>
    </row>
    <row r="123" spans="2:35">
      <c r="B123">
        <v>34</v>
      </c>
      <c r="C123">
        <v>34</v>
      </c>
      <c r="D123" t="s">
        <v>4</v>
      </c>
      <c r="E123" t="s">
        <v>7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2.5000000000000001E-3</v>
      </c>
      <c r="Q123">
        <v>2.5000000000000001E-3</v>
      </c>
      <c r="R123">
        <v>3.8700000000000002E-3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3.5899999999999999E-3</v>
      </c>
      <c r="X123">
        <v>3.5899999999999999E-3</v>
      </c>
      <c r="Y123">
        <v>2.5000000000000001E-3</v>
      </c>
      <c r="Z123">
        <v>2.5000000000000001E-3</v>
      </c>
      <c r="AA123">
        <v>2.5000000000000001E-3</v>
      </c>
      <c r="AB123">
        <v>0.57784008714596946</v>
      </c>
      <c r="AC123">
        <v>7.0630399750344512</v>
      </c>
      <c r="AD123">
        <v>229.46600000000001</v>
      </c>
      <c r="AE123">
        <v>2.5000000000000001E-2</v>
      </c>
      <c r="AF123">
        <v>1307</v>
      </c>
      <c r="AG123">
        <v>4144</v>
      </c>
      <c r="AH123">
        <v>6015</v>
      </c>
      <c r="AI123">
        <v>6526</v>
      </c>
    </row>
    <row r="124" spans="2:35">
      <c r="B124">
        <v>34</v>
      </c>
      <c r="C124">
        <v>34</v>
      </c>
      <c r="D124" t="s">
        <v>4</v>
      </c>
      <c r="E124" t="s">
        <v>7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2.5000000000000001E-3</v>
      </c>
      <c r="Q124">
        <v>2.5000000000000001E-3</v>
      </c>
      <c r="R124">
        <v>3.8700000000000002E-3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3.5899999999999999E-3</v>
      </c>
      <c r="X124">
        <v>3.5899999999999999E-3</v>
      </c>
      <c r="Y124">
        <v>2.5000000000000001E-3</v>
      </c>
      <c r="Z124">
        <v>2.5000000000000001E-3</v>
      </c>
      <c r="AA124">
        <v>2.5000000000000001E-3</v>
      </c>
      <c r="AB124">
        <v>0.57784008714596946</v>
      </c>
      <c r="AC124">
        <v>7.0630399750344512</v>
      </c>
      <c r="AD124">
        <v>229.46600000000001</v>
      </c>
      <c r="AE124">
        <v>0.03</v>
      </c>
      <c r="AF124">
        <v>1213</v>
      </c>
      <c r="AG124">
        <v>3549</v>
      </c>
      <c r="AH124">
        <v>5019</v>
      </c>
      <c r="AI124">
        <v>5438</v>
      </c>
    </row>
    <row r="125" spans="2:35">
      <c r="B125">
        <v>34</v>
      </c>
      <c r="C125">
        <v>34</v>
      </c>
      <c r="D125" t="s">
        <v>4</v>
      </c>
      <c r="E125" t="s">
        <v>7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2.5000000000000001E-3</v>
      </c>
      <c r="Q125">
        <v>2.5000000000000001E-3</v>
      </c>
      <c r="R125">
        <v>3.8700000000000002E-3</v>
      </c>
      <c r="S125">
        <v>2.5000000000000001E-3</v>
      </c>
      <c r="T125">
        <v>2.5000000000000001E-3</v>
      </c>
      <c r="U125">
        <v>2.5000000000000001E-3</v>
      </c>
      <c r="V125">
        <v>2.5000000000000001E-3</v>
      </c>
      <c r="W125">
        <v>3.5899999999999999E-3</v>
      </c>
      <c r="X125">
        <v>3.5899999999999999E-3</v>
      </c>
      <c r="Y125">
        <v>2.5000000000000001E-3</v>
      </c>
      <c r="Z125">
        <v>2.5000000000000001E-3</v>
      </c>
      <c r="AA125">
        <v>2.5000000000000001E-3</v>
      </c>
      <c r="AB125">
        <v>0.57784008714596946</v>
      </c>
      <c r="AC125">
        <v>7.0630399750344512</v>
      </c>
      <c r="AD125">
        <v>229.46600000000001</v>
      </c>
      <c r="AE125">
        <v>3.5000000000000003E-2</v>
      </c>
      <c r="AF125">
        <v>1129</v>
      </c>
      <c r="AG125">
        <v>3110</v>
      </c>
      <c r="AH125">
        <v>4307</v>
      </c>
      <c r="AI125">
        <v>4661</v>
      </c>
    </row>
    <row r="126" spans="2:35">
      <c r="B126">
        <v>34</v>
      </c>
      <c r="C126">
        <v>34</v>
      </c>
      <c r="D126" t="s">
        <v>4</v>
      </c>
      <c r="E126" t="s">
        <v>7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2.5000000000000001E-3</v>
      </c>
      <c r="Q126">
        <v>2.5000000000000001E-3</v>
      </c>
      <c r="R126">
        <v>3.8700000000000002E-3</v>
      </c>
      <c r="S126">
        <v>2.5000000000000001E-3</v>
      </c>
      <c r="T126">
        <v>2.5000000000000001E-3</v>
      </c>
      <c r="U126">
        <v>2.5000000000000001E-3</v>
      </c>
      <c r="V126">
        <v>2.5000000000000001E-3</v>
      </c>
      <c r="W126">
        <v>3.5899999999999999E-3</v>
      </c>
      <c r="X126">
        <v>3.5899999999999999E-3</v>
      </c>
      <c r="Y126">
        <v>2.5000000000000001E-3</v>
      </c>
      <c r="Z126">
        <v>2.5000000000000001E-3</v>
      </c>
      <c r="AA126">
        <v>2.5000000000000001E-3</v>
      </c>
      <c r="AB126">
        <v>0.57784008714596946</v>
      </c>
      <c r="AC126">
        <v>7.0630399750344512</v>
      </c>
      <c r="AD126">
        <v>229.46600000000001</v>
      </c>
      <c r="AE126">
        <v>0.04</v>
      </c>
      <c r="AF126">
        <v>1053</v>
      </c>
      <c r="AG126">
        <v>2774</v>
      </c>
      <c r="AH126">
        <v>3771</v>
      </c>
      <c r="AI126">
        <v>4079</v>
      </c>
    </row>
    <row r="127" spans="2:35">
      <c r="B127">
        <v>34</v>
      </c>
      <c r="C127">
        <v>34</v>
      </c>
      <c r="D127" t="s">
        <v>4</v>
      </c>
      <c r="E127" t="s">
        <v>7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2.5000000000000001E-3</v>
      </c>
      <c r="Q127">
        <v>2.5000000000000001E-3</v>
      </c>
      <c r="R127">
        <v>3.8700000000000002E-3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3.5899999999999999E-3</v>
      </c>
      <c r="X127">
        <v>3.5899999999999999E-3</v>
      </c>
      <c r="Y127">
        <v>2.5000000000000001E-3</v>
      </c>
      <c r="Z127">
        <v>2.5000000000000001E-3</v>
      </c>
      <c r="AA127">
        <v>2.5000000000000001E-3</v>
      </c>
      <c r="AB127">
        <v>0.57784008714596946</v>
      </c>
      <c r="AC127">
        <v>7.0630399750344512</v>
      </c>
      <c r="AD127">
        <v>229.46600000000001</v>
      </c>
      <c r="AE127">
        <v>4.4999999999999998E-2</v>
      </c>
      <c r="AF127">
        <v>985</v>
      </c>
      <c r="AG127">
        <v>2505</v>
      </c>
      <c r="AH127">
        <v>3355</v>
      </c>
      <c r="AI127">
        <v>3625</v>
      </c>
    </row>
    <row r="128" spans="2:35">
      <c r="B128">
        <v>34</v>
      </c>
      <c r="C128">
        <v>34</v>
      </c>
      <c r="D128" t="s">
        <v>4</v>
      </c>
      <c r="E128" t="s">
        <v>7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2.5000000000000001E-3</v>
      </c>
      <c r="Q128">
        <v>2.5000000000000001E-3</v>
      </c>
      <c r="R128">
        <v>3.8700000000000002E-3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3.5899999999999999E-3</v>
      </c>
      <c r="X128">
        <v>3.5899999999999999E-3</v>
      </c>
      <c r="Y128">
        <v>2.5000000000000001E-3</v>
      </c>
      <c r="Z128">
        <v>2.5000000000000001E-3</v>
      </c>
      <c r="AA128">
        <v>2.5000000000000001E-3</v>
      </c>
      <c r="AB128">
        <v>0.57784008714596946</v>
      </c>
      <c r="AC128">
        <v>7.0630399750344512</v>
      </c>
      <c r="AD128">
        <v>229.46600000000001</v>
      </c>
      <c r="AE128">
        <v>0.05</v>
      </c>
      <c r="AF128">
        <v>923</v>
      </c>
      <c r="AG128">
        <v>2285</v>
      </c>
      <c r="AH128">
        <v>3022</v>
      </c>
      <c r="AI128">
        <v>3263</v>
      </c>
    </row>
    <row r="129" spans="2:35">
      <c r="B129">
        <v>34</v>
      </c>
      <c r="C129">
        <v>34</v>
      </c>
      <c r="D129" t="s">
        <v>4</v>
      </c>
      <c r="E129" t="s">
        <v>7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2.5000000000000001E-3</v>
      </c>
      <c r="Q129">
        <v>2.5000000000000001E-3</v>
      </c>
      <c r="R129">
        <v>3.8300000000000001E-3</v>
      </c>
      <c r="S129">
        <v>2.5000000000000001E-3</v>
      </c>
      <c r="T129">
        <v>2.5000000000000001E-3</v>
      </c>
      <c r="U129">
        <v>2.5000000000000001E-3</v>
      </c>
      <c r="V129">
        <v>2.5000000000000001E-3</v>
      </c>
      <c r="W129">
        <v>3.5500000000000002E-3</v>
      </c>
      <c r="X129">
        <v>3.5500000000000002E-3</v>
      </c>
      <c r="Y129">
        <v>2.5000000000000001E-3</v>
      </c>
      <c r="Z129">
        <v>2.5000000000000001E-3</v>
      </c>
      <c r="AA129">
        <v>2.5000000000000001E-3</v>
      </c>
      <c r="AB129">
        <v>0.57842570806100224</v>
      </c>
      <c r="AC129">
        <v>7.0666181418713796</v>
      </c>
      <c r="AD129">
        <v>229.46600000000001</v>
      </c>
      <c r="AE129">
        <v>0.02</v>
      </c>
      <c r="AF129">
        <v>1410</v>
      </c>
      <c r="AG129">
        <v>4981</v>
      </c>
      <c r="AH129">
        <v>7481</v>
      </c>
      <c r="AI129">
        <v>8145</v>
      </c>
    </row>
    <row r="130" spans="2:35">
      <c r="B130">
        <v>34</v>
      </c>
      <c r="C130">
        <v>34</v>
      </c>
      <c r="D130" t="s">
        <v>4</v>
      </c>
      <c r="E130" t="s">
        <v>7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2.5000000000000001E-3</v>
      </c>
      <c r="Q130">
        <v>2.5000000000000001E-3</v>
      </c>
      <c r="R130">
        <v>3.8300000000000001E-3</v>
      </c>
      <c r="S130">
        <v>2.5000000000000001E-3</v>
      </c>
      <c r="T130">
        <v>2.5000000000000001E-3</v>
      </c>
      <c r="U130">
        <v>2.5000000000000001E-3</v>
      </c>
      <c r="V130">
        <v>2.5000000000000001E-3</v>
      </c>
      <c r="W130">
        <v>3.5500000000000002E-3</v>
      </c>
      <c r="X130">
        <v>3.5500000000000002E-3</v>
      </c>
      <c r="Y130">
        <v>2.5000000000000001E-3</v>
      </c>
      <c r="Z130">
        <v>2.5000000000000001E-3</v>
      </c>
      <c r="AA130">
        <v>2.5000000000000001E-3</v>
      </c>
      <c r="AB130">
        <v>0.57842570806100224</v>
      </c>
      <c r="AC130">
        <v>7.0666181418713796</v>
      </c>
      <c r="AD130">
        <v>229.46600000000001</v>
      </c>
      <c r="AE130">
        <v>2.5000000000000001E-2</v>
      </c>
      <c r="AF130">
        <v>1305</v>
      </c>
      <c r="AG130">
        <v>4119</v>
      </c>
      <c r="AH130">
        <v>5995</v>
      </c>
      <c r="AI130">
        <v>6516</v>
      </c>
    </row>
    <row r="131" spans="2:35">
      <c r="B131">
        <v>34</v>
      </c>
      <c r="C131">
        <v>34</v>
      </c>
      <c r="D131" t="s">
        <v>4</v>
      </c>
      <c r="E131" t="s">
        <v>7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2.5000000000000001E-3</v>
      </c>
      <c r="Q131">
        <v>2.5000000000000001E-3</v>
      </c>
      <c r="R131">
        <v>3.8300000000000001E-3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3.5500000000000002E-3</v>
      </c>
      <c r="X131">
        <v>3.5500000000000002E-3</v>
      </c>
      <c r="Y131">
        <v>2.5000000000000001E-3</v>
      </c>
      <c r="Z131">
        <v>2.5000000000000001E-3</v>
      </c>
      <c r="AA131">
        <v>2.5000000000000001E-3</v>
      </c>
      <c r="AB131">
        <v>0.57842570806100224</v>
      </c>
      <c r="AC131">
        <v>7.0666181418713796</v>
      </c>
      <c r="AD131">
        <v>229.46600000000001</v>
      </c>
      <c r="AE131">
        <v>0.03</v>
      </c>
      <c r="AF131">
        <v>1211</v>
      </c>
      <c r="AG131">
        <v>3528</v>
      </c>
      <c r="AH131">
        <v>5003</v>
      </c>
      <c r="AI131">
        <v>5430</v>
      </c>
    </row>
    <row r="132" spans="2:35">
      <c r="B132">
        <v>34</v>
      </c>
      <c r="C132">
        <v>34</v>
      </c>
      <c r="D132" t="s">
        <v>4</v>
      </c>
      <c r="E132" t="s">
        <v>7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2.5000000000000001E-3</v>
      </c>
      <c r="Q132">
        <v>2.5000000000000001E-3</v>
      </c>
      <c r="R132">
        <v>3.8300000000000001E-3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3.5500000000000002E-3</v>
      </c>
      <c r="X132">
        <v>3.5500000000000002E-3</v>
      </c>
      <c r="Y132">
        <v>2.5000000000000001E-3</v>
      </c>
      <c r="Z132">
        <v>2.5000000000000001E-3</v>
      </c>
      <c r="AA132">
        <v>2.5000000000000001E-3</v>
      </c>
      <c r="AB132">
        <v>0.57842570806100224</v>
      </c>
      <c r="AC132">
        <v>7.0666181418713796</v>
      </c>
      <c r="AD132">
        <v>229.46600000000001</v>
      </c>
      <c r="AE132">
        <v>3.5000000000000003E-2</v>
      </c>
      <c r="AF132">
        <v>1127</v>
      </c>
      <c r="AG132">
        <v>3094</v>
      </c>
      <c r="AH132">
        <v>4294</v>
      </c>
      <c r="AI132">
        <v>4654</v>
      </c>
    </row>
    <row r="133" spans="2:35">
      <c r="B133">
        <v>34</v>
      </c>
      <c r="C133">
        <v>34</v>
      </c>
      <c r="D133" t="s">
        <v>4</v>
      </c>
      <c r="E133" t="s">
        <v>7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2.5000000000000001E-3</v>
      </c>
      <c r="Q133">
        <v>2.5000000000000001E-3</v>
      </c>
      <c r="R133">
        <v>3.8300000000000001E-3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3.5500000000000002E-3</v>
      </c>
      <c r="X133">
        <v>3.5500000000000002E-3</v>
      </c>
      <c r="Y133">
        <v>2.5000000000000001E-3</v>
      </c>
      <c r="Z133">
        <v>2.5000000000000001E-3</v>
      </c>
      <c r="AA133">
        <v>2.5000000000000001E-3</v>
      </c>
      <c r="AB133">
        <v>0.57842570806100224</v>
      </c>
      <c r="AC133">
        <v>7.0666181418713796</v>
      </c>
      <c r="AD133">
        <v>229.46600000000001</v>
      </c>
      <c r="AE133">
        <v>0.04</v>
      </c>
      <c r="AF133">
        <v>1051</v>
      </c>
      <c r="AG133">
        <v>2760</v>
      </c>
      <c r="AH133">
        <v>3760</v>
      </c>
      <c r="AI133">
        <v>4072</v>
      </c>
    </row>
    <row r="134" spans="2:35">
      <c r="B134">
        <v>34</v>
      </c>
      <c r="C134">
        <v>34</v>
      </c>
      <c r="D134" t="s">
        <v>4</v>
      </c>
      <c r="E134" t="s">
        <v>7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2.5000000000000001E-3</v>
      </c>
      <c r="Q134">
        <v>2.5000000000000001E-3</v>
      </c>
      <c r="R134">
        <v>3.8300000000000001E-3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3.5500000000000002E-3</v>
      </c>
      <c r="X134">
        <v>3.5500000000000002E-3</v>
      </c>
      <c r="Y134">
        <v>2.5000000000000001E-3</v>
      </c>
      <c r="Z134">
        <v>2.5000000000000001E-3</v>
      </c>
      <c r="AA134">
        <v>2.5000000000000001E-3</v>
      </c>
      <c r="AB134">
        <v>0.57842570806100224</v>
      </c>
      <c r="AC134">
        <v>7.0666181418713796</v>
      </c>
      <c r="AD134">
        <v>229.46600000000001</v>
      </c>
      <c r="AE134">
        <v>4.4999999999999998E-2</v>
      </c>
      <c r="AF134">
        <v>983</v>
      </c>
      <c r="AG134">
        <v>2493</v>
      </c>
      <c r="AH134">
        <v>3346</v>
      </c>
      <c r="AI134">
        <v>3620</v>
      </c>
    </row>
    <row r="135" spans="2:35">
      <c r="B135">
        <v>34</v>
      </c>
      <c r="C135">
        <v>34</v>
      </c>
      <c r="D135" t="s">
        <v>4</v>
      </c>
      <c r="E135" t="s">
        <v>7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2.5000000000000001E-3</v>
      </c>
      <c r="Q135">
        <v>2.5000000000000001E-3</v>
      </c>
      <c r="R135">
        <v>3.8300000000000001E-3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3.5500000000000002E-3</v>
      </c>
      <c r="X135">
        <v>3.5500000000000002E-3</v>
      </c>
      <c r="Y135">
        <v>2.5000000000000001E-3</v>
      </c>
      <c r="Z135">
        <v>2.5000000000000001E-3</v>
      </c>
      <c r="AA135">
        <v>2.5000000000000001E-3</v>
      </c>
      <c r="AB135">
        <v>0.57842570806100224</v>
      </c>
      <c r="AC135">
        <v>7.0666181418713796</v>
      </c>
      <c r="AD135">
        <v>229.46600000000001</v>
      </c>
      <c r="AE135">
        <v>0.05</v>
      </c>
      <c r="AF135">
        <v>921</v>
      </c>
      <c r="AG135">
        <v>2274</v>
      </c>
      <c r="AH135">
        <v>3014</v>
      </c>
      <c r="AI135">
        <v>3258</v>
      </c>
    </row>
    <row r="136" spans="2:35">
      <c r="B136">
        <v>34</v>
      </c>
      <c r="C136">
        <v>34</v>
      </c>
      <c r="D136" t="s">
        <v>4</v>
      </c>
      <c r="E136" t="s">
        <v>7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2.5000000000000001E-3</v>
      </c>
      <c r="Q136">
        <v>2.5000000000000001E-3</v>
      </c>
      <c r="R136">
        <v>3.79E-3</v>
      </c>
      <c r="S136">
        <v>2.5000000000000001E-3</v>
      </c>
      <c r="T136">
        <v>2.5000000000000001E-3</v>
      </c>
      <c r="U136">
        <v>2.5000000000000001E-3</v>
      </c>
      <c r="V136">
        <v>2.5000000000000001E-3</v>
      </c>
      <c r="W136">
        <v>3.5200000000000001E-3</v>
      </c>
      <c r="X136">
        <v>3.5200000000000001E-3</v>
      </c>
      <c r="Y136">
        <v>2.5000000000000001E-3</v>
      </c>
      <c r="Z136">
        <v>2.5000000000000001E-3</v>
      </c>
      <c r="AA136">
        <v>2.5000000000000001E-3</v>
      </c>
      <c r="AB136">
        <v>0.57905620915032674</v>
      </c>
      <c r="AC136">
        <v>7.0704685040493036</v>
      </c>
      <c r="AD136">
        <v>229.46600000000001</v>
      </c>
      <c r="AE136">
        <v>0.02</v>
      </c>
      <c r="AF136">
        <v>1410</v>
      </c>
      <c r="AG136">
        <v>4981</v>
      </c>
      <c r="AH136">
        <v>7481</v>
      </c>
      <c r="AI136">
        <v>8145</v>
      </c>
    </row>
    <row r="137" spans="2:35">
      <c r="B137">
        <v>34</v>
      </c>
      <c r="C137">
        <v>34</v>
      </c>
      <c r="D137" t="s">
        <v>4</v>
      </c>
      <c r="E137" t="s">
        <v>7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2.5000000000000001E-3</v>
      </c>
      <c r="Q137">
        <v>2.5000000000000001E-3</v>
      </c>
      <c r="R137">
        <v>3.79E-3</v>
      </c>
      <c r="S137">
        <v>2.5000000000000001E-3</v>
      </c>
      <c r="T137">
        <v>2.5000000000000001E-3</v>
      </c>
      <c r="U137">
        <v>2.5000000000000001E-3</v>
      </c>
      <c r="V137">
        <v>2.5000000000000001E-3</v>
      </c>
      <c r="W137">
        <v>3.5200000000000001E-3</v>
      </c>
      <c r="X137">
        <v>3.5200000000000001E-3</v>
      </c>
      <c r="Y137">
        <v>2.5000000000000001E-3</v>
      </c>
      <c r="Z137">
        <v>2.5000000000000001E-3</v>
      </c>
      <c r="AA137">
        <v>2.5000000000000001E-3</v>
      </c>
      <c r="AB137">
        <v>0.57905620915032674</v>
      </c>
      <c r="AC137">
        <v>7.0704685040493036</v>
      </c>
      <c r="AD137">
        <v>229.46600000000001</v>
      </c>
      <c r="AE137">
        <v>2.5000000000000001E-2</v>
      </c>
      <c r="AF137">
        <v>1305</v>
      </c>
      <c r="AG137">
        <v>4119</v>
      </c>
      <c r="AH137">
        <v>5995</v>
      </c>
      <c r="AI137">
        <v>6516</v>
      </c>
    </row>
    <row r="138" spans="2:35">
      <c r="B138">
        <v>34</v>
      </c>
      <c r="C138">
        <v>34</v>
      </c>
      <c r="D138" t="s">
        <v>4</v>
      </c>
      <c r="E138" t="s">
        <v>7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2.5000000000000001E-3</v>
      </c>
      <c r="Q138">
        <v>2.5000000000000001E-3</v>
      </c>
      <c r="R138">
        <v>3.79E-3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3.5200000000000001E-3</v>
      </c>
      <c r="X138">
        <v>3.5200000000000001E-3</v>
      </c>
      <c r="Y138">
        <v>2.5000000000000001E-3</v>
      </c>
      <c r="Z138">
        <v>2.5000000000000001E-3</v>
      </c>
      <c r="AA138">
        <v>2.5000000000000001E-3</v>
      </c>
      <c r="AB138">
        <v>0.57905620915032674</v>
      </c>
      <c r="AC138">
        <v>7.0704685040493036</v>
      </c>
      <c r="AD138">
        <v>229.46600000000001</v>
      </c>
      <c r="AE138">
        <v>0.03</v>
      </c>
      <c r="AF138">
        <v>1211</v>
      </c>
      <c r="AG138">
        <v>3528</v>
      </c>
      <c r="AH138">
        <v>5003</v>
      </c>
      <c r="AI138">
        <v>5430</v>
      </c>
    </row>
    <row r="139" spans="2:35">
      <c r="B139">
        <v>34</v>
      </c>
      <c r="C139">
        <v>34</v>
      </c>
      <c r="D139" t="s">
        <v>4</v>
      </c>
      <c r="E139" t="s">
        <v>7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2.5000000000000001E-3</v>
      </c>
      <c r="Q139">
        <v>2.5000000000000001E-3</v>
      </c>
      <c r="R139">
        <v>3.79E-3</v>
      </c>
      <c r="S139">
        <v>2.5000000000000001E-3</v>
      </c>
      <c r="T139">
        <v>2.5000000000000001E-3</v>
      </c>
      <c r="U139">
        <v>2.5000000000000001E-3</v>
      </c>
      <c r="V139">
        <v>2.5000000000000001E-3</v>
      </c>
      <c r="W139">
        <v>3.5200000000000001E-3</v>
      </c>
      <c r="X139">
        <v>3.5200000000000001E-3</v>
      </c>
      <c r="Y139">
        <v>2.5000000000000001E-3</v>
      </c>
      <c r="Z139">
        <v>2.5000000000000001E-3</v>
      </c>
      <c r="AA139">
        <v>2.5000000000000001E-3</v>
      </c>
      <c r="AB139">
        <v>0.57905620915032674</v>
      </c>
      <c r="AC139">
        <v>7.0704685040493036</v>
      </c>
      <c r="AD139">
        <v>229.46600000000001</v>
      </c>
      <c r="AE139">
        <v>3.5000000000000003E-2</v>
      </c>
      <c r="AF139">
        <v>1127</v>
      </c>
      <c r="AG139">
        <v>3094</v>
      </c>
      <c r="AH139">
        <v>4294</v>
      </c>
      <c r="AI139">
        <v>4654</v>
      </c>
    </row>
    <row r="140" spans="2:35">
      <c r="B140">
        <v>34</v>
      </c>
      <c r="C140">
        <v>34</v>
      </c>
      <c r="D140" t="s">
        <v>4</v>
      </c>
      <c r="E140" t="s">
        <v>7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2.5000000000000001E-3</v>
      </c>
      <c r="Q140">
        <v>2.5000000000000001E-3</v>
      </c>
      <c r="R140">
        <v>3.79E-3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3.5200000000000001E-3</v>
      </c>
      <c r="X140">
        <v>3.5200000000000001E-3</v>
      </c>
      <c r="Y140">
        <v>2.5000000000000001E-3</v>
      </c>
      <c r="Z140">
        <v>2.5000000000000001E-3</v>
      </c>
      <c r="AA140">
        <v>2.5000000000000001E-3</v>
      </c>
      <c r="AB140">
        <v>0.57905620915032674</v>
      </c>
      <c r="AC140">
        <v>7.0704685040493036</v>
      </c>
      <c r="AD140">
        <v>229.46600000000001</v>
      </c>
      <c r="AE140">
        <v>0.04</v>
      </c>
      <c r="AF140">
        <v>1051</v>
      </c>
      <c r="AG140">
        <v>2760</v>
      </c>
      <c r="AH140">
        <v>3760</v>
      </c>
      <c r="AI140">
        <v>4072</v>
      </c>
    </row>
    <row r="141" spans="2:35">
      <c r="B141">
        <v>34</v>
      </c>
      <c r="C141">
        <v>34</v>
      </c>
      <c r="D141" t="s">
        <v>4</v>
      </c>
      <c r="E141" t="s">
        <v>7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2.5000000000000001E-3</v>
      </c>
      <c r="Q141">
        <v>2.5000000000000001E-3</v>
      </c>
      <c r="R141">
        <v>3.79E-3</v>
      </c>
      <c r="S141">
        <v>2.5000000000000001E-3</v>
      </c>
      <c r="T141">
        <v>2.5000000000000001E-3</v>
      </c>
      <c r="U141">
        <v>2.5000000000000001E-3</v>
      </c>
      <c r="V141">
        <v>2.5000000000000001E-3</v>
      </c>
      <c r="W141">
        <v>3.5200000000000001E-3</v>
      </c>
      <c r="X141">
        <v>3.5200000000000001E-3</v>
      </c>
      <c r="Y141">
        <v>2.5000000000000001E-3</v>
      </c>
      <c r="Z141">
        <v>2.5000000000000001E-3</v>
      </c>
      <c r="AA141">
        <v>2.5000000000000001E-3</v>
      </c>
      <c r="AB141">
        <v>0.57905620915032674</v>
      </c>
      <c r="AC141">
        <v>7.0704685040493036</v>
      </c>
      <c r="AD141">
        <v>229.46600000000001</v>
      </c>
      <c r="AE141">
        <v>4.4999999999999998E-2</v>
      </c>
      <c r="AF141">
        <v>983</v>
      </c>
      <c r="AG141">
        <v>2493</v>
      </c>
      <c r="AH141">
        <v>3346</v>
      </c>
      <c r="AI141">
        <v>3620</v>
      </c>
    </row>
    <row r="142" spans="2:35">
      <c r="B142">
        <v>34</v>
      </c>
      <c r="C142">
        <v>34</v>
      </c>
      <c r="D142" t="s">
        <v>4</v>
      </c>
      <c r="E142" t="s">
        <v>7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2.5000000000000001E-3</v>
      </c>
      <c r="Q142">
        <v>2.5000000000000001E-3</v>
      </c>
      <c r="R142">
        <v>3.79E-3</v>
      </c>
      <c r="S142">
        <v>2.5000000000000001E-3</v>
      </c>
      <c r="T142">
        <v>2.5000000000000001E-3</v>
      </c>
      <c r="U142">
        <v>2.5000000000000001E-3</v>
      </c>
      <c r="V142">
        <v>2.5000000000000001E-3</v>
      </c>
      <c r="W142">
        <v>3.5200000000000001E-3</v>
      </c>
      <c r="X142">
        <v>3.5200000000000001E-3</v>
      </c>
      <c r="Y142">
        <v>2.5000000000000001E-3</v>
      </c>
      <c r="Z142">
        <v>2.5000000000000001E-3</v>
      </c>
      <c r="AA142">
        <v>2.5000000000000001E-3</v>
      </c>
      <c r="AB142">
        <v>0.57905620915032674</v>
      </c>
      <c r="AC142">
        <v>7.0704685040493036</v>
      </c>
      <c r="AD142">
        <v>229.46600000000001</v>
      </c>
      <c r="AE142">
        <v>0.05</v>
      </c>
      <c r="AF142">
        <v>921</v>
      </c>
      <c r="AG142">
        <v>2274</v>
      </c>
      <c r="AH142">
        <v>3014</v>
      </c>
      <c r="AI142">
        <v>3258</v>
      </c>
    </row>
    <row r="143" spans="2:35">
      <c r="B143">
        <v>34</v>
      </c>
      <c r="C143">
        <v>34</v>
      </c>
      <c r="D143" t="s">
        <v>4</v>
      </c>
      <c r="E143" t="s">
        <v>7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2.5000000000000001E-3</v>
      </c>
      <c r="Q143">
        <v>2.5000000000000001E-3</v>
      </c>
      <c r="R143">
        <v>3.5799999999999998E-3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3.32E-3</v>
      </c>
      <c r="X143">
        <v>3.32E-3</v>
      </c>
      <c r="Y143">
        <v>2.5000000000000001E-3</v>
      </c>
      <c r="Z143">
        <v>2.5000000000000001E-3</v>
      </c>
      <c r="AA143">
        <v>2.5000000000000001E-3</v>
      </c>
      <c r="AB143">
        <v>0.58293780158547792</v>
      </c>
      <c r="AC143">
        <v>6.8582823309426599</v>
      </c>
      <c r="AD143">
        <v>243.916</v>
      </c>
      <c r="AE143">
        <v>0.02</v>
      </c>
      <c r="AF143">
        <v>1372</v>
      </c>
      <c r="AG143">
        <v>5344</v>
      </c>
      <c r="AH143">
        <v>7388</v>
      </c>
      <c r="AI143">
        <v>7912</v>
      </c>
    </row>
    <row r="144" spans="2:35">
      <c r="B144">
        <v>34</v>
      </c>
      <c r="C144">
        <v>34</v>
      </c>
      <c r="D144" t="s">
        <v>4</v>
      </c>
      <c r="E144" t="s">
        <v>7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2.5000000000000001E-3</v>
      </c>
      <c r="Q144">
        <v>2.5000000000000001E-3</v>
      </c>
      <c r="R144">
        <v>3.5799999999999998E-3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3.32E-3</v>
      </c>
      <c r="X144">
        <v>3.32E-3</v>
      </c>
      <c r="Y144">
        <v>2.5000000000000001E-3</v>
      </c>
      <c r="Z144">
        <v>2.5000000000000001E-3</v>
      </c>
      <c r="AA144">
        <v>2.5000000000000001E-3</v>
      </c>
      <c r="AB144">
        <v>0.58293780158547792</v>
      </c>
      <c r="AC144">
        <v>6.8582823309426599</v>
      </c>
      <c r="AD144">
        <v>243.916</v>
      </c>
      <c r="AE144">
        <v>2.5000000000000001E-2</v>
      </c>
      <c r="AF144">
        <v>1272</v>
      </c>
      <c r="AG144">
        <v>4377</v>
      </c>
      <c r="AH144">
        <v>5910</v>
      </c>
      <c r="AI144">
        <v>6330</v>
      </c>
    </row>
    <row r="145" spans="2:35">
      <c r="B145">
        <v>34</v>
      </c>
      <c r="C145">
        <v>34</v>
      </c>
      <c r="D145" t="s">
        <v>4</v>
      </c>
      <c r="E145" t="s">
        <v>7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2.5000000000000001E-3</v>
      </c>
      <c r="Q145">
        <v>2.5000000000000001E-3</v>
      </c>
      <c r="R145">
        <v>3.5799999999999998E-3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3.32E-3</v>
      </c>
      <c r="X145">
        <v>3.32E-3</v>
      </c>
      <c r="Y145">
        <v>2.5000000000000001E-3</v>
      </c>
      <c r="Z145">
        <v>2.5000000000000001E-3</v>
      </c>
      <c r="AA145">
        <v>2.5000000000000001E-3</v>
      </c>
      <c r="AB145">
        <v>0.58293780158547792</v>
      </c>
      <c r="AC145">
        <v>6.8582823309426599</v>
      </c>
      <c r="AD145">
        <v>243.916</v>
      </c>
      <c r="AE145">
        <v>0.03</v>
      </c>
      <c r="AF145">
        <v>1183</v>
      </c>
      <c r="AG145">
        <v>3720</v>
      </c>
      <c r="AH145">
        <v>4925</v>
      </c>
      <c r="AI145">
        <v>5275</v>
      </c>
    </row>
    <row r="146" spans="2:35">
      <c r="B146">
        <v>34</v>
      </c>
      <c r="C146">
        <v>34</v>
      </c>
      <c r="D146" t="s">
        <v>4</v>
      </c>
      <c r="E146" t="s">
        <v>7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2.5000000000000001E-3</v>
      </c>
      <c r="Q146">
        <v>2.5000000000000001E-3</v>
      </c>
      <c r="R146">
        <v>3.5799999999999998E-3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3.32E-3</v>
      </c>
      <c r="X146">
        <v>3.32E-3</v>
      </c>
      <c r="Y146">
        <v>2.5000000000000001E-3</v>
      </c>
      <c r="Z146">
        <v>2.5000000000000001E-3</v>
      </c>
      <c r="AA146">
        <v>2.5000000000000001E-3</v>
      </c>
      <c r="AB146">
        <v>0.58293780158547792</v>
      </c>
      <c r="AC146">
        <v>6.8582823309426599</v>
      </c>
      <c r="AD146">
        <v>243.916</v>
      </c>
      <c r="AE146">
        <v>3.5000000000000003E-2</v>
      </c>
      <c r="AF146">
        <v>1103</v>
      </c>
      <c r="AG146">
        <v>3242</v>
      </c>
      <c r="AH146">
        <v>4221</v>
      </c>
      <c r="AI146">
        <v>4521</v>
      </c>
    </row>
    <row r="147" spans="2:35">
      <c r="B147">
        <v>34</v>
      </c>
      <c r="C147">
        <v>34</v>
      </c>
      <c r="D147" t="s">
        <v>4</v>
      </c>
      <c r="E147" t="s">
        <v>7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2.5000000000000001E-3</v>
      </c>
      <c r="Q147">
        <v>2.5000000000000001E-3</v>
      </c>
      <c r="R147">
        <v>3.5799999999999998E-3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3.32E-3</v>
      </c>
      <c r="X147">
        <v>3.32E-3</v>
      </c>
      <c r="Y147">
        <v>2.5000000000000001E-3</v>
      </c>
      <c r="Z147">
        <v>2.5000000000000001E-3</v>
      </c>
      <c r="AA147">
        <v>2.5000000000000001E-3</v>
      </c>
      <c r="AB147">
        <v>0.58293780158547792</v>
      </c>
      <c r="AC147">
        <v>6.8582823309426599</v>
      </c>
      <c r="AD147">
        <v>243.916</v>
      </c>
      <c r="AE147">
        <v>0.04</v>
      </c>
      <c r="AF147">
        <v>1030</v>
      </c>
      <c r="AG147">
        <v>2876</v>
      </c>
      <c r="AH147">
        <v>3694</v>
      </c>
      <c r="AI147">
        <v>3956</v>
      </c>
    </row>
    <row r="148" spans="2:35">
      <c r="B148">
        <v>34</v>
      </c>
      <c r="C148">
        <v>34</v>
      </c>
      <c r="D148" t="s">
        <v>4</v>
      </c>
      <c r="E148" t="s">
        <v>7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2.5000000000000001E-3</v>
      </c>
      <c r="Q148">
        <v>2.5000000000000001E-3</v>
      </c>
      <c r="R148">
        <v>3.5799999999999998E-3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3.32E-3</v>
      </c>
      <c r="X148">
        <v>3.32E-3</v>
      </c>
      <c r="Y148">
        <v>2.5000000000000001E-3</v>
      </c>
      <c r="Z148">
        <v>2.5000000000000001E-3</v>
      </c>
      <c r="AA148">
        <v>2.5000000000000001E-3</v>
      </c>
      <c r="AB148">
        <v>0.58293780158547792</v>
      </c>
      <c r="AC148">
        <v>6.8582823309426599</v>
      </c>
      <c r="AD148">
        <v>243.916</v>
      </c>
      <c r="AE148">
        <v>4.4999999999999998E-2</v>
      </c>
      <c r="AF148">
        <v>964</v>
      </c>
      <c r="AG148">
        <v>2586</v>
      </c>
      <c r="AH148">
        <v>3283</v>
      </c>
      <c r="AI148">
        <v>3517</v>
      </c>
    </row>
    <row r="149" spans="2:35">
      <c r="B149">
        <v>34</v>
      </c>
      <c r="C149">
        <v>34</v>
      </c>
      <c r="D149" t="s">
        <v>4</v>
      </c>
      <c r="E149" t="s">
        <v>7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2.5000000000000001E-3</v>
      </c>
      <c r="Q149">
        <v>2.5000000000000001E-3</v>
      </c>
      <c r="R149">
        <v>3.5799999999999998E-3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3.32E-3</v>
      </c>
      <c r="X149">
        <v>3.32E-3</v>
      </c>
      <c r="Y149">
        <v>2.5000000000000001E-3</v>
      </c>
      <c r="Z149">
        <v>2.5000000000000001E-3</v>
      </c>
      <c r="AA149">
        <v>2.5000000000000001E-3</v>
      </c>
      <c r="AB149">
        <v>0.58293780158547792</v>
      </c>
      <c r="AC149">
        <v>6.8582823309426599</v>
      </c>
      <c r="AD149">
        <v>243.916</v>
      </c>
      <c r="AE149">
        <v>0.05</v>
      </c>
      <c r="AF149">
        <v>905</v>
      </c>
      <c r="AG149">
        <v>2351</v>
      </c>
      <c r="AH149">
        <v>2955</v>
      </c>
      <c r="AI149">
        <v>3165</v>
      </c>
    </row>
    <row r="150" spans="2:35">
      <c r="B150">
        <v>34</v>
      </c>
      <c r="C150">
        <v>34</v>
      </c>
      <c r="D150" t="s">
        <v>4</v>
      </c>
      <c r="E150" t="s">
        <v>7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2.5000000000000001E-3</v>
      </c>
      <c r="Q150">
        <v>2.5000000000000001E-3</v>
      </c>
      <c r="R150">
        <v>3.5400000000000002E-3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3.29E-3</v>
      </c>
      <c r="X150">
        <v>3.29E-3</v>
      </c>
      <c r="Y150">
        <v>2.5000000000000001E-3</v>
      </c>
      <c r="Z150">
        <v>2.5000000000000001E-3</v>
      </c>
      <c r="AA150">
        <v>2.5000000000000001E-3</v>
      </c>
      <c r="AB150">
        <v>0.58372623219209563</v>
      </c>
      <c r="AC150">
        <v>7.5853312165500784</v>
      </c>
      <c r="AD150">
        <v>243.916</v>
      </c>
      <c r="AE150">
        <v>0.02</v>
      </c>
      <c r="AF150">
        <v>1225</v>
      </c>
      <c r="AG150">
        <v>3058</v>
      </c>
      <c r="AH150">
        <v>5682</v>
      </c>
      <c r="AI150">
        <v>7095</v>
      </c>
    </row>
    <row r="151" spans="2:35">
      <c r="B151">
        <v>34</v>
      </c>
      <c r="C151">
        <v>34</v>
      </c>
      <c r="D151" t="s">
        <v>4</v>
      </c>
      <c r="E151" t="s">
        <v>7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2.5000000000000001E-3</v>
      </c>
      <c r="Q151">
        <v>2.5000000000000001E-3</v>
      </c>
      <c r="R151">
        <v>3.5400000000000002E-3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3.29E-3</v>
      </c>
      <c r="X151">
        <v>3.29E-3</v>
      </c>
      <c r="Y151">
        <v>2.5000000000000001E-3</v>
      </c>
      <c r="Z151">
        <v>2.5000000000000001E-3</v>
      </c>
      <c r="AA151">
        <v>2.5000000000000001E-3</v>
      </c>
      <c r="AB151">
        <v>0.58372623219209563</v>
      </c>
      <c r="AC151">
        <v>7.5853312165500784</v>
      </c>
      <c r="AD151">
        <v>243.916</v>
      </c>
      <c r="AE151">
        <v>2.5000000000000001E-2</v>
      </c>
      <c r="AF151">
        <v>1129</v>
      </c>
      <c r="AG151">
        <v>2634</v>
      </c>
      <c r="AH151">
        <v>4625</v>
      </c>
      <c r="AI151">
        <v>5676</v>
      </c>
    </row>
    <row r="152" spans="2:35">
      <c r="B152">
        <v>34</v>
      </c>
      <c r="C152">
        <v>34</v>
      </c>
      <c r="D152" t="s">
        <v>4</v>
      </c>
      <c r="E152" t="s">
        <v>7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2.5000000000000001E-3</v>
      </c>
      <c r="Q152">
        <v>2.5000000000000001E-3</v>
      </c>
      <c r="R152">
        <v>3.5400000000000002E-3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3.29E-3</v>
      </c>
      <c r="X152">
        <v>3.29E-3</v>
      </c>
      <c r="Y152">
        <v>2.5000000000000001E-3</v>
      </c>
      <c r="Z152">
        <v>2.5000000000000001E-3</v>
      </c>
      <c r="AA152">
        <v>2.5000000000000001E-3</v>
      </c>
      <c r="AB152">
        <v>0.58372623219209563</v>
      </c>
      <c r="AC152">
        <v>7.5853312165500784</v>
      </c>
      <c r="AD152">
        <v>243.916</v>
      </c>
      <c r="AE152">
        <v>0.03</v>
      </c>
      <c r="AF152">
        <v>1043</v>
      </c>
      <c r="AG152">
        <v>2328</v>
      </c>
      <c r="AH152">
        <v>3911</v>
      </c>
      <c r="AI152">
        <v>4730</v>
      </c>
    </row>
    <row r="153" spans="2:35">
      <c r="B153">
        <v>34</v>
      </c>
      <c r="C153">
        <v>34</v>
      </c>
      <c r="D153" t="s">
        <v>4</v>
      </c>
      <c r="E153" t="s">
        <v>7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2.5000000000000001E-3</v>
      </c>
      <c r="Q153">
        <v>2.5000000000000001E-3</v>
      </c>
      <c r="R153">
        <v>3.5400000000000002E-3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3.29E-3</v>
      </c>
      <c r="X153">
        <v>3.29E-3</v>
      </c>
      <c r="Y153">
        <v>2.5000000000000001E-3</v>
      </c>
      <c r="Z153">
        <v>2.5000000000000001E-3</v>
      </c>
      <c r="AA153">
        <v>2.5000000000000001E-3</v>
      </c>
      <c r="AB153">
        <v>0.58372623219209563</v>
      </c>
      <c r="AC153">
        <v>7.5853312165500784</v>
      </c>
      <c r="AD153">
        <v>243.916</v>
      </c>
      <c r="AE153">
        <v>3.5000000000000003E-2</v>
      </c>
      <c r="AF153">
        <v>966</v>
      </c>
      <c r="AG153">
        <v>2094</v>
      </c>
      <c r="AH153">
        <v>3395</v>
      </c>
      <c r="AI153">
        <v>4054</v>
      </c>
    </row>
    <row r="154" spans="2:35">
      <c r="B154">
        <v>34</v>
      </c>
      <c r="C154">
        <v>34</v>
      </c>
      <c r="D154" t="s">
        <v>4</v>
      </c>
      <c r="E154" t="s">
        <v>7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2.5000000000000001E-3</v>
      </c>
      <c r="Q154">
        <v>2.5000000000000001E-3</v>
      </c>
      <c r="R154">
        <v>3.5400000000000002E-3</v>
      </c>
      <c r="S154">
        <v>2.5000000000000001E-3</v>
      </c>
      <c r="T154">
        <v>2.5000000000000001E-3</v>
      </c>
      <c r="U154">
        <v>2.5000000000000001E-3</v>
      </c>
      <c r="V154">
        <v>2.5000000000000001E-3</v>
      </c>
      <c r="W154">
        <v>3.29E-3</v>
      </c>
      <c r="X154">
        <v>3.29E-3</v>
      </c>
      <c r="Y154">
        <v>2.5000000000000001E-3</v>
      </c>
      <c r="Z154">
        <v>2.5000000000000001E-3</v>
      </c>
      <c r="AA154">
        <v>2.5000000000000001E-3</v>
      </c>
      <c r="AB154">
        <v>0.58372623219209563</v>
      </c>
      <c r="AC154">
        <v>7.5853312165500784</v>
      </c>
      <c r="AD154">
        <v>243.916</v>
      </c>
      <c r="AE154">
        <v>0.04</v>
      </c>
      <c r="AF154">
        <v>898</v>
      </c>
      <c r="AG154">
        <v>1905</v>
      </c>
      <c r="AH154">
        <v>3002</v>
      </c>
      <c r="AI154">
        <v>3548</v>
      </c>
    </row>
    <row r="155" spans="2:35">
      <c r="B155">
        <v>34</v>
      </c>
      <c r="C155">
        <v>34</v>
      </c>
      <c r="D155" t="s">
        <v>4</v>
      </c>
      <c r="E155" t="s">
        <v>7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2.5000000000000001E-3</v>
      </c>
      <c r="Q155">
        <v>2.5000000000000001E-3</v>
      </c>
      <c r="R155">
        <v>3.5400000000000002E-3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3.29E-3</v>
      </c>
      <c r="X155">
        <v>3.29E-3</v>
      </c>
      <c r="Y155">
        <v>2.5000000000000001E-3</v>
      </c>
      <c r="Z155">
        <v>2.5000000000000001E-3</v>
      </c>
      <c r="AA155">
        <v>2.5000000000000001E-3</v>
      </c>
      <c r="AB155">
        <v>0.58372623219209563</v>
      </c>
      <c r="AC155">
        <v>7.5853312165500784</v>
      </c>
      <c r="AD155">
        <v>243.916</v>
      </c>
      <c r="AE155">
        <v>4.4999999999999998E-2</v>
      </c>
      <c r="AF155">
        <v>837</v>
      </c>
      <c r="AG155">
        <v>1749</v>
      </c>
      <c r="AH155">
        <v>2692</v>
      </c>
      <c r="AI155">
        <v>3153</v>
      </c>
    </row>
    <row r="156" spans="2:35">
      <c r="B156">
        <v>34</v>
      </c>
      <c r="C156">
        <v>34</v>
      </c>
      <c r="D156" t="s">
        <v>4</v>
      </c>
      <c r="E156" t="s">
        <v>7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2.5000000000000001E-3</v>
      </c>
      <c r="Q156">
        <v>2.5000000000000001E-3</v>
      </c>
      <c r="R156">
        <v>3.5400000000000002E-3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3.29E-3</v>
      </c>
      <c r="X156">
        <v>3.29E-3</v>
      </c>
      <c r="Y156">
        <v>2.5000000000000001E-3</v>
      </c>
      <c r="Z156">
        <v>2.5000000000000001E-3</v>
      </c>
      <c r="AA156">
        <v>2.5000000000000001E-3</v>
      </c>
      <c r="AB156">
        <v>0.58372623219209563</v>
      </c>
      <c r="AC156">
        <v>7.5853312165500784</v>
      </c>
      <c r="AD156">
        <v>243.916</v>
      </c>
      <c r="AE156">
        <v>0.05</v>
      </c>
      <c r="AF156">
        <v>782</v>
      </c>
      <c r="AG156">
        <v>1617</v>
      </c>
      <c r="AH156">
        <v>2441</v>
      </c>
      <c r="AI156">
        <v>2838</v>
      </c>
    </row>
    <row r="157" spans="2:35">
      <c r="B157">
        <v>34</v>
      </c>
      <c r="C157">
        <v>34</v>
      </c>
      <c r="D157" t="s">
        <v>4</v>
      </c>
      <c r="E157" t="s">
        <v>7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2.5000000000000001E-3</v>
      </c>
      <c r="Q157">
        <v>2.5000000000000001E-3</v>
      </c>
      <c r="R157">
        <v>3.5000000000000001E-3</v>
      </c>
      <c r="S157">
        <v>2.5000000000000001E-3</v>
      </c>
      <c r="T157">
        <v>2.5000000000000001E-3</v>
      </c>
      <c r="U157">
        <v>2.5000000000000001E-3</v>
      </c>
      <c r="V157">
        <v>2.5000000000000001E-3</v>
      </c>
      <c r="W157">
        <v>3.2499999999999999E-3</v>
      </c>
      <c r="X157">
        <v>3.2499999999999999E-3</v>
      </c>
      <c r="Y157">
        <v>2.5000000000000001E-3</v>
      </c>
      <c r="Z157">
        <v>2.5000000000000001E-3</v>
      </c>
      <c r="AA157">
        <v>2.5000000000000001E-3</v>
      </c>
      <c r="AB157">
        <v>0.58457067153033082</v>
      </c>
      <c r="AC157">
        <v>7.5908158400265124</v>
      </c>
      <c r="AD157">
        <v>243.916</v>
      </c>
      <c r="AE157">
        <v>0.02</v>
      </c>
      <c r="AF157">
        <v>1225</v>
      </c>
      <c r="AG157">
        <v>3058</v>
      </c>
      <c r="AH157">
        <v>5682</v>
      </c>
      <c r="AI157">
        <v>7095</v>
      </c>
    </row>
    <row r="158" spans="2:35">
      <c r="B158">
        <v>34</v>
      </c>
      <c r="C158">
        <v>34</v>
      </c>
      <c r="D158" t="s">
        <v>4</v>
      </c>
      <c r="E158" t="s">
        <v>7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2.5000000000000001E-3</v>
      </c>
      <c r="Q158">
        <v>2.5000000000000001E-3</v>
      </c>
      <c r="R158">
        <v>3.5000000000000001E-3</v>
      </c>
      <c r="S158">
        <v>2.5000000000000001E-3</v>
      </c>
      <c r="T158">
        <v>2.5000000000000001E-3</v>
      </c>
      <c r="U158">
        <v>2.5000000000000001E-3</v>
      </c>
      <c r="V158">
        <v>2.5000000000000001E-3</v>
      </c>
      <c r="W158">
        <v>3.2499999999999999E-3</v>
      </c>
      <c r="X158">
        <v>3.2499999999999999E-3</v>
      </c>
      <c r="Y158">
        <v>2.5000000000000001E-3</v>
      </c>
      <c r="Z158">
        <v>2.5000000000000001E-3</v>
      </c>
      <c r="AA158">
        <v>2.5000000000000001E-3</v>
      </c>
      <c r="AB158">
        <v>0.58457067153033082</v>
      </c>
      <c r="AC158">
        <v>7.5908158400265124</v>
      </c>
      <c r="AD158">
        <v>243.916</v>
      </c>
      <c r="AE158">
        <v>2.5000000000000001E-2</v>
      </c>
      <c r="AF158">
        <v>1129</v>
      </c>
      <c r="AG158">
        <v>2634</v>
      </c>
      <c r="AH158">
        <v>4625</v>
      </c>
      <c r="AI158">
        <v>5676</v>
      </c>
    </row>
    <row r="159" spans="2:35">
      <c r="B159">
        <v>34</v>
      </c>
      <c r="C159">
        <v>34</v>
      </c>
      <c r="D159" t="s">
        <v>4</v>
      </c>
      <c r="E159" t="s">
        <v>7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2.5000000000000001E-3</v>
      </c>
      <c r="Q159">
        <v>2.5000000000000001E-3</v>
      </c>
      <c r="R159">
        <v>3.5000000000000001E-3</v>
      </c>
      <c r="S159">
        <v>2.5000000000000001E-3</v>
      </c>
      <c r="T159">
        <v>2.5000000000000001E-3</v>
      </c>
      <c r="U159">
        <v>2.5000000000000001E-3</v>
      </c>
      <c r="V159">
        <v>2.5000000000000001E-3</v>
      </c>
      <c r="W159">
        <v>3.2499999999999999E-3</v>
      </c>
      <c r="X159">
        <v>3.2499999999999999E-3</v>
      </c>
      <c r="Y159">
        <v>2.5000000000000001E-3</v>
      </c>
      <c r="Z159">
        <v>2.5000000000000001E-3</v>
      </c>
      <c r="AA159">
        <v>2.5000000000000001E-3</v>
      </c>
      <c r="AB159">
        <v>0.58457067153033082</v>
      </c>
      <c r="AC159">
        <v>7.5908158400265124</v>
      </c>
      <c r="AD159">
        <v>243.916</v>
      </c>
      <c r="AE159">
        <v>0.03</v>
      </c>
      <c r="AF159">
        <v>1043</v>
      </c>
      <c r="AG159">
        <v>2328</v>
      </c>
      <c r="AH159">
        <v>3911</v>
      </c>
      <c r="AI159">
        <v>4730</v>
      </c>
    </row>
    <row r="160" spans="2:35">
      <c r="B160">
        <v>34</v>
      </c>
      <c r="C160">
        <v>34</v>
      </c>
      <c r="D160" t="s">
        <v>4</v>
      </c>
      <c r="E160" t="s">
        <v>7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2.5000000000000001E-3</v>
      </c>
      <c r="Q160">
        <v>2.5000000000000001E-3</v>
      </c>
      <c r="R160">
        <v>3.5000000000000001E-3</v>
      </c>
      <c r="S160">
        <v>2.5000000000000001E-3</v>
      </c>
      <c r="T160">
        <v>2.5000000000000001E-3</v>
      </c>
      <c r="U160">
        <v>2.5000000000000001E-3</v>
      </c>
      <c r="V160">
        <v>2.5000000000000001E-3</v>
      </c>
      <c r="W160">
        <v>3.2499999999999999E-3</v>
      </c>
      <c r="X160">
        <v>3.2499999999999999E-3</v>
      </c>
      <c r="Y160">
        <v>2.5000000000000001E-3</v>
      </c>
      <c r="Z160">
        <v>2.5000000000000001E-3</v>
      </c>
      <c r="AA160">
        <v>2.5000000000000001E-3</v>
      </c>
      <c r="AB160">
        <v>0.58457067153033082</v>
      </c>
      <c r="AC160">
        <v>7.5908158400265124</v>
      </c>
      <c r="AD160">
        <v>243.916</v>
      </c>
      <c r="AE160">
        <v>3.5000000000000003E-2</v>
      </c>
      <c r="AF160">
        <v>966</v>
      </c>
      <c r="AG160">
        <v>2094</v>
      </c>
      <c r="AH160">
        <v>3395</v>
      </c>
      <c r="AI160">
        <v>4054</v>
      </c>
    </row>
    <row r="161" spans="2:35">
      <c r="B161">
        <v>34</v>
      </c>
      <c r="C161">
        <v>34</v>
      </c>
      <c r="D161" t="s">
        <v>4</v>
      </c>
      <c r="E161" t="s">
        <v>7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2.5000000000000001E-3</v>
      </c>
      <c r="Q161">
        <v>2.5000000000000001E-3</v>
      </c>
      <c r="R161">
        <v>3.5000000000000001E-3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3.2499999999999999E-3</v>
      </c>
      <c r="X161">
        <v>3.2499999999999999E-3</v>
      </c>
      <c r="Y161">
        <v>2.5000000000000001E-3</v>
      </c>
      <c r="Z161">
        <v>2.5000000000000001E-3</v>
      </c>
      <c r="AA161">
        <v>2.5000000000000001E-3</v>
      </c>
      <c r="AB161">
        <v>0.58457067153033082</v>
      </c>
      <c r="AC161">
        <v>7.5908158400265124</v>
      </c>
      <c r="AD161">
        <v>243.916</v>
      </c>
      <c r="AE161">
        <v>0.04</v>
      </c>
      <c r="AF161">
        <v>898</v>
      </c>
      <c r="AG161">
        <v>1905</v>
      </c>
      <c r="AH161">
        <v>3002</v>
      </c>
      <c r="AI161">
        <v>3548</v>
      </c>
    </row>
    <row r="162" spans="2:35">
      <c r="B162">
        <v>34</v>
      </c>
      <c r="C162">
        <v>34</v>
      </c>
      <c r="D162" t="s">
        <v>4</v>
      </c>
      <c r="E162" t="s">
        <v>7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2.5000000000000001E-3</v>
      </c>
      <c r="Q162">
        <v>2.5000000000000001E-3</v>
      </c>
      <c r="R162">
        <v>3.5000000000000001E-3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3.2499999999999999E-3</v>
      </c>
      <c r="X162">
        <v>3.2499999999999999E-3</v>
      </c>
      <c r="Y162">
        <v>2.5000000000000001E-3</v>
      </c>
      <c r="Z162">
        <v>2.5000000000000001E-3</v>
      </c>
      <c r="AA162">
        <v>2.5000000000000001E-3</v>
      </c>
      <c r="AB162">
        <v>0.58457067153033082</v>
      </c>
      <c r="AC162">
        <v>7.5908158400265124</v>
      </c>
      <c r="AD162">
        <v>243.916</v>
      </c>
      <c r="AE162">
        <v>4.4999999999999998E-2</v>
      </c>
      <c r="AF162">
        <v>837</v>
      </c>
      <c r="AG162">
        <v>1749</v>
      </c>
      <c r="AH162">
        <v>2692</v>
      </c>
      <c r="AI162">
        <v>3153</v>
      </c>
    </row>
    <row r="163" spans="2:35">
      <c r="B163">
        <v>34</v>
      </c>
      <c r="C163">
        <v>34</v>
      </c>
      <c r="D163" t="s">
        <v>4</v>
      </c>
      <c r="E163" t="s">
        <v>7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2.5000000000000001E-3</v>
      </c>
      <c r="Q163">
        <v>2.5000000000000001E-3</v>
      </c>
      <c r="R163">
        <v>3.5000000000000001E-3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3.2499999999999999E-3</v>
      </c>
      <c r="X163">
        <v>3.2499999999999999E-3</v>
      </c>
      <c r="Y163">
        <v>2.5000000000000001E-3</v>
      </c>
      <c r="Z163">
        <v>2.5000000000000001E-3</v>
      </c>
      <c r="AA163">
        <v>2.5000000000000001E-3</v>
      </c>
      <c r="AB163">
        <v>0.58457067153033082</v>
      </c>
      <c r="AC163">
        <v>7.5908158400265124</v>
      </c>
      <c r="AD163">
        <v>243.916</v>
      </c>
      <c r="AE163">
        <v>0.05</v>
      </c>
      <c r="AF163">
        <v>782</v>
      </c>
      <c r="AG163">
        <v>1617</v>
      </c>
      <c r="AH163">
        <v>2441</v>
      </c>
      <c r="AI163">
        <v>2838</v>
      </c>
    </row>
    <row r="164" spans="2:35">
      <c r="B164">
        <v>34</v>
      </c>
      <c r="C164">
        <v>34</v>
      </c>
      <c r="D164" t="s">
        <v>4</v>
      </c>
      <c r="E164" t="s">
        <v>7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2.5000000000000001E-3</v>
      </c>
      <c r="Q164">
        <v>2.5000000000000001E-3</v>
      </c>
      <c r="R164">
        <v>3.47E-3</v>
      </c>
      <c r="S164">
        <v>2.5000000000000001E-3</v>
      </c>
      <c r="T164">
        <v>2.5000000000000001E-3</v>
      </c>
      <c r="U164">
        <v>2.5000000000000001E-3</v>
      </c>
      <c r="V164">
        <v>2.5000000000000001E-3</v>
      </c>
      <c r="W164">
        <v>3.2200000000000002E-3</v>
      </c>
      <c r="X164">
        <v>3.2200000000000002E-3</v>
      </c>
      <c r="Y164">
        <v>2.5000000000000001E-3</v>
      </c>
      <c r="Z164">
        <v>2.5000000000000001E-3</v>
      </c>
      <c r="AA164">
        <v>2.5000000000000001E-3</v>
      </c>
      <c r="AB164">
        <v>0.58548583984375002</v>
      </c>
      <c r="AC164">
        <v>7.5967553762478817</v>
      </c>
      <c r="AD164">
        <v>243.916</v>
      </c>
      <c r="AE164">
        <v>0.02</v>
      </c>
      <c r="AF164">
        <v>1223</v>
      </c>
      <c r="AG164">
        <v>3027</v>
      </c>
      <c r="AH164">
        <v>5656</v>
      </c>
      <c r="AI164">
        <v>7085</v>
      </c>
    </row>
    <row r="165" spans="2:35">
      <c r="B165">
        <v>34</v>
      </c>
      <c r="C165">
        <v>34</v>
      </c>
      <c r="D165" t="s">
        <v>4</v>
      </c>
      <c r="E165" t="s">
        <v>7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2.5000000000000001E-3</v>
      </c>
      <c r="Q165">
        <v>2.5000000000000001E-3</v>
      </c>
      <c r="R165">
        <v>3.47E-3</v>
      </c>
      <c r="S165">
        <v>2.5000000000000001E-3</v>
      </c>
      <c r="T165">
        <v>2.5000000000000001E-3</v>
      </c>
      <c r="U165">
        <v>2.5000000000000001E-3</v>
      </c>
      <c r="V165">
        <v>2.5000000000000001E-3</v>
      </c>
      <c r="W165">
        <v>3.2200000000000002E-3</v>
      </c>
      <c r="X165">
        <v>3.2200000000000002E-3</v>
      </c>
      <c r="Y165">
        <v>2.5000000000000001E-3</v>
      </c>
      <c r="Z165">
        <v>2.5000000000000001E-3</v>
      </c>
      <c r="AA165">
        <v>2.5000000000000001E-3</v>
      </c>
      <c r="AB165">
        <v>0.58548583984375002</v>
      </c>
      <c r="AC165">
        <v>7.5967553762478817</v>
      </c>
      <c r="AD165">
        <v>243.916</v>
      </c>
      <c r="AE165">
        <v>2.5000000000000001E-2</v>
      </c>
      <c r="AF165">
        <v>1127</v>
      </c>
      <c r="AG165">
        <v>2610</v>
      </c>
      <c r="AH165">
        <v>4605</v>
      </c>
      <c r="AI165">
        <v>5668</v>
      </c>
    </row>
    <row r="166" spans="2:35">
      <c r="B166">
        <v>34</v>
      </c>
      <c r="C166">
        <v>34</v>
      </c>
      <c r="D166" t="s">
        <v>4</v>
      </c>
      <c r="E166" t="s">
        <v>7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2.5000000000000001E-3</v>
      </c>
      <c r="Q166">
        <v>2.5000000000000001E-3</v>
      </c>
      <c r="R166">
        <v>3.47E-3</v>
      </c>
      <c r="S166">
        <v>2.5000000000000001E-3</v>
      </c>
      <c r="T166">
        <v>2.5000000000000001E-3</v>
      </c>
      <c r="U166">
        <v>2.5000000000000001E-3</v>
      </c>
      <c r="V166">
        <v>2.5000000000000001E-3</v>
      </c>
      <c r="W166">
        <v>3.2200000000000002E-3</v>
      </c>
      <c r="X166">
        <v>3.2200000000000002E-3</v>
      </c>
      <c r="Y166">
        <v>2.5000000000000001E-3</v>
      </c>
      <c r="Z166">
        <v>2.5000000000000001E-3</v>
      </c>
      <c r="AA166">
        <v>2.5000000000000001E-3</v>
      </c>
      <c r="AB166">
        <v>0.58548583984375002</v>
      </c>
      <c r="AC166">
        <v>7.5967553762478817</v>
      </c>
      <c r="AD166">
        <v>243.916</v>
      </c>
      <c r="AE166">
        <v>0.03</v>
      </c>
      <c r="AF166">
        <v>1041</v>
      </c>
      <c r="AG166">
        <v>2309</v>
      </c>
      <c r="AH166">
        <v>3895</v>
      </c>
      <c r="AI166">
        <v>4723</v>
      </c>
    </row>
    <row r="167" spans="2:35">
      <c r="B167">
        <v>34</v>
      </c>
      <c r="C167">
        <v>34</v>
      </c>
      <c r="D167" t="s">
        <v>4</v>
      </c>
      <c r="E167" t="s">
        <v>7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2.5000000000000001E-3</v>
      </c>
      <c r="Q167">
        <v>2.5000000000000001E-3</v>
      </c>
      <c r="R167">
        <v>3.47E-3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3.2200000000000002E-3</v>
      </c>
      <c r="X167">
        <v>3.2200000000000002E-3</v>
      </c>
      <c r="Y167">
        <v>2.5000000000000001E-3</v>
      </c>
      <c r="Z167">
        <v>2.5000000000000001E-3</v>
      </c>
      <c r="AA167">
        <v>2.5000000000000001E-3</v>
      </c>
      <c r="AB167">
        <v>0.58548583984375002</v>
      </c>
      <c r="AC167">
        <v>7.5967553762478817</v>
      </c>
      <c r="AD167">
        <v>243.916</v>
      </c>
      <c r="AE167">
        <v>3.5000000000000003E-2</v>
      </c>
      <c r="AF167">
        <v>965</v>
      </c>
      <c r="AG167">
        <v>2079</v>
      </c>
      <c r="AH167">
        <v>3382</v>
      </c>
      <c r="AI167">
        <v>4049</v>
      </c>
    </row>
    <row r="168" spans="2:35">
      <c r="B168">
        <v>34</v>
      </c>
      <c r="C168">
        <v>34</v>
      </c>
      <c r="D168" t="s">
        <v>4</v>
      </c>
      <c r="E168" t="s">
        <v>7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2.5000000000000001E-3</v>
      </c>
      <c r="Q168">
        <v>2.5000000000000001E-3</v>
      </c>
      <c r="R168">
        <v>3.47E-3</v>
      </c>
      <c r="S168">
        <v>2.5000000000000001E-3</v>
      </c>
      <c r="T168">
        <v>2.5000000000000001E-3</v>
      </c>
      <c r="U168">
        <v>2.5000000000000001E-3</v>
      </c>
      <c r="V168">
        <v>2.5000000000000001E-3</v>
      </c>
      <c r="W168">
        <v>3.2200000000000002E-3</v>
      </c>
      <c r="X168">
        <v>3.2200000000000002E-3</v>
      </c>
      <c r="Y168">
        <v>2.5000000000000001E-3</v>
      </c>
      <c r="Z168">
        <v>2.5000000000000001E-3</v>
      </c>
      <c r="AA168">
        <v>2.5000000000000001E-3</v>
      </c>
      <c r="AB168">
        <v>0.58548583984375002</v>
      </c>
      <c r="AC168">
        <v>7.5967553762478817</v>
      </c>
      <c r="AD168">
        <v>243.916</v>
      </c>
      <c r="AE168">
        <v>0.04</v>
      </c>
      <c r="AF168">
        <v>896</v>
      </c>
      <c r="AG168">
        <v>1892</v>
      </c>
      <c r="AH168">
        <v>2991</v>
      </c>
      <c r="AI168">
        <v>3542</v>
      </c>
    </row>
    <row r="169" spans="2:35">
      <c r="B169">
        <v>34</v>
      </c>
      <c r="C169">
        <v>34</v>
      </c>
      <c r="D169" t="s">
        <v>4</v>
      </c>
      <c r="E169" t="s">
        <v>7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2.5000000000000001E-3</v>
      </c>
      <c r="Q169">
        <v>2.5000000000000001E-3</v>
      </c>
      <c r="R169">
        <v>3.47E-3</v>
      </c>
      <c r="S169">
        <v>2.5000000000000001E-3</v>
      </c>
      <c r="T169">
        <v>2.5000000000000001E-3</v>
      </c>
      <c r="U169">
        <v>2.5000000000000001E-3</v>
      </c>
      <c r="V169">
        <v>2.5000000000000001E-3</v>
      </c>
      <c r="W169">
        <v>3.2200000000000002E-3</v>
      </c>
      <c r="X169">
        <v>3.2200000000000002E-3</v>
      </c>
      <c r="Y169">
        <v>2.5000000000000001E-3</v>
      </c>
      <c r="Z169">
        <v>2.5000000000000001E-3</v>
      </c>
      <c r="AA169">
        <v>2.5000000000000001E-3</v>
      </c>
      <c r="AB169">
        <v>0.58548583984375002</v>
      </c>
      <c r="AC169">
        <v>7.5967553762478817</v>
      </c>
      <c r="AD169">
        <v>243.916</v>
      </c>
      <c r="AE169">
        <v>4.4999999999999998E-2</v>
      </c>
      <c r="AF169">
        <v>835</v>
      </c>
      <c r="AG169">
        <v>1738</v>
      </c>
      <c r="AH169">
        <v>2683</v>
      </c>
      <c r="AI169">
        <v>3149</v>
      </c>
    </row>
    <row r="170" spans="2:35">
      <c r="B170">
        <v>34</v>
      </c>
      <c r="C170">
        <v>34</v>
      </c>
      <c r="D170" t="s">
        <v>4</v>
      </c>
      <c r="E170" t="s">
        <v>7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2.5000000000000001E-3</v>
      </c>
      <c r="Q170">
        <v>2.5000000000000001E-3</v>
      </c>
      <c r="R170">
        <v>3.47E-3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3.2200000000000002E-3</v>
      </c>
      <c r="X170">
        <v>3.2200000000000002E-3</v>
      </c>
      <c r="Y170">
        <v>2.5000000000000001E-3</v>
      </c>
      <c r="Z170">
        <v>2.5000000000000001E-3</v>
      </c>
      <c r="AA170">
        <v>2.5000000000000001E-3</v>
      </c>
      <c r="AB170">
        <v>0.58548583984375002</v>
      </c>
      <c r="AC170">
        <v>7.5967553762478817</v>
      </c>
      <c r="AD170">
        <v>243.916</v>
      </c>
      <c r="AE170">
        <v>0.05</v>
      </c>
      <c r="AF170">
        <v>780</v>
      </c>
      <c r="AG170">
        <v>1607</v>
      </c>
      <c r="AH170">
        <v>2434</v>
      </c>
      <c r="AI170">
        <v>2834</v>
      </c>
    </row>
    <row r="171" spans="2:35">
      <c r="B171">
        <v>34</v>
      </c>
      <c r="C171">
        <v>34</v>
      </c>
      <c r="D171" t="s">
        <v>4</v>
      </c>
      <c r="E171" t="s">
        <v>7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2.5000000000000001E-3</v>
      </c>
      <c r="Q171">
        <v>2.5000000000000001E-3</v>
      </c>
      <c r="R171">
        <v>3.4299999999999999E-3</v>
      </c>
      <c r="S171">
        <v>2.5000000000000001E-3</v>
      </c>
      <c r="T171">
        <v>2.5000000000000001E-3</v>
      </c>
      <c r="U171">
        <v>2.5000000000000001E-3</v>
      </c>
      <c r="V171">
        <v>2.5000000000000001E-3</v>
      </c>
      <c r="W171">
        <v>3.1900000000000001E-3</v>
      </c>
      <c r="X171">
        <v>3.1900000000000001E-3</v>
      </c>
      <c r="Y171">
        <v>2.5000000000000001E-3</v>
      </c>
      <c r="Z171">
        <v>2.5000000000000001E-3</v>
      </c>
      <c r="AA171">
        <v>2.5000000000000001E-3</v>
      </c>
      <c r="AB171">
        <v>0.58643080767463229</v>
      </c>
      <c r="AC171">
        <v>7.6028834452075724</v>
      </c>
      <c r="AD171">
        <v>243.916</v>
      </c>
      <c r="AE171">
        <v>0.02</v>
      </c>
      <c r="AF171">
        <v>1223</v>
      </c>
      <c r="AG171">
        <v>3027</v>
      </c>
      <c r="AH171">
        <v>5656</v>
      </c>
      <c r="AI171">
        <v>7085</v>
      </c>
    </row>
    <row r="172" spans="2:35">
      <c r="B172">
        <v>34</v>
      </c>
      <c r="C172">
        <v>34</v>
      </c>
      <c r="D172" t="s">
        <v>4</v>
      </c>
      <c r="E172" t="s">
        <v>7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2.5000000000000001E-3</v>
      </c>
      <c r="Q172">
        <v>2.5000000000000001E-3</v>
      </c>
      <c r="R172">
        <v>3.4299999999999999E-3</v>
      </c>
      <c r="S172">
        <v>2.5000000000000001E-3</v>
      </c>
      <c r="T172">
        <v>2.5000000000000001E-3</v>
      </c>
      <c r="U172">
        <v>2.5000000000000001E-3</v>
      </c>
      <c r="V172">
        <v>2.5000000000000001E-3</v>
      </c>
      <c r="W172">
        <v>3.1900000000000001E-3</v>
      </c>
      <c r="X172">
        <v>3.1900000000000001E-3</v>
      </c>
      <c r="Y172">
        <v>2.5000000000000001E-3</v>
      </c>
      <c r="Z172">
        <v>2.5000000000000001E-3</v>
      </c>
      <c r="AA172">
        <v>2.5000000000000001E-3</v>
      </c>
      <c r="AB172">
        <v>0.58643080767463229</v>
      </c>
      <c r="AC172">
        <v>7.6028834452075724</v>
      </c>
      <c r="AD172">
        <v>243.916</v>
      </c>
      <c r="AE172">
        <v>2.5000000000000001E-2</v>
      </c>
      <c r="AF172">
        <v>1127</v>
      </c>
      <c r="AG172">
        <v>2610</v>
      </c>
      <c r="AH172">
        <v>4605</v>
      </c>
      <c r="AI172">
        <v>5668</v>
      </c>
    </row>
    <row r="173" spans="2:35">
      <c r="B173">
        <v>34</v>
      </c>
      <c r="C173">
        <v>34</v>
      </c>
      <c r="D173" t="s">
        <v>4</v>
      </c>
      <c r="E173" t="s">
        <v>7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2.5000000000000001E-3</v>
      </c>
      <c r="Q173">
        <v>2.5000000000000001E-3</v>
      </c>
      <c r="R173">
        <v>3.4299999999999999E-3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3.1900000000000001E-3</v>
      </c>
      <c r="X173">
        <v>3.1900000000000001E-3</v>
      </c>
      <c r="Y173">
        <v>2.5000000000000001E-3</v>
      </c>
      <c r="Z173">
        <v>2.5000000000000001E-3</v>
      </c>
      <c r="AA173">
        <v>2.5000000000000001E-3</v>
      </c>
      <c r="AB173">
        <v>0.58643080767463229</v>
      </c>
      <c r="AC173">
        <v>7.6028834452075724</v>
      </c>
      <c r="AD173">
        <v>243.916</v>
      </c>
      <c r="AE173">
        <v>0.03</v>
      </c>
      <c r="AF173">
        <v>1041</v>
      </c>
      <c r="AG173">
        <v>2309</v>
      </c>
      <c r="AH173">
        <v>3895</v>
      </c>
      <c r="AI173">
        <v>4723</v>
      </c>
    </row>
    <row r="174" spans="2:35">
      <c r="B174">
        <v>34</v>
      </c>
      <c r="C174">
        <v>34</v>
      </c>
      <c r="D174" t="s">
        <v>4</v>
      </c>
      <c r="E174" t="s">
        <v>7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2.5000000000000001E-3</v>
      </c>
      <c r="Q174">
        <v>2.5000000000000001E-3</v>
      </c>
      <c r="R174">
        <v>3.4299999999999999E-3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3.1900000000000001E-3</v>
      </c>
      <c r="X174">
        <v>3.1900000000000001E-3</v>
      </c>
      <c r="Y174">
        <v>2.5000000000000001E-3</v>
      </c>
      <c r="Z174">
        <v>2.5000000000000001E-3</v>
      </c>
      <c r="AA174">
        <v>2.5000000000000001E-3</v>
      </c>
      <c r="AB174">
        <v>0.58643080767463229</v>
      </c>
      <c r="AC174">
        <v>7.6028834452075724</v>
      </c>
      <c r="AD174">
        <v>243.916</v>
      </c>
      <c r="AE174">
        <v>3.5000000000000003E-2</v>
      </c>
      <c r="AF174">
        <v>965</v>
      </c>
      <c r="AG174">
        <v>2079</v>
      </c>
      <c r="AH174">
        <v>3382</v>
      </c>
      <c r="AI174">
        <v>4049</v>
      </c>
    </row>
    <row r="175" spans="2:35">
      <c r="B175">
        <v>34</v>
      </c>
      <c r="C175">
        <v>34</v>
      </c>
      <c r="D175" t="s">
        <v>4</v>
      </c>
      <c r="E175" t="s">
        <v>7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2.5000000000000001E-3</v>
      </c>
      <c r="Q175">
        <v>2.5000000000000001E-3</v>
      </c>
      <c r="R175">
        <v>3.4299999999999999E-3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3.1900000000000001E-3</v>
      </c>
      <c r="X175">
        <v>3.1900000000000001E-3</v>
      </c>
      <c r="Y175">
        <v>2.5000000000000001E-3</v>
      </c>
      <c r="Z175">
        <v>2.5000000000000001E-3</v>
      </c>
      <c r="AA175">
        <v>2.5000000000000001E-3</v>
      </c>
      <c r="AB175">
        <v>0.58643080767463229</v>
      </c>
      <c r="AC175">
        <v>7.6028834452075724</v>
      </c>
      <c r="AD175">
        <v>243.916</v>
      </c>
      <c r="AE175">
        <v>0.04</v>
      </c>
      <c r="AF175">
        <v>896</v>
      </c>
      <c r="AG175">
        <v>1892</v>
      </c>
      <c r="AH175">
        <v>2991</v>
      </c>
      <c r="AI175">
        <v>3542</v>
      </c>
    </row>
    <row r="176" spans="2:35">
      <c r="B176">
        <v>34</v>
      </c>
      <c r="C176">
        <v>34</v>
      </c>
      <c r="D176" t="s">
        <v>4</v>
      </c>
      <c r="E176" t="s">
        <v>7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2.5000000000000001E-3</v>
      </c>
      <c r="Q176">
        <v>2.5000000000000001E-3</v>
      </c>
      <c r="R176">
        <v>3.4299999999999999E-3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3.1900000000000001E-3</v>
      </c>
      <c r="X176">
        <v>3.1900000000000001E-3</v>
      </c>
      <c r="Y176">
        <v>2.5000000000000001E-3</v>
      </c>
      <c r="Z176">
        <v>2.5000000000000001E-3</v>
      </c>
      <c r="AA176">
        <v>2.5000000000000001E-3</v>
      </c>
      <c r="AB176">
        <v>0.58643080767463229</v>
      </c>
      <c r="AC176">
        <v>7.6028834452075724</v>
      </c>
      <c r="AD176">
        <v>243.916</v>
      </c>
      <c r="AE176">
        <v>4.4999999999999998E-2</v>
      </c>
      <c r="AF176">
        <v>835</v>
      </c>
      <c r="AG176">
        <v>1738</v>
      </c>
      <c r="AH176">
        <v>2683</v>
      </c>
      <c r="AI176">
        <v>3149</v>
      </c>
    </row>
    <row r="177" spans="2:35">
      <c r="B177">
        <v>34</v>
      </c>
      <c r="C177">
        <v>34</v>
      </c>
      <c r="D177" t="s">
        <v>4</v>
      </c>
      <c r="E177" t="s">
        <v>7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2.5000000000000001E-3</v>
      </c>
      <c r="Q177">
        <v>2.5000000000000001E-3</v>
      </c>
      <c r="R177">
        <v>3.4299999999999999E-3</v>
      </c>
      <c r="S177">
        <v>2.5000000000000001E-3</v>
      </c>
      <c r="T177">
        <v>2.5000000000000001E-3</v>
      </c>
      <c r="U177">
        <v>2.5000000000000001E-3</v>
      </c>
      <c r="V177">
        <v>2.5000000000000001E-3</v>
      </c>
      <c r="W177">
        <v>3.1900000000000001E-3</v>
      </c>
      <c r="X177">
        <v>3.1900000000000001E-3</v>
      </c>
      <c r="Y177">
        <v>2.5000000000000001E-3</v>
      </c>
      <c r="Z177">
        <v>2.5000000000000001E-3</v>
      </c>
      <c r="AA177">
        <v>2.5000000000000001E-3</v>
      </c>
      <c r="AB177">
        <v>0.58643080767463229</v>
      </c>
      <c r="AC177">
        <v>7.6028834452075724</v>
      </c>
      <c r="AD177">
        <v>243.916</v>
      </c>
      <c r="AE177">
        <v>0.05</v>
      </c>
      <c r="AF177">
        <v>780</v>
      </c>
      <c r="AG177">
        <v>1607</v>
      </c>
      <c r="AH177">
        <v>2434</v>
      </c>
      <c r="AI177">
        <v>2834</v>
      </c>
    </row>
    <row r="178" spans="2:35">
      <c r="B178">
        <v>34</v>
      </c>
      <c r="C178">
        <v>34</v>
      </c>
      <c r="D178" t="s">
        <v>4</v>
      </c>
      <c r="E178" t="s">
        <v>7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2.5000000000000001E-3</v>
      </c>
      <c r="Q178">
        <v>2.5000000000000001E-3</v>
      </c>
      <c r="R178">
        <v>3.2699999999999999E-3</v>
      </c>
      <c r="S178">
        <v>2.5000000000000001E-3</v>
      </c>
      <c r="T178">
        <v>2.5000000000000001E-3</v>
      </c>
      <c r="U178">
        <v>2.5000000000000001E-3</v>
      </c>
      <c r="V178">
        <v>2.5000000000000001E-3</v>
      </c>
      <c r="W178">
        <v>3.0300000000000001E-3</v>
      </c>
      <c r="X178">
        <v>3.0300000000000001E-3</v>
      </c>
      <c r="Y178">
        <v>2.5000000000000001E-3</v>
      </c>
      <c r="Z178">
        <v>2.5000000000000001E-3</v>
      </c>
      <c r="AA178">
        <v>2.5000000000000001E-3</v>
      </c>
      <c r="AB178">
        <v>0.59121209037248112</v>
      </c>
      <c r="AC178">
        <v>7.3497366071333916</v>
      </c>
      <c r="AD178">
        <v>258.36599999999999</v>
      </c>
      <c r="AE178">
        <v>0.02</v>
      </c>
      <c r="AF178">
        <v>1199</v>
      </c>
      <c r="AG178">
        <v>3596</v>
      </c>
      <c r="AH178">
        <v>5954</v>
      </c>
      <c r="AI178">
        <v>6938</v>
      </c>
    </row>
    <row r="179" spans="2:35">
      <c r="B179">
        <v>34</v>
      </c>
      <c r="C179">
        <v>34</v>
      </c>
      <c r="D179" t="s">
        <v>4</v>
      </c>
      <c r="E179" t="s">
        <v>7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2.5000000000000001E-3</v>
      </c>
      <c r="Q179">
        <v>2.5000000000000001E-3</v>
      </c>
      <c r="R179">
        <v>3.2699999999999999E-3</v>
      </c>
      <c r="S179">
        <v>2.5000000000000001E-3</v>
      </c>
      <c r="T179">
        <v>2.5000000000000001E-3</v>
      </c>
      <c r="U179">
        <v>2.5000000000000001E-3</v>
      </c>
      <c r="V179">
        <v>2.5000000000000001E-3</v>
      </c>
      <c r="W179">
        <v>3.0300000000000001E-3</v>
      </c>
      <c r="X179">
        <v>3.0300000000000001E-3</v>
      </c>
      <c r="Y179">
        <v>2.5000000000000001E-3</v>
      </c>
      <c r="Z179">
        <v>2.5000000000000001E-3</v>
      </c>
      <c r="AA179">
        <v>2.5000000000000001E-3</v>
      </c>
      <c r="AB179">
        <v>0.59121209037248112</v>
      </c>
      <c r="AC179">
        <v>7.3497366071333916</v>
      </c>
      <c r="AD179">
        <v>258.36599999999999</v>
      </c>
      <c r="AE179">
        <v>2.5000000000000001E-2</v>
      </c>
      <c r="AF179">
        <v>1107</v>
      </c>
      <c r="AG179">
        <v>3027</v>
      </c>
      <c r="AH179">
        <v>4808</v>
      </c>
      <c r="AI179">
        <v>5550</v>
      </c>
    </row>
    <row r="180" spans="2:35">
      <c r="B180">
        <v>34</v>
      </c>
      <c r="C180">
        <v>34</v>
      </c>
      <c r="D180" t="s">
        <v>4</v>
      </c>
      <c r="E180" t="s">
        <v>7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2.5000000000000001E-3</v>
      </c>
      <c r="Q180">
        <v>2.5000000000000001E-3</v>
      </c>
      <c r="R180">
        <v>3.2699999999999999E-3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3.0300000000000001E-3</v>
      </c>
      <c r="X180">
        <v>3.0300000000000001E-3</v>
      </c>
      <c r="Y180">
        <v>2.5000000000000001E-3</v>
      </c>
      <c r="Z180">
        <v>2.5000000000000001E-3</v>
      </c>
      <c r="AA180">
        <v>2.5000000000000001E-3</v>
      </c>
      <c r="AB180">
        <v>0.59121209037248112</v>
      </c>
      <c r="AC180">
        <v>7.3497366071333916</v>
      </c>
      <c r="AD180">
        <v>258.36599999999999</v>
      </c>
      <c r="AE180">
        <v>0.03</v>
      </c>
      <c r="AF180">
        <v>1025</v>
      </c>
      <c r="AG180">
        <v>2630</v>
      </c>
      <c r="AH180">
        <v>4038</v>
      </c>
      <c r="AI180">
        <v>4625</v>
      </c>
    </row>
    <row r="181" spans="2:35">
      <c r="B181">
        <v>34</v>
      </c>
      <c r="C181">
        <v>34</v>
      </c>
      <c r="D181" t="s">
        <v>4</v>
      </c>
      <c r="E181" t="s">
        <v>7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2.5000000000000001E-3</v>
      </c>
      <c r="Q181">
        <v>2.5000000000000001E-3</v>
      </c>
      <c r="R181">
        <v>3.2699999999999999E-3</v>
      </c>
      <c r="S181">
        <v>2.5000000000000001E-3</v>
      </c>
      <c r="T181">
        <v>2.5000000000000001E-3</v>
      </c>
      <c r="U181">
        <v>2.5000000000000001E-3</v>
      </c>
      <c r="V181">
        <v>2.5000000000000001E-3</v>
      </c>
      <c r="W181">
        <v>3.0300000000000001E-3</v>
      </c>
      <c r="X181">
        <v>3.0300000000000001E-3</v>
      </c>
      <c r="Y181">
        <v>2.5000000000000001E-3</v>
      </c>
      <c r="Z181">
        <v>2.5000000000000001E-3</v>
      </c>
      <c r="AA181">
        <v>2.5000000000000001E-3</v>
      </c>
      <c r="AB181">
        <v>0.59121209037248112</v>
      </c>
      <c r="AC181">
        <v>7.3497366071333916</v>
      </c>
      <c r="AD181">
        <v>258.36599999999999</v>
      </c>
      <c r="AE181">
        <v>3.5000000000000003E-2</v>
      </c>
      <c r="AF181">
        <v>952</v>
      </c>
      <c r="AG181">
        <v>2332</v>
      </c>
      <c r="AH181">
        <v>3485</v>
      </c>
      <c r="AI181">
        <v>3964</v>
      </c>
    </row>
    <row r="182" spans="2:35">
      <c r="B182">
        <v>34</v>
      </c>
      <c r="C182">
        <v>34</v>
      </c>
      <c r="D182" t="s">
        <v>4</v>
      </c>
      <c r="E182" t="s">
        <v>7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2.5000000000000001E-3</v>
      </c>
      <c r="Q182">
        <v>2.5000000000000001E-3</v>
      </c>
      <c r="R182">
        <v>3.2699999999999999E-3</v>
      </c>
      <c r="S182">
        <v>2.5000000000000001E-3</v>
      </c>
      <c r="T182">
        <v>2.5000000000000001E-3</v>
      </c>
      <c r="U182">
        <v>2.5000000000000001E-3</v>
      </c>
      <c r="V182">
        <v>2.5000000000000001E-3</v>
      </c>
      <c r="W182">
        <v>3.0300000000000001E-3</v>
      </c>
      <c r="X182">
        <v>3.0300000000000001E-3</v>
      </c>
      <c r="Y182">
        <v>2.5000000000000001E-3</v>
      </c>
      <c r="Z182">
        <v>2.5000000000000001E-3</v>
      </c>
      <c r="AA182">
        <v>2.5000000000000001E-3</v>
      </c>
      <c r="AB182">
        <v>0.59121209037248112</v>
      </c>
      <c r="AC182">
        <v>7.3497366071333916</v>
      </c>
      <c r="AD182">
        <v>258.36599999999999</v>
      </c>
      <c r="AE182">
        <v>0.04</v>
      </c>
      <c r="AF182">
        <v>886</v>
      </c>
      <c r="AG182">
        <v>2099</v>
      </c>
      <c r="AH182">
        <v>3067</v>
      </c>
      <c r="AI182">
        <v>3469</v>
      </c>
    </row>
    <row r="183" spans="2:35">
      <c r="B183">
        <v>34</v>
      </c>
      <c r="C183">
        <v>34</v>
      </c>
      <c r="D183" t="s">
        <v>4</v>
      </c>
      <c r="E183" t="s">
        <v>7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2.5000000000000001E-3</v>
      </c>
      <c r="Q183">
        <v>2.5000000000000001E-3</v>
      </c>
      <c r="R183">
        <v>3.2699999999999999E-3</v>
      </c>
      <c r="S183">
        <v>2.5000000000000001E-3</v>
      </c>
      <c r="T183">
        <v>2.5000000000000001E-3</v>
      </c>
      <c r="U183">
        <v>2.5000000000000001E-3</v>
      </c>
      <c r="V183">
        <v>2.5000000000000001E-3</v>
      </c>
      <c r="W183">
        <v>3.0300000000000001E-3</v>
      </c>
      <c r="X183">
        <v>3.0300000000000001E-3</v>
      </c>
      <c r="Y183">
        <v>2.5000000000000001E-3</v>
      </c>
      <c r="Z183">
        <v>2.5000000000000001E-3</v>
      </c>
      <c r="AA183">
        <v>2.5000000000000001E-3</v>
      </c>
      <c r="AB183">
        <v>0.59121209037248112</v>
      </c>
      <c r="AC183">
        <v>7.3497366071333916</v>
      </c>
      <c r="AD183">
        <v>258.36599999999999</v>
      </c>
      <c r="AE183">
        <v>4.4999999999999998E-2</v>
      </c>
      <c r="AF183">
        <v>827</v>
      </c>
      <c r="AG183">
        <v>1911</v>
      </c>
      <c r="AH183">
        <v>2740</v>
      </c>
      <c r="AI183">
        <v>3083</v>
      </c>
    </row>
    <row r="184" spans="2:35">
      <c r="B184">
        <v>34</v>
      </c>
      <c r="C184">
        <v>34</v>
      </c>
      <c r="D184" t="s">
        <v>4</v>
      </c>
      <c r="E184" t="s">
        <v>7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2.5000000000000001E-3</v>
      </c>
      <c r="Q184">
        <v>2.5000000000000001E-3</v>
      </c>
      <c r="R184">
        <v>3.2699999999999999E-3</v>
      </c>
      <c r="S184">
        <v>2.5000000000000001E-3</v>
      </c>
      <c r="T184">
        <v>2.5000000000000001E-3</v>
      </c>
      <c r="U184">
        <v>2.5000000000000001E-3</v>
      </c>
      <c r="V184">
        <v>2.5000000000000001E-3</v>
      </c>
      <c r="W184">
        <v>3.0300000000000001E-3</v>
      </c>
      <c r="X184">
        <v>3.0300000000000001E-3</v>
      </c>
      <c r="Y184">
        <v>2.5000000000000001E-3</v>
      </c>
      <c r="Z184">
        <v>2.5000000000000001E-3</v>
      </c>
      <c r="AA184">
        <v>2.5000000000000001E-3</v>
      </c>
      <c r="AB184">
        <v>0.59121209037248112</v>
      </c>
      <c r="AC184">
        <v>7.3497366071333916</v>
      </c>
      <c r="AD184">
        <v>258.36599999999999</v>
      </c>
      <c r="AE184">
        <v>0.05</v>
      </c>
      <c r="AF184">
        <v>773</v>
      </c>
      <c r="AG184">
        <v>1754</v>
      </c>
      <c r="AH184">
        <v>2476</v>
      </c>
      <c r="AI184">
        <v>2775</v>
      </c>
    </row>
    <row r="185" spans="2:35">
      <c r="B185">
        <v>34</v>
      </c>
      <c r="C185">
        <v>34</v>
      </c>
      <c r="D185" t="s">
        <v>4</v>
      </c>
      <c r="E185" t="s">
        <v>7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2.5000000000000001E-3</v>
      </c>
      <c r="Q185">
        <v>2.5000000000000001E-3</v>
      </c>
      <c r="R185">
        <v>3.2299999999999998E-3</v>
      </c>
      <c r="S185">
        <v>2.5000000000000001E-3</v>
      </c>
      <c r="T185">
        <v>2.5000000000000001E-3</v>
      </c>
      <c r="U185">
        <v>2.5000000000000001E-3</v>
      </c>
      <c r="V185">
        <v>2.5000000000000001E-3</v>
      </c>
      <c r="W185">
        <v>3.0000000000000001E-3</v>
      </c>
      <c r="X185">
        <v>3.0000000000000001E-3</v>
      </c>
      <c r="Y185">
        <v>2.5000000000000001E-3</v>
      </c>
      <c r="Z185">
        <v>2.5000000000000001E-3</v>
      </c>
      <c r="AA185">
        <v>2.5000000000000001E-3</v>
      </c>
      <c r="AB185">
        <v>0.59241837382215257</v>
      </c>
      <c r="AC185">
        <v>8.1316761782093803</v>
      </c>
      <c r="AD185">
        <v>258.36599999999999</v>
      </c>
      <c r="AE185">
        <v>0.02</v>
      </c>
      <c r="AF185">
        <v>1069</v>
      </c>
      <c r="AG185">
        <v>1646</v>
      </c>
      <c r="AH185">
        <v>4033</v>
      </c>
      <c r="AI185">
        <v>6039</v>
      </c>
    </row>
    <row r="186" spans="2:35">
      <c r="B186">
        <v>34</v>
      </c>
      <c r="C186">
        <v>34</v>
      </c>
      <c r="D186" t="s">
        <v>4</v>
      </c>
      <c r="E186" t="s">
        <v>7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2.5000000000000001E-3</v>
      </c>
      <c r="Q186">
        <v>2.5000000000000001E-3</v>
      </c>
      <c r="R186">
        <v>3.2299999999999998E-3</v>
      </c>
      <c r="S186">
        <v>2.5000000000000001E-3</v>
      </c>
      <c r="T186">
        <v>2.5000000000000001E-3</v>
      </c>
      <c r="U186">
        <v>2.5000000000000001E-3</v>
      </c>
      <c r="V186">
        <v>2.5000000000000001E-3</v>
      </c>
      <c r="W186">
        <v>3.0000000000000001E-3</v>
      </c>
      <c r="X186">
        <v>3.0000000000000001E-3</v>
      </c>
      <c r="Y186">
        <v>2.5000000000000001E-3</v>
      </c>
      <c r="Z186">
        <v>2.5000000000000001E-3</v>
      </c>
      <c r="AA186">
        <v>2.5000000000000001E-3</v>
      </c>
      <c r="AB186">
        <v>0.59241837382215257</v>
      </c>
      <c r="AC186">
        <v>8.1316761782093803</v>
      </c>
      <c r="AD186">
        <v>258.36599999999999</v>
      </c>
      <c r="AE186">
        <v>2.5000000000000001E-2</v>
      </c>
      <c r="AF186">
        <v>980</v>
      </c>
      <c r="AG186">
        <v>1534</v>
      </c>
      <c r="AH186">
        <v>3370</v>
      </c>
      <c r="AI186">
        <v>4849</v>
      </c>
    </row>
    <row r="187" spans="2:35">
      <c r="B187">
        <v>34</v>
      </c>
      <c r="C187">
        <v>34</v>
      </c>
      <c r="D187" t="s">
        <v>4</v>
      </c>
      <c r="E187" t="s">
        <v>7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2.5000000000000001E-3</v>
      </c>
      <c r="Q187">
        <v>2.5000000000000001E-3</v>
      </c>
      <c r="R187">
        <v>3.2299999999999998E-3</v>
      </c>
      <c r="S187">
        <v>2.5000000000000001E-3</v>
      </c>
      <c r="T187">
        <v>2.5000000000000001E-3</v>
      </c>
      <c r="U187">
        <v>2.5000000000000001E-3</v>
      </c>
      <c r="V187">
        <v>2.5000000000000001E-3</v>
      </c>
      <c r="W187">
        <v>3.0000000000000001E-3</v>
      </c>
      <c r="X187">
        <v>3.0000000000000001E-3</v>
      </c>
      <c r="Y187">
        <v>2.5000000000000001E-3</v>
      </c>
      <c r="Z187">
        <v>2.5000000000000001E-3</v>
      </c>
      <c r="AA187">
        <v>2.5000000000000001E-3</v>
      </c>
      <c r="AB187">
        <v>0.59241837382215257</v>
      </c>
      <c r="AC187">
        <v>8.1316761782093803</v>
      </c>
      <c r="AD187">
        <v>258.36599999999999</v>
      </c>
      <c r="AE187">
        <v>0.03</v>
      </c>
      <c r="AF187">
        <v>902</v>
      </c>
      <c r="AG187">
        <v>1433</v>
      </c>
      <c r="AH187">
        <v>2911</v>
      </c>
      <c r="AI187">
        <v>4055</v>
      </c>
    </row>
    <row r="188" spans="2:35">
      <c r="B188">
        <v>34</v>
      </c>
      <c r="C188">
        <v>34</v>
      </c>
      <c r="D188" t="s">
        <v>4</v>
      </c>
      <c r="E188" t="s">
        <v>7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2.5000000000000001E-3</v>
      </c>
      <c r="Q188">
        <v>2.5000000000000001E-3</v>
      </c>
      <c r="R188">
        <v>3.2299999999999998E-3</v>
      </c>
      <c r="S188">
        <v>2.5000000000000001E-3</v>
      </c>
      <c r="T188">
        <v>2.5000000000000001E-3</v>
      </c>
      <c r="U188">
        <v>2.5000000000000001E-3</v>
      </c>
      <c r="V188">
        <v>2.5000000000000001E-3</v>
      </c>
      <c r="W188">
        <v>3.0000000000000001E-3</v>
      </c>
      <c r="X188">
        <v>3.0000000000000001E-3</v>
      </c>
      <c r="Y188">
        <v>2.5000000000000001E-3</v>
      </c>
      <c r="Z188">
        <v>2.5000000000000001E-3</v>
      </c>
      <c r="AA188">
        <v>2.5000000000000001E-3</v>
      </c>
      <c r="AB188">
        <v>0.59241837382215257</v>
      </c>
      <c r="AC188">
        <v>8.1316761782093803</v>
      </c>
      <c r="AD188">
        <v>258.36599999999999</v>
      </c>
      <c r="AE188">
        <v>3.5000000000000003E-2</v>
      </c>
      <c r="AF188">
        <v>832</v>
      </c>
      <c r="AG188">
        <v>1341</v>
      </c>
      <c r="AH188">
        <v>2571</v>
      </c>
      <c r="AI188">
        <v>3485</v>
      </c>
    </row>
    <row r="189" spans="2:35">
      <c r="B189">
        <v>34</v>
      </c>
      <c r="C189">
        <v>34</v>
      </c>
      <c r="D189" t="s">
        <v>4</v>
      </c>
      <c r="E189" t="s">
        <v>7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2.5000000000000001E-3</v>
      </c>
      <c r="Q189">
        <v>2.5000000000000001E-3</v>
      </c>
      <c r="R189">
        <v>3.2299999999999998E-3</v>
      </c>
      <c r="S189">
        <v>2.5000000000000001E-3</v>
      </c>
      <c r="T189">
        <v>2.5000000000000001E-3</v>
      </c>
      <c r="U189">
        <v>2.5000000000000001E-3</v>
      </c>
      <c r="V189">
        <v>2.5000000000000001E-3</v>
      </c>
      <c r="W189">
        <v>3.0000000000000001E-3</v>
      </c>
      <c r="X189">
        <v>3.0000000000000001E-3</v>
      </c>
      <c r="Y189">
        <v>2.5000000000000001E-3</v>
      </c>
      <c r="Z189">
        <v>2.5000000000000001E-3</v>
      </c>
      <c r="AA189">
        <v>2.5000000000000001E-3</v>
      </c>
      <c r="AB189">
        <v>0.59241837382215257</v>
      </c>
      <c r="AC189">
        <v>8.1316761782093803</v>
      </c>
      <c r="AD189">
        <v>258.36599999999999</v>
      </c>
      <c r="AE189">
        <v>0.04</v>
      </c>
      <c r="AF189">
        <v>770</v>
      </c>
      <c r="AG189">
        <v>1257</v>
      </c>
      <c r="AH189">
        <v>2306</v>
      </c>
      <c r="AI189">
        <v>3056</v>
      </c>
    </row>
    <row r="190" spans="2:35">
      <c r="B190">
        <v>34</v>
      </c>
      <c r="C190">
        <v>34</v>
      </c>
      <c r="D190" t="s">
        <v>4</v>
      </c>
      <c r="E190" t="s">
        <v>7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2.5000000000000001E-3</v>
      </c>
      <c r="Q190">
        <v>2.5000000000000001E-3</v>
      </c>
      <c r="R190">
        <v>3.2299999999999998E-3</v>
      </c>
      <c r="S190">
        <v>2.5000000000000001E-3</v>
      </c>
      <c r="T190">
        <v>2.5000000000000001E-3</v>
      </c>
      <c r="U190">
        <v>2.5000000000000001E-3</v>
      </c>
      <c r="V190">
        <v>2.5000000000000001E-3</v>
      </c>
      <c r="W190">
        <v>3.0000000000000001E-3</v>
      </c>
      <c r="X190">
        <v>3.0000000000000001E-3</v>
      </c>
      <c r="Y190">
        <v>2.5000000000000001E-3</v>
      </c>
      <c r="Z190">
        <v>2.5000000000000001E-3</v>
      </c>
      <c r="AA190">
        <v>2.5000000000000001E-3</v>
      </c>
      <c r="AB190">
        <v>0.59241837382215257</v>
      </c>
      <c r="AC190">
        <v>8.1316761782093803</v>
      </c>
      <c r="AD190">
        <v>258.36599999999999</v>
      </c>
      <c r="AE190">
        <v>4.4999999999999998E-2</v>
      </c>
      <c r="AF190">
        <v>715</v>
      </c>
      <c r="AG190">
        <v>1181</v>
      </c>
      <c r="AH190">
        <v>2094</v>
      </c>
      <c r="AI190">
        <v>2723</v>
      </c>
    </row>
    <row r="191" spans="2:35">
      <c r="B191">
        <v>34</v>
      </c>
      <c r="C191">
        <v>34</v>
      </c>
      <c r="D191" t="s">
        <v>4</v>
      </c>
      <c r="E191" t="s">
        <v>7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2.5000000000000001E-3</v>
      </c>
      <c r="Q191">
        <v>2.5000000000000001E-3</v>
      </c>
      <c r="R191">
        <v>3.2299999999999998E-3</v>
      </c>
      <c r="S191">
        <v>2.5000000000000001E-3</v>
      </c>
      <c r="T191">
        <v>2.5000000000000001E-3</v>
      </c>
      <c r="U191">
        <v>2.5000000000000001E-3</v>
      </c>
      <c r="V191">
        <v>2.5000000000000001E-3</v>
      </c>
      <c r="W191">
        <v>3.0000000000000001E-3</v>
      </c>
      <c r="X191">
        <v>3.0000000000000001E-3</v>
      </c>
      <c r="Y191">
        <v>2.5000000000000001E-3</v>
      </c>
      <c r="Z191">
        <v>2.5000000000000001E-3</v>
      </c>
      <c r="AA191">
        <v>2.5000000000000001E-3</v>
      </c>
      <c r="AB191">
        <v>0.59241837382215257</v>
      </c>
      <c r="AC191">
        <v>8.1316761782093803</v>
      </c>
      <c r="AD191">
        <v>258.36599999999999</v>
      </c>
      <c r="AE191">
        <v>0.05</v>
      </c>
      <c r="AF191">
        <v>666</v>
      </c>
      <c r="AG191">
        <v>1112</v>
      </c>
      <c r="AH191">
        <v>1917</v>
      </c>
      <c r="AI191">
        <v>2455</v>
      </c>
    </row>
    <row r="192" spans="2:35">
      <c r="B192">
        <v>34</v>
      </c>
      <c r="C192">
        <v>34</v>
      </c>
      <c r="D192" t="s">
        <v>4</v>
      </c>
      <c r="E192" t="s">
        <v>7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2.5000000000000001E-3</v>
      </c>
      <c r="Q192">
        <v>2.5000000000000001E-3</v>
      </c>
      <c r="R192">
        <v>3.2000000000000002E-3</v>
      </c>
      <c r="S192">
        <v>2.5000000000000001E-3</v>
      </c>
      <c r="T192">
        <v>2.5000000000000001E-3</v>
      </c>
      <c r="U192">
        <v>2.5000000000000001E-3</v>
      </c>
      <c r="V192">
        <v>2.5000000000000001E-3</v>
      </c>
      <c r="W192">
        <v>2.97E-3</v>
      </c>
      <c r="X192">
        <v>2.97E-3</v>
      </c>
      <c r="Y192">
        <v>2.5000000000000001E-3</v>
      </c>
      <c r="Z192">
        <v>2.5000000000000001E-3</v>
      </c>
      <c r="AA192">
        <v>2.5000000000000001E-3</v>
      </c>
      <c r="AB192">
        <v>0.59372433280252868</v>
      </c>
      <c r="AC192">
        <v>8.140634196577242</v>
      </c>
      <c r="AD192">
        <v>258.36599999999999</v>
      </c>
      <c r="AE192">
        <v>0.02</v>
      </c>
      <c r="AF192">
        <v>1067</v>
      </c>
      <c r="AG192">
        <v>1643</v>
      </c>
      <c r="AH192">
        <v>4008</v>
      </c>
      <c r="AI192">
        <v>6018</v>
      </c>
    </row>
    <row r="193" spans="2:35">
      <c r="B193">
        <v>34</v>
      </c>
      <c r="C193">
        <v>34</v>
      </c>
      <c r="D193" t="s">
        <v>4</v>
      </c>
      <c r="E193" t="s">
        <v>7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2.5000000000000001E-3</v>
      </c>
      <c r="Q193">
        <v>2.5000000000000001E-3</v>
      </c>
      <c r="R193">
        <v>3.2000000000000002E-3</v>
      </c>
      <c r="S193">
        <v>2.5000000000000001E-3</v>
      </c>
      <c r="T193">
        <v>2.5000000000000001E-3</v>
      </c>
      <c r="U193">
        <v>2.5000000000000001E-3</v>
      </c>
      <c r="V193">
        <v>2.5000000000000001E-3</v>
      </c>
      <c r="W193">
        <v>2.97E-3</v>
      </c>
      <c r="X193">
        <v>2.97E-3</v>
      </c>
      <c r="Y193">
        <v>2.5000000000000001E-3</v>
      </c>
      <c r="Z193">
        <v>2.5000000000000001E-3</v>
      </c>
      <c r="AA193">
        <v>2.5000000000000001E-3</v>
      </c>
      <c r="AB193">
        <v>0.59372433280252868</v>
      </c>
      <c r="AC193">
        <v>8.140634196577242</v>
      </c>
      <c r="AD193">
        <v>258.36599999999999</v>
      </c>
      <c r="AE193">
        <v>2.5000000000000001E-2</v>
      </c>
      <c r="AF193">
        <v>978</v>
      </c>
      <c r="AG193">
        <v>1532</v>
      </c>
      <c r="AH193">
        <v>3351</v>
      </c>
      <c r="AI193">
        <v>4834</v>
      </c>
    </row>
    <row r="194" spans="2:35">
      <c r="B194">
        <v>34</v>
      </c>
      <c r="C194">
        <v>34</v>
      </c>
      <c r="D194" t="s">
        <v>4</v>
      </c>
      <c r="E194" t="s">
        <v>7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2.5000000000000001E-3</v>
      </c>
      <c r="Q194">
        <v>2.5000000000000001E-3</v>
      </c>
      <c r="R194">
        <v>3.2000000000000002E-3</v>
      </c>
      <c r="S194">
        <v>2.5000000000000001E-3</v>
      </c>
      <c r="T194">
        <v>2.5000000000000001E-3</v>
      </c>
      <c r="U194">
        <v>2.5000000000000001E-3</v>
      </c>
      <c r="V194">
        <v>2.5000000000000001E-3</v>
      </c>
      <c r="W194">
        <v>2.97E-3</v>
      </c>
      <c r="X194">
        <v>2.97E-3</v>
      </c>
      <c r="Y194">
        <v>2.5000000000000001E-3</v>
      </c>
      <c r="Z194">
        <v>2.5000000000000001E-3</v>
      </c>
      <c r="AA194">
        <v>2.5000000000000001E-3</v>
      </c>
      <c r="AB194">
        <v>0.59372433280252868</v>
      </c>
      <c r="AC194">
        <v>8.140634196577242</v>
      </c>
      <c r="AD194">
        <v>258.36599999999999</v>
      </c>
      <c r="AE194">
        <v>0.03</v>
      </c>
      <c r="AF194">
        <v>900</v>
      </c>
      <c r="AG194">
        <v>1431</v>
      </c>
      <c r="AH194">
        <v>2897</v>
      </c>
      <c r="AI194">
        <v>4043</v>
      </c>
    </row>
    <row r="195" spans="2:35">
      <c r="B195">
        <v>34</v>
      </c>
      <c r="C195">
        <v>34</v>
      </c>
      <c r="D195" t="s">
        <v>4</v>
      </c>
      <c r="E195" t="s">
        <v>7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2.5000000000000001E-3</v>
      </c>
      <c r="Q195">
        <v>2.5000000000000001E-3</v>
      </c>
      <c r="R195">
        <v>3.2000000000000002E-3</v>
      </c>
      <c r="S195">
        <v>2.5000000000000001E-3</v>
      </c>
      <c r="T195">
        <v>2.5000000000000001E-3</v>
      </c>
      <c r="U195">
        <v>2.5000000000000001E-3</v>
      </c>
      <c r="V195">
        <v>2.5000000000000001E-3</v>
      </c>
      <c r="W195">
        <v>2.97E-3</v>
      </c>
      <c r="X195">
        <v>2.97E-3</v>
      </c>
      <c r="Y195">
        <v>2.5000000000000001E-3</v>
      </c>
      <c r="Z195">
        <v>2.5000000000000001E-3</v>
      </c>
      <c r="AA195">
        <v>2.5000000000000001E-3</v>
      </c>
      <c r="AB195">
        <v>0.59372433280252868</v>
      </c>
      <c r="AC195">
        <v>8.140634196577242</v>
      </c>
      <c r="AD195">
        <v>258.36599999999999</v>
      </c>
      <c r="AE195">
        <v>3.5000000000000003E-2</v>
      </c>
      <c r="AF195">
        <v>831</v>
      </c>
      <c r="AG195">
        <v>1339</v>
      </c>
      <c r="AH195">
        <v>2559</v>
      </c>
      <c r="AI195">
        <v>3475</v>
      </c>
    </row>
    <row r="196" spans="2:35">
      <c r="B196">
        <v>34</v>
      </c>
      <c r="C196">
        <v>34</v>
      </c>
      <c r="D196" t="s">
        <v>4</v>
      </c>
      <c r="E196" t="s">
        <v>7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2.5000000000000001E-3</v>
      </c>
      <c r="Q196">
        <v>2.5000000000000001E-3</v>
      </c>
      <c r="R196">
        <v>3.2000000000000002E-3</v>
      </c>
      <c r="S196">
        <v>2.5000000000000001E-3</v>
      </c>
      <c r="T196">
        <v>2.5000000000000001E-3</v>
      </c>
      <c r="U196">
        <v>2.5000000000000001E-3</v>
      </c>
      <c r="V196">
        <v>2.5000000000000001E-3</v>
      </c>
      <c r="W196">
        <v>2.97E-3</v>
      </c>
      <c r="X196">
        <v>2.97E-3</v>
      </c>
      <c r="Y196">
        <v>2.5000000000000001E-3</v>
      </c>
      <c r="Z196">
        <v>2.5000000000000001E-3</v>
      </c>
      <c r="AA196">
        <v>2.5000000000000001E-3</v>
      </c>
      <c r="AB196">
        <v>0.59372433280252868</v>
      </c>
      <c r="AC196">
        <v>8.140634196577242</v>
      </c>
      <c r="AD196">
        <v>258.36599999999999</v>
      </c>
      <c r="AE196">
        <v>0.04</v>
      </c>
      <c r="AF196">
        <v>769</v>
      </c>
      <c r="AG196">
        <v>1255</v>
      </c>
      <c r="AH196">
        <v>2296</v>
      </c>
      <c r="AI196">
        <v>3049</v>
      </c>
    </row>
    <row r="197" spans="2:35">
      <c r="B197">
        <v>34</v>
      </c>
      <c r="C197">
        <v>34</v>
      </c>
      <c r="D197" t="s">
        <v>4</v>
      </c>
      <c r="E197" t="s">
        <v>7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2.5000000000000001E-3</v>
      </c>
      <c r="Q197">
        <v>2.5000000000000001E-3</v>
      </c>
      <c r="R197">
        <v>3.2000000000000002E-3</v>
      </c>
      <c r="S197">
        <v>2.5000000000000001E-3</v>
      </c>
      <c r="T197">
        <v>2.5000000000000001E-3</v>
      </c>
      <c r="U197">
        <v>2.5000000000000001E-3</v>
      </c>
      <c r="V197">
        <v>2.5000000000000001E-3</v>
      </c>
      <c r="W197">
        <v>2.97E-3</v>
      </c>
      <c r="X197">
        <v>2.97E-3</v>
      </c>
      <c r="Y197">
        <v>2.5000000000000001E-3</v>
      </c>
      <c r="Z197">
        <v>2.5000000000000001E-3</v>
      </c>
      <c r="AA197">
        <v>2.5000000000000001E-3</v>
      </c>
      <c r="AB197">
        <v>0.59372433280252868</v>
      </c>
      <c r="AC197">
        <v>8.140634196577242</v>
      </c>
      <c r="AD197">
        <v>258.36599999999999</v>
      </c>
      <c r="AE197">
        <v>4.4999999999999998E-2</v>
      </c>
      <c r="AF197">
        <v>714</v>
      </c>
      <c r="AG197">
        <v>1179</v>
      </c>
      <c r="AH197">
        <v>2086</v>
      </c>
      <c r="AI197">
        <v>2717</v>
      </c>
    </row>
    <row r="198" spans="2:35">
      <c r="B198">
        <v>34</v>
      </c>
      <c r="C198">
        <v>34</v>
      </c>
      <c r="D198" t="s">
        <v>4</v>
      </c>
      <c r="E198" t="s">
        <v>7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2.5000000000000001E-3</v>
      </c>
      <c r="Q198">
        <v>2.5000000000000001E-3</v>
      </c>
      <c r="R198">
        <v>3.2000000000000002E-3</v>
      </c>
      <c r="S198">
        <v>2.5000000000000001E-3</v>
      </c>
      <c r="T198">
        <v>2.5000000000000001E-3</v>
      </c>
      <c r="U198">
        <v>2.5000000000000001E-3</v>
      </c>
      <c r="V198">
        <v>2.5000000000000001E-3</v>
      </c>
      <c r="W198">
        <v>2.97E-3</v>
      </c>
      <c r="X198">
        <v>2.97E-3</v>
      </c>
      <c r="Y198">
        <v>2.5000000000000001E-3</v>
      </c>
      <c r="Z198">
        <v>2.5000000000000001E-3</v>
      </c>
      <c r="AA198">
        <v>2.5000000000000001E-3</v>
      </c>
      <c r="AB198">
        <v>0.59372433280252868</v>
      </c>
      <c r="AC198">
        <v>8.140634196577242</v>
      </c>
      <c r="AD198">
        <v>258.36599999999999</v>
      </c>
      <c r="AE198">
        <v>0.05</v>
      </c>
      <c r="AF198">
        <v>665</v>
      </c>
      <c r="AG198">
        <v>1110</v>
      </c>
      <c r="AH198">
        <v>1910</v>
      </c>
      <c r="AI198">
        <v>2449</v>
      </c>
    </row>
    <row r="199" spans="2:35">
      <c r="B199">
        <v>34</v>
      </c>
      <c r="C199">
        <v>34</v>
      </c>
      <c r="D199" t="s">
        <v>4</v>
      </c>
      <c r="E199" t="s">
        <v>7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2.5000000000000001E-3</v>
      </c>
      <c r="Q199">
        <v>2.5000000000000001E-3</v>
      </c>
      <c r="R199">
        <v>3.1700000000000001E-3</v>
      </c>
      <c r="S199">
        <v>2.5000000000000001E-3</v>
      </c>
      <c r="T199">
        <v>2.5000000000000001E-3</v>
      </c>
      <c r="U199">
        <v>2.5000000000000001E-3</v>
      </c>
      <c r="V199">
        <v>2.5000000000000001E-3</v>
      </c>
      <c r="W199">
        <v>2.9399999999999999E-3</v>
      </c>
      <c r="X199">
        <v>2.9399999999999999E-3</v>
      </c>
      <c r="Y199">
        <v>2.5000000000000001E-3</v>
      </c>
      <c r="Z199">
        <v>2.5000000000000001E-3</v>
      </c>
      <c r="AA199">
        <v>2.5000000000000001E-3</v>
      </c>
      <c r="AB199">
        <v>0.59515511069072446</v>
      </c>
      <c r="AC199">
        <v>8.1504370883409223</v>
      </c>
      <c r="AD199">
        <v>258.36599999999999</v>
      </c>
      <c r="AE199">
        <v>0.02</v>
      </c>
      <c r="AF199">
        <v>1066</v>
      </c>
      <c r="AG199">
        <v>1641</v>
      </c>
      <c r="AH199">
        <v>3984</v>
      </c>
      <c r="AI199">
        <v>5997</v>
      </c>
    </row>
    <row r="200" spans="2:35">
      <c r="B200">
        <v>34</v>
      </c>
      <c r="C200">
        <v>34</v>
      </c>
      <c r="D200" t="s">
        <v>4</v>
      </c>
      <c r="E200" t="s">
        <v>7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2.5000000000000001E-3</v>
      </c>
      <c r="Q200">
        <v>2.5000000000000001E-3</v>
      </c>
      <c r="R200">
        <v>3.1700000000000001E-3</v>
      </c>
      <c r="S200">
        <v>2.5000000000000001E-3</v>
      </c>
      <c r="T200">
        <v>2.5000000000000001E-3</v>
      </c>
      <c r="U200">
        <v>2.5000000000000001E-3</v>
      </c>
      <c r="V200">
        <v>2.5000000000000001E-3</v>
      </c>
      <c r="W200">
        <v>2.9399999999999999E-3</v>
      </c>
      <c r="X200">
        <v>2.9399999999999999E-3</v>
      </c>
      <c r="Y200">
        <v>2.5000000000000001E-3</v>
      </c>
      <c r="Z200">
        <v>2.5000000000000001E-3</v>
      </c>
      <c r="AA200">
        <v>2.5000000000000001E-3</v>
      </c>
      <c r="AB200">
        <v>0.59515511069072446</v>
      </c>
      <c r="AC200">
        <v>8.1504370883409223</v>
      </c>
      <c r="AD200">
        <v>258.36599999999999</v>
      </c>
      <c r="AE200">
        <v>2.5000000000000001E-2</v>
      </c>
      <c r="AF200">
        <v>977</v>
      </c>
      <c r="AG200">
        <v>1530</v>
      </c>
      <c r="AH200">
        <v>3333</v>
      </c>
      <c r="AI200">
        <v>4818</v>
      </c>
    </row>
    <row r="201" spans="2:35">
      <c r="B201">
        <v>34</v>
      </c>
      <c r="C201">
        <v>34</v>
      </c>
      <c r="D201" t="s">
        <v>4</v>
      </c>
      <c r="E201" t="s">
        <v>7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2.5000000000000001E-3</v>
      </c>
      <c r="R201">
        <v>3.1700000000000001E-3</v>
      </c>
      <c r="S201">
        <v>2.5000000000000001E-3</v>
      </c>
      <c r="T201">
        <v>2.5000000000000001E-3</v>
      </c>
      <c r="U201">
        <v>2.5000000000000001E-3</v>
      </c>
      <c r="V201">
        <v>2.5000000000000001E-3</v>
      </c>
      <c r="W201">
        <v>2.9399999999999999E-3</v>
      </c>
      <c r="X201">
        <v>2.9399999999999999E-3</v>
      </c>
      <c r="Y201">
        <v>2.5000000000000001E-3</v>
      </c>
      <c r="Z201">
        <v>2.5000000000000001E-3</v>
      </c>
      <c r="AA201">
        <v>2.5000000000000001E-3</v>
      </c>
      <c r="AB201">
        <v>0.59515511069072446</v>
      </c>
      <c r="AC201">
        <v>8.1504370883409223</v>
      </c>
      <c r="AD201">
        <v>258.36599999999999</v>
      </c>
      <c r="AE201">
        <v>0.03</v>
      </c>
      <c r="AF201">
        <v>899</v>
      </c>
      <c r="AG201">
        <v>1428</v>
      </c>
      <c r="AH201">
        <v>2882</v>
      </c>
      <c r="AI201">
        <v>4031</v>
      </c>
    </row>
    <row r="202" spans="2:35">
      <c r="B202">
        <v>34</v>
      </c>
      <c r="C202">
        <v>34</v>
      </c>
      <c r="D202" t="s">
        <v>4</v>
      </c>
      <c r="E202" t="s">
        <v>7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2.5000000000000001E-3</v>
      </c>
      <c r="R202">
        <v>3.1700000000000001E-3</v>
      </c>
      <c r="S202">
        <v>2.5000000000000001E-3</v>
      </c>
      <c r="T202">
        <v>2.5000000000000001E-3</v>
      </c>
      <c r="U202">
        <v>2.5000000000000001E-3</v>
      </c>
      <c r="V202">
        <v>2.5000000000000001E-3</v>
      </c>
      <c r="W202">
        <v>2.9399999999999999E-3</v>
      </c>
      <c r="X202">
        <v>2.9399999999999999E-3</v>
      </c>
      <c r="Y202">
        <v>2.5000000000000001E-3</v>
      </c>
      <c r="Z202">
        <v>2.5000000000000001E-3</v>
      </c>
      <c r="AA202">
        <v>2.5000000000000001E-3</v>
      </c>
      <c r="AB202">
        <v>0.59515511069072446</v>
      </c>
      <c r="AC202">
        <v>8.1504370883409223</v>
      </c>
      <c r="AD202">
        <v>258.36599999999999</v>
      </c>
      <c r="AE202">
        <v>3.5000000000000003E-2</v>
      </c>
      <c r="AF202">
        <v>829</v>
      </c>
      <c r="AG202">
        <v>1337</v>
      </c>
      <c r="AH202">
        <v>2547</v>
      </c>
      <c r="AI202">
        <v>3466</v>
      </c>
    </row>
    <row r="203" spans="2:35">
      <c r="B203">
        <v>34</v>
      </c>
      <c r="C203">
        <v>34</v>
      </c>
      <c r="D203" t="s">
        <v>4</v>
      </c>
      <c r="E203" t="s">
        <v>7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2.5000000000000001E-3</v>
      </c>
      <c r="R203">
        <v>3.1700000000000001E-3</v>
      </c>
      <c r="S203">
        <v>2.5000000000000001E-3</v>
      </c>
      <c r="T203">
        <v>2.5000000000000001E-3</v>
      </c>
      <c r="U203">
        <v>2.5000000000000001E-3</v>
      </c>
      <c r="V203">
        <v>2.5000000000000001E-3</v>
      </c>
      <c r="W203">
        <v>2.9399999999999999E-3</v>
      </c>
      <c r="X203">
        <v>2.9399999999999999E-3</v>
      </c>
      <c r="Y203">
        <v>2.5000000000000001E-3</v>
      </c>
      <c r="Z203">
        <v>2.5000000000000001E-3</v>
      </c>
      <c r="AA203">
        <v>2.5000000000000001E-3</v>
      </c>
      <c r="AB203">
        <v>0.59515511069072446</v>
      </c>
      <c r="AC203">
        <v>8.1504370883409223</v>
      </c>
      <c r="AD203">
        <v>258.36599999999999</v>
      </c>
      <c r="AE203">
        <v>0.04</v>
      </c>
      <c r="AF203">
        <v>768</v>
      </c>
      <c r="AG203">
        <v>1253</v>
      </c>
      <c r="AH203">
        <v>2287</v>
      </c>
      <c r="AI203">
        <v>3041</v>
      </c>
    </row>
    <row r="204" spans="2:35">
      <c r="B204">
        <v>34</v>
      </c>
      <c r="C204">
        <v>34</v>
      </c>
      <c r="D204" t="s">
        <v>4</v>
      </c>
      <c r="E204" t="s">
        <v>7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2.5000000000000001E-3</v>
      </c>
      <c r="R204">
        <v>3.1700000000000001E-3</v>
      </c>
      <c r="S204">
        <v>2.5000000000000001E-3</v>
      </c>
      <c r="T204">
        <v>2.5000000000000001E-3</v>
      </c>
      <c r="U204">
        <v>2.5000000000000001E-3</v>
      </c>
      <c r="V204">
        <v>2.5000000000000001E-3</v>
      </c>
      <c r="W204">
        <v>2.9399999999999999E-3</v>
      </c>
      <c r="X204">
        <v>2.9399999999999999E-3</v>
      </c>
      <c r="Y204">
        <v>2.5000000000000001E-3</v>
      </c>
      <c r="Z204">
        <v>2.5000000000000001E-3</v>
      </c>
      <c r="AA204">
        <v>2.5000000000000001E-3</v>
      </c>
      <c r="AB204">
        <v>0.59515511069072446</v>
      </c>
      <c r="AC204">
        <v>8.1504370883409223</v>
      </c>
      <c r="AD204">
        <v>258.36599999999999</v>
      </c>
      <c r="AE204">
        <v>4.4999999999999998E-2</v>
      </c>
      <c r="AF204">
        <v>713</v>
      </c>
      <c r="AG204">
        <v>1177</v>
      </c>
      <c r="AH204">
        <v>2077</v>
      </c>
      <c r="AI204">
        <v>2710</v>
      </c>
    </row>
    <row r="205" spans="2:35">
      <c r="B205">
        <v>34</v>
      </c>
      <c r="C205">
        <v>34</v>
      </c>
      <c r="D205" t="s">
        <v>4</v>
      </c>
      <c r="E205" t="s">
        <v>7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2.5000000000000001E-3</v>
      </c>
      <c r="R205">
        <v>3.1700000000000001E-3</v>
      </c>
      <c r="S205">
        <v>2.5000000000000001E-3</v>
      </c>
      <c r="T205">
        <v>2.5000000000000001E-3</v>
      </c>
      <c r="U205">
        <v>2.5000000000000001E-3</v>
      </c>
      <c r="V205">
        <v>2.5000000000000001E-3</v>
      </c>
      <c r="W205">
        <v>2.9399999999999999E-3</v>
      </c>
      <c r="X205">
        <v>2.9399999999999999E-3</v>
      </c>
      <c r="Y205">
        <v>2.5000000000000001E-3</v>
      </c>
      <c r="Z205">
        <v>2.5000000000000001E-3</v>
      </c>
      <c r="AA205">
        <v>2.5000000000000001E-3</v>
      </c>
      <c r="AB205">
        <v>0.59515511069072446</v>
      </c>
      <c r="AC205">
        <v>8.1504370883409223</v>
      </c>
      <c r="AD205">
        <v>258.36599999999999</v>
      </c>
      <c r="AE205">
        <v>0.05</v>
      </c>
      <c r="AF205">
        <v>664</v>
      </c>
      <c r="AG205">
        <v>1108</v>
      </c>
      <c r="AH205">
        <v>1903</v>
      </c>
      <c r="AI205">
        <v>2444</v>
      </c>
    </row>
    <row r="206" spans="2:35">
      <c r="B206">
        <v>34</v>
      </c>
      <c r="C206">
        <v>34</v>
      </c>
      <c r="D206" t="s">
        <v>4</v>
      </c>
      <c r="E206" t="s">
        <v>7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2.5000000000000001E-3</v>
      </c>
      <c r="R206">
        <v>3.13E-3</v>
      </c>
      <c r="S206">
        <v>2.5000000000000001E-3</v>
      </c>
      <c r="T206">
        <v>2.5000000000000001E-3</v>
      </c>
      <c r="U206">
        <v>2.5000000000000001E-3</v>
      </c>
      <c r="V206">
        <v>2.5000000000000001E-3</v>
      </c>
      <c r="W206">
        <v>2.9099999999999998E-3</v>
      </c>
      <c r="X206">
        <v>2.9099999999999998E-3</v>
      </c>
      <c r="Y206">
        <v>2.5000000000000001E-3</v>
      </c>
      <c r="Z206">
        <v>2.5000000000000001E-3</v>
      </c>
      <c r="AA206">
        <v>2.5000000000000001E-3</v>
      </c>
      <c r="AB206">
        <v>0.59669394523533004</v>
      </c>
      <c r="AC206">
        <v>8.160967181349438</v>
      </c>
      <c r="AD206">
        <v>258.36599999999999</v>
      </c>
      <c r="AE206">
        <v>0.02</v>
      </c>
      <c r="AF206">
        <v>1064</v>
      </c>
      <c r="AG206">
        <v>1639</v>
      </c>
      <c r="AH206">
        <v>3959</v>
      </c>
      <c r="AI206">
        <v>5976</v>
      </c>
    </row>
    <row r="207" spans="2:35">
      <c r="B207">
        <v>34</v>
      </c>
      <c r="C207">
        <v>34</v>
      </c>
      <c r="D207" t="s">
        <v>4</v>
      </c>
      <c r="E207" t="s">
        <v>7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2.5000000000000001E-3</v>
      </c>
      <c r="R207">
        <v>3.13E-3</v>
      </c>
      <c r="S207">
        <v>2.5000000000000001E-3</v>
      </c>
      <c r="T207">
        <v>2.5000000000000001E-3</v>
      </c>
      <c r="U207">
        <v>2.5000000000000001E-3</v>
      </c>
      <c r="V207">
        <v>2.5000000000000001E-3</v>
      </c>
      <c r="W207">
        <v>2.9099999999999998E-3</v>
      </c>
      <c r="X207">
        <v>2.9099999999999998E-3</v>
      </c>
      <c r="Y207">
        <v>2.5000000000000001E-3</v>
      </c>
      <c r="Z207">
        <v>2.5000000000000001E-3</v>
      </c>
      <c r="AA207">
        <v>2.5000000000000001E-3</v>
      </c>
      <c r="AB207">
        <v>0.59669394523533004</v>
      </c>
      <c r="AC207">
        <v>8.160967181349438</v>
      </c>
      <c r="AD207">
        <v>258.36599999999999</v>
      </c>
      <c r="AE207">
        <v>2.5000000000000001E-2</v>
      </c>
      <c r="AF207">
        <v>976</v>
      </c>
      <c r="AG207">
        <v>1527</v>
      </c>
      <c r="AH207">
        <v>3315</v>
      </c>
      <c r="AI207">
        <v>4803</v>
      </c>
    </row>
    <row r="208" spans="2:35">
      <c r="B208">
        <v>34</v>
      </c>
      <c r="C208">
        <v>34</v>
      </c>
      <c r="D208" t="s">
        <v>4</v>
      </c>
      <c r="E208" t="s">
        <v>7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2.5000000000000001E-3</v>
      </c>
      <c r="R208">
        <v>3.13E-3</v>
      </c>
      <c r="S208">
        <v>2.5000000000000001E-3</v>
      </c>
      <c r="T208">
        <v>2.5000000000000001E-3</v>
      </c>
      <c r="U208">
        <v>2.5000000000000001E-3</v>
      </c>
      <c r="V208">
        <v>2.5000000000000001E-3</v>
      </c>
      <c r="W208">
        <v>2.9099999999999998E-3</v>
      </c>
      <c r="X208">
        <v>2.9099999999999998E-3</v>
      </c>
      <c r="Y208">
        <v>2.5000000000000001E-3</v>
      </c>
      <c r="Z208">
        <v>2.5000000000000001E-3</v>
      </c>
      <c r="AA208">
        <v>2.5000000000000001E-3</v>
      </c>
      <c r="AB208">
        <v>0.59669394523533004</v>
      </c>
      <c r="AC208">
        <v>8.160967181349438</v>
      </c>
      <c r="AD208">
        <v>258.36599999999999</v>
      </c>
      <c r="AE208">
        <v>0.03</v>
      </c>
      <c r="AF208">
        <v>897</v>
      </c>
      <c r="AG208">
        <v>1426</v>
      </c>
      <c r="AH208">
        <v>2868</v>
      </c>
      <c r="AI208">
        <v>4019</v>
      </c>
    </row>
    <row r="209" spans="2:35">
      <c r="B209">
        <v>34</v>
      </c>
      <c r="C209">
        <v>34</v>
      </c>
      <c r="D209" t="s">
        <v>4</v>
      </c>
      <c r="E209" t="s">
        <v>7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2.5000000000000001E-3</v>
      </c>
      <c r="R209">
        <v>3.13E-3</v>
      </c>
      <c r="S209">
        <v>2.5000000000000001E-3</v>
      </c>
      <c r="T209">
        <v>2.5000000000000001E-3</v>
      </c>
      <c r="U209">
        <v>2.5000000000000001E-3</v>
      </c>
      <c r="V209">
        <v>2.5000000000000001E-3</v>
      </c>
      <c r="W209">
        <v>2.9099999999999998E-3</v>
      </c>
      <c r="X209">
        <v>2.9099999999999998E-3</v>
      </c>
      <c r="Y209">
        <v>2.5000000000000001E-3</v>
      </c>
      <c r="Z209">
        <v>2.5000000000000001E-3</v>
      </c>
      <c r="AA209">
        <v>2.5000000000000001E-3</v>
      </c>
      <c r="AB209">
        <v>0.59669394523533004</v>
      </c>
      <c r="AC209">
        <v>8.160967181349438</v>
      </c>
      <c r="AD209">
        <v>258.36599999999999</v>
      </c>
      <c r="AE209">
        <v>3.5000000000000003E-2</v>
      </c>
      <c r="AF209">
        <v>828</v>
      </c>
      <c r="AG209">
        <v>1335</v>
      </c>
      <c r="AH209">
        <v>2535</v>
      </c>
      <c r="AI209">
        <v>3456</v>
      </c>
    </row>
    <row r="210" spans="2:35">
      <c r="B210">
        <v>34</v>
      </c>
      <c r="C210">
        <v>34</v>
      </c>
      <c r="D210" t="s">
        <v>4</v>
      </c>
      <c r="E210" t="s">
        <v>7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2.5000000000000001E-3</v>
      </c>
      <c r="Q210">
        <v>2.5000000000000001E-3</v>
      </c>
      <c r="R210">
        <v>3.13E-3</v>
      </c>
      <c r="S210">
        <v>2.5000000000000001E-3</v>
      </c>
      <c r="T210">
        <v>2.5000000000000001E-3</v>
      </c>
      <c r="U210">
        <v>2.5000000000000001E-3</v>
      </c>
      <c r="V210">
        <v>2.5000000000000001E-3</v>
      </c>
      <c r="W210">
        <v>2.9099999999999998E-3</v>
      </c>
      <c r="X210">
        <v>2.9099999999999998E-3</v>
      </c>
      <c r="Y210">
        <v>2.5000000000000001E-3</v>
      </c>
      <c r="Z210">
        <v>2.5000000000000001E-3</v>
      </c>
      <c r="AA210">
        <v>2.5000000000000001E-3</v>
      </c>
      <c r="AB210">
        <v>0.59669394523533004</v>
      </c>
      <c r="AC210">
        <v>8.160967181349438</v>
      </c>
      <c r="AD210">
        <v>258.36599999999999</v>
      </c>
      <c r="AE210">
        <v>0.04</v>
      </c>
      <c r="AF210">
        <v>766</v>
      </c>
      <c r="AG210">
        <v>1251</v>
      </c>
      <c r="AH210">
        <v>2277</v>
      </c>
      <c r="AI210">
        <v>3033</v>
      </c>
    </row>
    <row r="211" spans="2:35">
      <c r="B211">
        <v>34</v>
      </c>
      <c r="C211">
        <v>34</v>
      </c>
      <c r="D211" t="s">
        <v>4</v>
      </c>
      <c r="E211" t="s">
        <v>7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2.5000000000000001E-3</v>
      </c>
      <c r="Q211">
        <v>2.5000000000000001E-3</v>
      </c>
      <c r="R211">
        <v>3.13E-3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2.9099999999999998E-3</v>
      </c>
      <c r="X211">
        <v>2.9099999999999998E-3</v>
      </c>
      <c r="Y211">
        <v>2.5000000000000001E-3</v>
      </c>
      <c r="Z211">
        <v>2.5000000000000001E-3</v>
      </c>
      <c r="AA211">
        <v>2.5000000000000001E-3</v>
      </c>
      <c r="AB211">
        <v>0.59669394523533004</v>
      </c>
      <c r="AC211">
        <v>8.160967181349438</v>
      </c>
      <c r="AD211">
        <v>258.36599999999999</v>
      </c>
      <c r="AE211">
        <v>4.4999999999999998E-2</v>
      </c>
      <c r="AF211">
        <v>712</v>
      </c>
      <c r="AG211">
        <v>1176</v>
      </c>
      <c r="AH211">
        <v>2069</v>
      </c>
      <c r="AI211">
        <v>2704</v>
      </c>
    </row>
    <row r="212" spans="2:35">
      <c r="B212">
        <v>34</v>
      </c>
      <c r="C212">
        <v>34</v>
      </c>
      <c r="D212" t="s">
        <v>4</v>
      </c>
      <c r="E212" t="s">
        <v>7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2.5000000000000001E-3</v>
      </c>
      <c r="Q212">
        <v>2.5000000000000001E-3</v>
      </c>
      <c r="R212">
        <v>3.13E-3</v>
      </c>
      <c r="S212">
        <v>2.5000000000000001E-3</v>
      </c>
      <c r="T212">
        <v>2.5000000000000001E-3</v>
      </c>
      <c r="U212">
        <v>2.5000000000000001E-3</v>
      </c>
      <c r="V212">
        <v>2.5000000000000001E-3</v>
      </c>
      <c r="W212">
        <v>2.9099999999999998E-3</v>
      </c>
      <c r="X212">
        <v>2.9099999999999998E-3</v>
      </c>
      <c r="Y212">
        <v>2.5000000000000001E-3</v>
      </c>
      <c r="Z212">
        <v>2.5000000000000001E-3</v>
      </c>
      <c r="AA212">
        <v>2.5000000000000001E-3</v>
      </c>
      <c r="AB212">
        <v>0.59669394523533004</v>
      </c>
      <c r="AC212">
        <v>8.160967181349438</v>
      </c>
      <c r="AD212">
        <v>258.36599999999999</v>
      </c>
      <c r="AE212">
        <v>0.05</v>
      </c>
      <c r="AF212">
        <v>663</v>
      </c>
      <c r="AG212">
        <v>1106</v>
      </c>
      <c r="AH212">
        <v>1896</v>
      </c>
      <c r="AI212">
        <v>2439</v>
      </c>
    </row>
    <row r="213" spans="2:35">
      <c r="B213">
        <v>34</v>
      </c>
      <c r="C213">
        <v>34</v>
      </c>
      <c r="D213" t="s">
        <v>4</v>
      </c>
      <c r="E213" t="s">
        <v>7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2.5000000000000001E-3</v>
      </c>
      <c r="Q213">
        <v>2.5000000000000001E-3</v>
      </c>
      <c r="R213">
        <v>3.0000000000000001E-3</v>
      </c>
      <c r="S213">
        <v>2.5000000000000001E-3</v>
      </c>
      <c r="T213">
        <v>2.5000000000000001E-3</v>
      </c>
      <c r="U213">
        <v>2.5000000000000001E-3</v>
      </c>
      <c r="V213">
        <v>2.5000000000000001E-3</v>
      </c>
      <c r="W213">
        <v>2.7899999999999999E-3</v>
      </c>
      <c r="X213">
        <v>2.7899999999999999E-3</v>
      </c>
      <c r="Y213">
        <v>2.5000000000000001E-3</v>
      </c>
      <c r="Z213">
        <v>2.5000000000000001E-3</v>
      </c>
      <c r="AA213">
        <v>2.5000000000000001E-3</v>
      </c>
      <c r="AB213">
        <v>0.60274323206648905</v>
      </c>
      <c r="AC213">
        <v>7.8683637921430467</v>
      </c>
      <c r="AD213">
        <v>272.81599999999997</v>
      </c>
      <c r="AE213">
        <v>0.02</v>
      </c>
      <c r="AF213">
        <v>1051</v>
      </c>
      <c r="AG213">
        <v>1950</v>
      </c>
      <c r="AH213">
        <v>4427</v>
      </c>
      <c r="AI213">
        <v>6092</v>
      </c>
    </row>
    <row r="214" spans="2:35">
      <c r="B214">
        <v>34</v>
      </c>
      <c r="C214">
        <v>34</v>
      </c>
      <c r="D214" t="s">
        <v>4</v>
      </c>
      <c r="E214" t="s">
        <v>7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2.5000000000000001E-3</v>
      </c>
      <c r="Q214">
        <v>2.5000000000000001E-3</v>
      </c>
      <c r="R214">
        <v>3.0000000000000001E-3</v>
      </c>
      <c r="S214">
        <v>2.5000000000000001E-3</v>
      </c>
      <c r="T214">
        <v>2.5000000000000001E-3</v>
      </c>
      <c r="U214">
        <v>2.5000000000000001E-3</v>
      </c>
      <c r="V214">
        <v>2.5000000000000001E-3</v>
      </c>
      <c r="W214">
        <v>2.7899999999999999E-3</v>
      </c>
      <c r="X214">
        <v>2.7899999999999999E-3</v>
      </c>
      <c r="Y214">
        <v>2.5000000000000001E-3</v>
      </c>
      <c r="Z214">
        <v>2.5000000000000001E-3</v>
      </c>
      <c r="AA214">
        <v>2.5000000000000001E-3</v>
      </c>
      <c r="AB214">
        <v>0.60274323206648905</v>
      </c>
      <c r="AC214">
        <v>7.8683637921430467</v>
      </c>
      <c r="AD214">
        <v>272.81599999999997</v>
      </c>
      <c r="AE214">
        <v>2.5000000000000001E-2</v>
      </c>
      <c r="AF214">
        <v>966</v>
      </c>
      <c r="AG214">
        <v>1757</v>
      </c>
      <c r="AH214">
        <v>3646</v>
      </c>
      <c r="AI214">
        <v>4873</v>
      </c>
    </row>
    <row r="215" spans="2:35">
      <c r="B215">
        <v>34</v>
      </c>
      <c r="C215">
        <v>34</v>
      </c>
      <c r="D215" t="s">
        <v>4</v>
      </c>
      <c r="E215" t="s">
        <v>7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2.5000000000000001E-3</v>
      </c>
      <c r="Q215">
        <v>2.5000000000000001E-3</v>
      </c>
      <c r="R215">
        <v>3.0000000000000001E-3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2.7899999999999999E-3</v>
      </c>
      <c r="X215">
        <v>2.7899999999999999E-3</v>
      </c>
      <c r="Y215">
        <v>2.5000000000000001E-3</v>
      </c>
      <c r="Z215">
        <v>2.5000000000000001E-3</v>
      </c>
      <c r="AA215">
        <v>2.5000000000000001E-3</v>
      </c>
      <c r="AB215">
        <v>0.60274323206648905</v>
      </c>
      <c r="AC215">
        <v>7.8683637921430467</v>
      </c>
      <c r="AD215">
        <v>272.81599999999997</v>
      </c>
      <c r="AE215">
        <v>0.03</v>
      </c>
      <c r="AF215">
        <v>890</v>
      </c>
      <c r="AG215">
        <v>1605</v>
      </c>
      <c r="AH215">
        <v>3113</v>
      </c>
      <c r="AI215">
        <v>4061</v>
      </c>
    </row>
    <row r="216" spans="2:35">
      <c r="B216">
        <v>34</v>
      </c>
      <c r="C216">
        <v>34</v>
      </c>
      <c r="D216" t="s">
        <v>4</v>
      </c>
      <c r="E216" t="s">
        <v>7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2.5000000000000001E-3</v>
      </c>
      <c r="Q216">
        <v>2.5000000000000001E-3</v>
      </c>
      <c r="R216">
        <v>3.0000000000000001E-3</v>
      </c>
      <c r="S216">
        <v>2.5000000000000001E-3</v>
      </c>
      <c r="T216">
        <v>2.5000000000000001E-3</v>
      </c>
      <c r="U216">
        <v>2.5000000000000001E-3</v>
      </c>
      <c r="V216">
        <v>2.5000000000000001E-3</v>
      </c>
      <c r="W216">
        <v>2.7899999999999999E-3</v>
      </c>
      <c r="X216">
        <v>2.7899999999999999E-3</v>
      </c>
      <c r="Y216">
        <v>2.5000000000000001E-3</v>
      </c>
      <c r="Z216">
        <v>2.5000000000000001E-3</v>
      </c>
      <c r="AA216">
        <v>2.5000000000000001E-3</v>
      </c>
      <c r="AB216">
        <v>0.60274323206648905</v>
      </c>
      <c r="AC216">
        <v>7.8683637921430467</v>
      </c>
      <c r="AD216">
        <v>272.81599999999997</v>
      </c>
      <c r="AE216">
        <v>3.5000000000000003E-2</v>
      </c>
      <c r="AF216">
        <v>823</v>
      </c>
      <c r="AG216">
        <v>1479</v>
      </c>
      <c r="AH216">
        <v>2724</v>
      </c>
      <c r="AI216">
        <v>3481</v>
      </c>
    </row>
    <row r="217" spans="2:35">
      <c r="B217">
        <v>34</v>
      </c>
      <c r="C217">
        <v>34</v>
      </c>
      <c r="D217" t="s">
        <v>4</v>
      </c>
      <c r="E217" t="s">
        <v>7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2.5000000000000001E-3</v>
      </c>
      <c r="Q217">
        <v>2.5000000000000001E-3</v>
      </c>
      <c r="R217">
        <v>3.0000000000000001E-3</v>
      </c>
      <c r="S217">
        <v>2.5000000000000001E-3</v>
      </c>
      <c r="T217">
        <v>2.5000000000000001E-3</v>
      </c>
      <c r="U217">
        <v>2.5000000000000001E-3</v>
      </c>
      <c r="V217">
        <v>2.5000000000000001E-3</v>
      </c>
      <c r="W217">
        <v>2.7899999999999999E-3</v>
      </c>
      <c r="X217">
        <v>2.7899999999999999E-3</v>
      </c>
      <c r="Y217">
        <v>2.5000000000000001E-3</v>
      </c>
      <c r="Z217">
        <v>2.5000000000000001E-3</v>
      </c>
      <c r="AA217">
        <v>2.5000000000000001E-3</v>
      </c>
      <c r="AB217">
        <v>0.60274323206648905</v>
      </c>
      <c r="AC217">
        <v>7.8683637921430467</v>
      </c>
      <c r="AD217">
        <v>272.81599999999997</v>
      </c>
      <c r="AE217">
        <v>0.04</v>
      </c>
      <c r="AF217">
        <v>764</v>
      </c>
      <c r="AG217">
        <v>1371</v>
      </c>
      <c r="AH217">
        <v>2425</v>
      </c>
      <c r="AI217">
        <v>3046</v>
      </c>
    </row>
    <row r="218" spans="2:35">
      <c r="B218">
        <v>34</v>
      </c>
      <c r="C218">
        <v>34</v>
      </c>
      <c r="D218" t="s">
        <v>4</v>
      </c>
      <c r="E218" t="s">
        <v>7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2.5000000000000001E-3</v>
      </c>
      <c r="Q218">
        <v>2.5000000000000001E-3</v>
      </c>
      <c r="R218">
        <v>3.0000000000000001E-3</v>
      </c>
      <c r="S218">
        <v>2.5000000000000001E-3</v>
      </c>
      <c r="T218">
        <v>2.5000000000000001E-3</v>
      </c>
      <c r="U218">
        <v>2.5000000000000001E-3</v>
      </c>
      <c r="V218">
        <v>2.5000000000000001E-3</v>
      </c>
      <c r="W218">
        <v>2.7899999999999999E-3</v>
      </c>
      <c r="X218">
        <v>2.7899999999999999E-3</v>
      </c>
      <c r="Y218">
        <v>2.5000000000000001E-3</v>
      </c>
      <c r="Z218">
        <v>2.5000000000000001E-3</v>
      </c>
      <c r="AA218">
        <v>2.5000000000000001E-3</v>
      </c>
      <c r="AB218">
        <v>0.60274323206648905</v>
      </c>
      <c r="AC218">
        <v>7.8683637921430467</v>
      </c>
      <c r="AD218">
        <v>272.81599999999997</v>
      </c>
      <c r="AE218">
        <v>4.4999999999999998E-2</v>
      </c>
      <c r="AF218">
        <v>710</v>
      </c>
      <c r="AG218">
        <v>1277</v>
      </c>
      <c r="AH218">
        <v>2187</v>
      </c>
      <c r="AI218">
        <v>2707</v>
      </c>
    </row>
    <row r="219" spans="2:35">
      <c r="B219">
        <v>34</v>
      </c>
      <c r="C219">
        <v>34</v>
      </c>
      <c r="D219" t="s">
        <v>4</v>
      </c>
      <c r="E219" t="s">
        <v>7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2.5000000000000001E-3</v>
      </c>
      <c r="Q219">
        <v>2.5000000000000001E-3</v>
      </c>
      <c r="R219">
        <v>3.0000000000000001E-3</v>
      </c>
      <c r="S219">
        <v>2.5000000000000001E-3</v>
      </c>
      <c r="T219">
        <v>2.5000000000000001E-3</v>
      </c>
      <c r="U219">
        <v>2.5000000000000001E-3</v>
      </c>
      <c r="V219">
        <v>2.5000000000000001E-3</v>
      </c>
      <c r="W219">
        <v>2.7899999999999999E-3</v>
      </c>
      <c r="X219">
        <v>2.7899999999999999E-3</v>
      </c>
      <c r="Y219">
        <v>2.5000000000000001E-3</v>
      </c>
      <c r="Z219">
        <v>2.5000000000000001E-3</v>
      </c>
      <c r="AA219">
        <v>2.5000000000000001E-3</v>
      </c>
      <c r="AB219">
        <v>0.60274323206648905</v>
      </c>
      <c r="AC219">
        <v>7.8683637921430467</v>
      </c>
      <c r="AD219">
        <v>272.81599999999997</v>
      </c>
      <c r="AE219">
        <v>0.05</v>
      </c>
      <c r="AF219">
        <v>663</v>
      </c>
      <c r="AG219">
        <v>1194</v>
      </c>
      <c r="AH219">
        <v>1993</v>
      </c>
      <c r="AI219">
        <v>2437</v>
      </c>
    </row>
    <row r="220" spans="2:35">
      <c r="B220">
        <v>34</v>
      </c>
      <c r="C220">
        <v>34</v>
      </c>
      <c r="D220" t="s">
        <v>4</v>
      </c>
      <c r="E220" t="s">
        <v>7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2.5000000000000001E-3</v>
      </c>
      <c r="Q220">
        <v>2.5000000000000001E-3</v>
      </c>
      <c r="R220">
        <v>2.97E-3</v>
      </c>
      <c r="S220">
        <v>2.5000000000000001E-3</v>
      </c>
      <c r="T220">
        <v>2.5000000000000001E-3</v>
      </c>
      <c r="U220">
        <v>2.5000000000000001E-3</v>
      </c>
      <c r="V220">
        <v>2.5000000000000001E-3</v>
      </c>
      <c r="W220">
        <v>2.7599999999999999E-3</v>
      </c>
      <c r="X220">
        <v>2.7599999999999999E-3</v>
      </c>
      <c r="Y220">
        <v>2.5000000000000001E-3</v>
      </c>
      <c r="Z220">
        <v>2.5000000000000001E-3</v>
      </c>
      <c r="AA220">
        <v>2.5000000000000001E-3</v>
      </c>
      <c r="AB220">
        <v>0.60474410957798752</v>
      </c>
      <c r="AC220">
        <v>8.7110353703078776</v>
      </c>
      <c r="AD220">
        <v>272.81599999999997</v>
      </c>
      <c r="AE220">
        <v>0.02</v>
      </c>
      <c r="AF220">
        <v>934</v>
      </c>
      <c r="AG220">
        <v>1446</v>
      </c>
      <c r="AH220">
        <v>2467</v>
      </c>
      <c r="AI220">
        <v>4561</v>
      </c>
    </row>
    <row r="221" spans="2:35">
      <c r="B221">
        <v>34</v>
      </c>
      <c r="C221">
        <v>34</v>
      </c>
      <c r="D221" t="s">
        <v>4</v>
      </c>
      <c r="E221" t="s">
        <v>7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2.5000000000000001E-3</v>
      </c>
      <c r="Q221">
        <v>2.5000000000000001E-3</v>
      </c>
      <c r="R221">
        <v>2.97E-3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2.7599999999999999E-3</v>
      </c>
      <c r="X221">
        <v>2.7599999999999999E-3</v>
      </c>
      <c r="Y221">
        <v>2.5000000000000001E-3</v>
      </c>
      <c r="Z221">
        <v>2.5000000000000001E-3</v>
      </c>
      <c r="AA221">
        <v>2.5000000000000001E-3</v>
      </c>
      <c r="AB221">
        <v>0.60474410957798752</v>
      </c>
      <c r="AC221">
        <v>8.7110353703078776</v>
      </c>
      <c r="AD221">
        <v>272.81599999999997</v>
      </c>
      <c r="AE221">
        <v>2.5000000000000001E-2</v>
      </c>
      <c r="AF221">
        <v>852</v>
      </c>
      <c r="AG221">
        <v>1342</v>
      </c>
      <c r="AH221">
        <v>2179</v>
      </c>
      <c r="AI221">
        <v>3745</v>
      </c>
    </row>
    <row r="222" spans="2:35">
      <c r="B222">
        <v>34</v>
      </c>
      <c r="C222">
        <v>34</v>
      </c>
      <c r="D222" t="s">
        <v>4</v>
      </c>
      <c r="E222" t="s">
        <v>7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2.5000000000000001E-3</v>
      </c>
      <c r="Q222">
        <v>2.5000000000000001E-3</v>
      </c>
      <c r="R222">
        <v>2.97E-3</v>
      </c>
      <c r="S222">
        <v>2.5000000000000001E-3</v>
      </c>
      <c r="T222">
        <v>2.5000000000000001E-3</v>
      </c>
      <c r="U222">
        <v>2.5000000000000001E-3</v>
      </c>
      <c r="V222">
        <v>2.5000000000000001E-3</v>
      </c>
      <c r="W222">
        <v>2.7599999999999999E-3</v>
      </c>
      <c r="X222">
        <v>2.7599999999999999E-3</v>
      </c>
      <c r="Y222">
        <v>2.5000000000000001E-3</v>
      </c>
      <c r="Z222">
        <v>2.5000000000000001E-3</v>
      </c>
      <c r="AA222">
        <v>2.5000000000000001E-3</v>
      </c>
      <c r="AB222">
        <v>0.60474410957798752</v>
      </c>
      <c r="AC222">
        <v>8.7110353703078776</v>
      </c>
      <c r="AD222">
        <v>272.81599999999997</v>
      </c>
      <c r="AE222">
        <v>0.03</v>
      </c>
      <c r="AF222">
        <v>781</v>
      </c>
      <c r="AG222">
        <v>1248</v>
      </c>
      <c r="AH222">
        <v>1963</v>
      </c>
      <c r="AI222">
        <v>3189</v>
      </c>
    </row>
    <row r="223" spans="2:35">
      <c r="B223">
        <v>34</v>
      </c>
      <c r="C223">
        <v>34</v>
      </c>
      <c r="D223" t="s">
        <v>4</v>
      </c>
      <c r="E223" t="s">
        <v>7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2.5000000000000001E-3</v>
      </c>
      <c r="Q223">
        <v>2.5000000000000001E-3</v>
      </c>
      <c r="R223">
        <v>2.97E-3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2.7599999999999999E-3</v>
      </c>
      <c r="X223">
        <v>2.7599999999999999E-3</v>
      </c>
      <c r="Y223">
        <v>2.5000000000000001E-3</v>
      </c>
      <c r="Z223">
        <v>2.5000000000000001E-3</v>
      </c>
      <c r="AA223">
        <v>2.5000000000000001E-3</v>
      </c>
      <c r="AB223">
        <v>0.60474410957798752</v>
      </c>
      <c r="AC223">
        <v>8.7110353703078776</v>
      </c>
      <c r="AD223">
        <v>272.81599999999997</v>
      </c>
      <c r="AE223">
        <v>3.5000000000000003E-2</v>
      </c>
      <c r="AF223">
        <v>717</v>
      </c>
      <c r="AG223">
        <v>1164</v>
      </c>
      <c r="AH223">
        <v>1791</v>
      </c>
      <c r="AI223">
        <v>2784</v>
      </c>
    </row>
    <row r="224" spans="2:35">
      <c r="B224">
        <v>34</v>
      </c>
      <c r="C224">
        <v>34</v>
      </c>
      <c r="D224" t="s">
        <v>4</v>
      </c>
      <c r="E224" t="s">
        <v>7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2.5000000000000001E-3</v>
      </c>
      <c r="Q224">
        <v>2.5000000000000001E-3</v>
      </c>
      <c r="R224">
        <v>2.97E-3</v>
      </c>
      <c r="S224">
        <v>2.5000000000000001E-3</v>
      </c>
      <c r="T224">
        <v>2.5000000000000001E-3</v>
      </c>
      <c r="U224">
        <v>2.5000000000000001E-3</v>
      </c>
      <c r="V224">
        <v>2.5000000000000001E-3</v>
      </c>
      <c r="W224">
        <v>2.7599999999999999E-3</v>
      </c>
      <c r="X224">
        <v>2.7599999999999999E-3</v>
      </c>
      <c r="Y224">
        <v>2.5000000000000001E-3</v>
      </c>
      <c r="Z224">
        <v>2.5000000000000001E-3</v>
      </c>
      <c r="AA224">
        <v>2.5000000000000001E-3</v>
      </c>
      <c r="AB224">
        <v>0.60474410957798752</v>
      </c>
      <c r="AC224">
        <v>8.7110353703078776</v>
      </c>
      <c r="AD224">
        <v>272.81599999999997</v>
      </c>
      <c r="AE224">
        <v>0.04</v>
      </c>
      <c r="AF224">
        <v>662</v>
      </c>
      <c r="AG224">
        <v>1087</v>
      </c>
      <c r="AH224">
        <v>1649</v>
      </c>
      <c r="AI224">
        <v>2474</v>
      </c>
    </row>
    <row r="225" spans="2:35">
      <c r="B225">
        <v>34</v>
      </c>
      <c r="C225">
        <v>34</v>
      </c>
      <c r="D225" t="s">
        <v>4</v>
      </c>
      <c r="E225" t="s">
        <v>7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2.5000000000000001E-3</v>
      </c>
      <c r="Q225">
        <v>2.5000000000000001E-3</v>
      </c>
      <c r="R225">
        <v>2.97E-3</v>
      </c>
      <c r="S225">
        <v>2.5000000000000001E-3</v>
      </c>
      <c r="T225">
        <v>2.5000000000000001E-3</v>
      </c>
      <c r="U225">
        <v>2.5000000000000001E-3</v>
      </c>
      <c r="V225">
        <v>2.5000000000000001E-3</v>
      </c>
      <c r="W225">
        <v>2.7599999999999999E-3</v>
      </c>
      <c r="X225">
        <v>2.7599999999999999E-3</v>
      </c>
      <c r="Y225">
        <v>2.5000000000000001E-3</v>
      </c>
      <c r="Z225">
        <v>2.5000000000000001E-3</v>
      </c>
      <c r="AA225">
        <v>2.5000000000000001E-3</v>
      </c>
      <c r="AB225">
        <v>0.60474410957798752</v>
      </c>
      <c r="AC225">
        <v>8.7110353703078776</v>
      </c>
      <c r="AD225">
        <v>272.81599999999997</v>
      </c>
      <c r="AE225">
        <v>4.4999999999999998E-2</v>
      </c>
      <c r="AF225">
        <v>613</v>
      </c>
      <c r="AG225">
        <v>1019</v>
      </c>
      <c r="AH225">
        <v>1528</v>
      </c>
      <c r="AI225">
        <v>2229</v>
      </c>
    </row>
    <row r="226" spans="2:35">
      <c r="B226">
        <v>34</v>
      </c>
      <c r="C226">
        <v>34</v>
      </c>
      <c r="D226" t="s">
        <v>4</v>
      </c>
      <c r="E226" t="s">
        <v>7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2.5000000000000001E-3</v>
      </c>
      <c r="Q226">
        <v>2.5000000000000001E-3</v>
      </c>
      <c r="R226">
        <v>2.97E-3</v>
      </c>
      <c r="S226">
        <v>2.5000000000000001E-3</v>
      </c>
      <c r="T226">
        <v>2.5000000000000001E-3</v>
      </c>
      <c r="U226">
        <v>2.5000000000000001E-3</v>
      </c>
      <c r="V226">
        <v>2.5000000000000001E-3</v>
      </c>
      <c r="W226">
        <v>2.7599999999999999E-3</v>
      </c>
      <c r="X226">
        <v>2.7599999999999999E-3</v>
      </c>
      <c r="Y226">
        <v>2.5000000000000001E-3</v>
      </c>
      <c r="Z226">
        <v>2.5000000000000001E-3</v>
      </c>
      <c r="AA226">
        <v>2.5000000000000001E-3</v>
      </c>
      <c r="AB226">
        <v>0.60474410957798752</v>
      </c>
      <c r="AC226">
        <v>8.7110353703078776</v>
      </c>
      <c r="AD226">
        <v>272.81599999999997</v>
      </c>
      <c r="AE226">
        <v>0.05</v>
      </c>
      <c r="AF226">
        <v>569</v>
      </c>
      <c r="AG226">
        <v>956</v>
      </c>
      <c r="AH226">
        <v>1423</v>
      </c>
      <c r="AI226">
        <v>2028</v>
      </c>
    </row>
    <row r="227" spans="2:35">
      <c r="B227">
        <v>34</v>
      </c>
      <c r="C227">
        <v>34</v>
      </c>
      <c r="D227" t="s">
        <v>4</v>
      </c>
      <c r="E227" t="s">
        <v>7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2.5000000000000001E-3</v>
      </c>
      <c r="Q227">
        <v>2.5000000000000001E-3</v>
      </c>
      <c r="R227">
        <v>2.9399999999999999E-3</v>
      </c>
      <c r="S227">
        <v>2.5000000000000001E-3</v>
      </c>
      <c r="T227">
        <v>2.5000000000000001E-3</v>
      </c>
      <c r="U227">
        <v>2.5000000000000001E-3</v>
      </c>
      <c r="V227">
        <v>2.5000000000000001E-3</v>
      </c>
      <c r="W227">
        <v>2.7299999999999998E-3</v>
      </c>
      <c r="X227">
        <v>2.7299999999999998E-3</v>
      </c>
      <c r="Y227">
        <v>2.5000000000000001E-3</v>
      </c>
      <c r="Z227">
        <v>2.5000000000000001E-3</v>
      </c>
      <c r="AA227">
        <v>2.5000000000000001E-3</v>
      </c>
      <c r="AB227">
        <v>0.60689451706608566</v>
      </c>
      <c r="AC227">
        <v>8.7265093967812675</v>
      </c>
      <c r="AD227">
        <v>272.81599999999997</v>
      </c>
      <c r="AE227">
        <v>0.02</v>
      </c>
      <c r="AF227">
        <v>932</v>
      </c>
      <c r="AG227">
        <v>1442</v>
      </c>
      <c r="AH227">
        <v>2420</v>
      </c>
      <c r="AI227">
        <v>4521</v>
      </c>
    </row>
    <row r="228" spans="2:35">
      <c r="B228">
        <v>34</v>
      </c>
      <c r="C228">
        <v>34</v>
      </c>
      <c r="D228" t="s">
        <v>4</v>
      </c>
      <c r="E228" t="s">
        <v>7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2.5000000000000001E-3</v>
      </c>
      <c r="Q228">
        <v>2.5000000000000001E-3</v>
      </c>
      <c r="R228">
        <v>2.9399999999999999E-3</v>
      </c>
      <c r="S228">
        <v>2.5000000000000001E-3</v>
      </c>
      <c r="T228">
        <v>2.5000000000000001E-3</v>
      </c>
      <c r="U228">
        <v>2.5000000000000001E-3</v>
      </c>
      <c r="V228">
        <v>2.5000000000000001E-3</v>
      </c>
      <c r="W228">
        <v>2.7299999999999998E-3</v>
      </c>
      <c r="X228">
        <v>2.7299999999999998E-3</v>
      </c>
      <c r="Y228">
        <v>2.5000000000000001E-3</v>
      </c>
      <c r="Z228">
        <v>2.5000000000000001E-3</v>
      </c>
      <c r="AA228">
        <v>2.5000000000000001E-3</v>
      </c>
      <c r="AB228">
        <v>0.60689451706608566</v>
      </c>
      <c r="AC228">
        <v>8.7265093967812675</v>
      </c>
      <c r="AD228">
        <v>272.81599999999997</v>
      </c>
      <c r="AE228">
        <v>2.5000000000000001E-2</v>
      </c>
      <c r="AF228">
        <v>850</v>
      </c>
      <c r="AG228">
        <v>1338</v>
      </c>
      <c r="AH228">
        <v>2144</v>
      </c>
      <c r="AI228">
        <v>3716</v>
      </c>
    </row>
    <row r="229" spans="2:35">
      <c r="B229">
        <v>34</v>
      </c>
      <c r="C229">
        <v>34</v>
      </c>
      <c r="D229" t="s">
        <v>4</v>
      </c>
      <c r="E229" t="s">
        <v>7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2.5000000000000001E-3</v>
      </c>
      <c r="Q229">
        <v>2.5000000000000001E-3</v>
      </c>
      <c r="R229">
        <v>2.9399999999999999E-3</v>
      </c>
      <c r="S229">
        <v>2.5000000000000001E-3</v>
      </c>
      <c r="T229">
        <v>2.5000000000000001E-3</v>
      </c>
      <c r="U229">
        <v>2.5000000000000001E-3</v>
      </c>
      <c r="V229">
        <v>2.5000000000000001E-3</v>
      </c>
      <c r="W229">
        <v>2.7299999999999998E-3</v>
      </c>
      <c r="X229">
        <v>2.7299999999999998E-3</v>
      </c>
      <c r="Y229">
        <v>2.5000000000000001E-3</v>
      </c>
      <c r="Z229">
        <v>2.5000000000000001E-3</v>
      </c>
      <c r="AA229">
        <v>2.5000000000000001E-3</v>
      </c>
      <c r="AB229">
        <v>0.60689451706608566</v>
      </c>
      <c r="AC229">
        <v>8.7265093967812675</v>
      </c>
      <c r="AD229">
        <v>272.81599999999997</v>
      </c>
      <c r="AE229">
        <v>0.03</v>
      </c>
      <c r="AF229">
        <v>778</v>
      </c>
      <c r="AG229">
        <v>1245</v>
      </c>
      <c r="AH229">
        <v>1936</v>
      </c>
      <c r="AI229">
        <v>3166</v>
      </c>
    </row>
    <row r="230" spans="2:35">
      <c r="B230">
        <v>34</v>
      </c>
      <c r="C230">
        <v>34</v>
      </c>
      <c r="D230" t="s">
        <v>4</v>
      </c>
      <c r="E230" t="s">
        <v>7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2.5000000000000001E-3</v>
      </c>
      <c r="Q230">
        <v>2.5000000000000001E-3</v>
      </c>
      <c r="R230">
        <v>2.9399999999999999E-3</v>
      </c>
      <c r="S230">
        <v>2.5000000000000001E-3</v>
      </c>
      <c r="T230">
        <v>2.5000000000000001E-3</v>
      </c>
      <c r="U230">
        <v>2.5000000000000001E-3</v>
      </c>
      <c r="V230">
        <v>2.5000000000000001E-3</v>
      </c>
      <c r="W230">
        <v>2.7299999999999998E-3</v>
      </c>
      <c r="X230">
        <v>2.7299999999999998E-3</v>
      </c>
      <c r="Y230">
        <v>2.5000000000000001E-3</v>
      </c>
      <c r="Z230">
        <v>2.5000000000000001E-3</v>
      </c>
      <c r="AA230">
        <v>2.5000000000000001E-3</v>
      </c>
      <c r="AB230">
        <v>0.60689451706608566</v>
      </c>
      <c r="AC230">
        <v>8.7265093967812675</v>
      </c>
      <c r="AD230">
        <v>272.81599999999997</v>
      </c>
      <c r="AE230">
        <v>3.5000000000000003E-2</v>
      </c>
      <c r="AF230">
        <v>715</v>
      </c>
      <c r="AG230">
        <v>1160</v>
      </c>
      <c r="AH230">
        <v>1769</v>
      </c>
      <c r="AI230">
        <v>2766</v>
      </c>
    </row>
    <row r="231" spans="2:35">
      <c r="B231">
        <v>34</v>
      </c>
      <c r="C231">
        <v>34</v>
      </c>
      <c r="D231" t="s">
        <v>4</v>
      </c>
      <c r="E231" t="s">
        <v>7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2.5000000000000001E-3</v>
      </c>
      <c r="Q231">
        <v>2.5000000000000001E-3</v>
      </c>
      <c r="R231">
        <v>2.9399999999999999E-3</v>
      </c>
      <c r="S231">
        <v>2.5000000000000001E-3</v>
      </c>
      <c r="T231">
        <v>2.5000000000000001E-3</v>
      </c>
      <c r="U231">
        <v>2.5000000000000001E-3</v>
      </c>
      <c r="V231">
        <v>2.5000000000000001E-3</v>
      </c>
      <c r="W231">
        <v>2.7299999999999998E-3</v>
      </c>
      <c r="X231">
        <v>2.7299999999999998E-3</v>
      </c>
      <c r="Y231">
        <v>2.5000000000000001E-3</v>
      </c>
      <c r="Z231">
        <v>2.5000000000000001E-3</v>
      </c>
      <c r="AA231">
        <v>2.5000000000000001E-3</v>
      </c>
      <c r="AB231">
        <v>0.60689451706608566</v>
      </c>
      <c r="AC231">
        <v>8.7265093967812675</v>
      </c>
      <c r="AD231">
        <v>272.81599999999997</v>
      </c>
      <c r="AE231">
        <v>0.04</v>
      </c>
      <c r="AF231">
        <v>660</v>
      </c>
      <c r="AG231">
        <v>1084</v>
      </c>
      <c r="AH231">
        <v>1630</v>
      </c>
      <c r="AI231">
        <v>2460</v>
      </c>
    </row>
    <row r="232" spans="2:35">
      <c r="B232">
        <v>34</v>
      </c>
      <c r="C232">
        <v>34</v>
      </c>
      <c r="D232" t="s">
        <v>4</v>
      </c>
      <c r="E232" t="s">
        <v>7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2.5000000000000001E-3</v>
      </c>
      <c r="Q232">
        <v>2.5000000000000001E-3</v>
      </c>
      <c r="R232">
        <v>2.9399999999999999E-3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2.7299999999999998E-3</v>
      </c>
      <c r="X232">
        <v>2.7299999999999998E-3</v>
      </c>
      <c r="Y232">
        <v>2.5000000000000001E-3</v>
      </c>
      <c r="Z232">
        <v>2.5000000000000001E-3</v>
      </c>
      <c r="AA232">
        <v>2.5000000000000001E-3</v>
      </c>
      <c r="AB232">
        <v>0.60689451706608566</v>
      </c>
      <c r="AC232">
        <v>8.7265093967812675</v>
      </c>
      <c r="AD232">
        <v>272.81599999999997</v>
      </c>
      <c r="AE232">
        <v>4.4999999999999998E-2</v>
      </c>
      <c r="AF232">
        <v>610</v>
      </c>
      <c r="AG232">
        <v>1015</v>
      </c>
      <c r="AH232">
        <v>1512</v>
      </c>
      <c r="AI232">
        <v>2217</v>
      </c>
    </row>
    <row r="233" spans="2:35">
      <c r="B233">
        <v>34</v>
      </c>
      <c r="C233">
        <v>34</v>
      </c>
      <c r="D233" t="s">
        <v>4</v>
      </c>
      <c r="E233" t="s">
        <v>7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2.5000000000000001E-3</v>
      </c>
      <c r="Q233">
        <v>2.5000000000000001E-3</v>
      </c>
      <c r="R233">
        <v>2.9399999999999999E-3</v>
      </c>
      <c r="S233">
        <v>2.5000000000000001E-3</v>
      </c>
      <c r="T233">
        <v>2.5000000000000001E-3</v>
      </c>
      <c r="U233">
        <v>2.5000000000000001E-3</v>
      </c>
      <c r="V233">
        <v>2.5000000000000001E-3</v>
      </c>
      <c r="W233">
        <v>2.7299999999999998E-3</v>
      </c>
      <c r="X233">
        <v>2.7299999999999998E-3</v>
      </c>
      <c r="Y233">
        <v>2.5000000000000001E-3</v>
      </c>
      <c r="Z233">
        <v>2.5000000000000001E-3</v>
      </c>
      <c r="AA233">
        <v>2.5000000000000001E-3</v>
      </c>
      <c r="AB233">
        <v>0.60689451706608566</v>
      </c>
      <c r="AC233">
        <v>8.7265093967812675</v>
      </c>
      <c r="AD233">
        <v>272.81599999999997</v>
      </c>
      <c r="AE233">
        <v>0.05</v>
      </c>
      <c r="AF233">
        <v>567</v>
      </c>
      <c r="AG233">
        <v>953</v>
      </c>
      <c r="AH233">
        <v>1409</v>
      </c>
      <c r="AI233">
        <v>2018</v>
      </c>
    </row>
    <row r="234" spans="2:35">
      <c r="B234">
        <v>34</v>
      </c>
      <c r="C234">
        <v>34</v>
      </c>
      <c r="D234" t="s">
        <v>4</v>
      </c>
      <c r="E234" t="s">
        <v>7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2.5000000000000001E-3</v>
      </c>
      <c r="Q234">
        <v>2.5000000000000001E-3</v>
      </c>
      <c r="R234">
        <v>2.9099999999999998E-3</v>
      </c>
      <c r="S234">
        <v>2.5000000000000001E-3</v>
      </c>
      <c r="T234">
        <v>2.5000000000000001E-3</v>
      </c>
      <c r="U234">
        <v>2.5000000000000001E-3</v>
      </c>
      <c r="V234">
        <v>2.5000000000000001E-3</v>
      </c>
      <c r="W234">
        <v>2.7000000000000001E-3</v>
      </c>
      <c r="X234">
        <v>2.7000000000000001E-3</v>
      </c>
      <c r="Y234">
        <v>2.5000000000000001E-3</v>
      </c>
      <c r="Z234">
        <v>2.5000000000000001E-3</v>
      </c>
      <c r="AA234">
        <v>2.5000000000000001E-3</v>
      </c>
      <c r="AB234">
        <v>0.6092549725651577</v>
      </c>
      <c r="AC234">
        <v>8.7434633701517335</v>
      </c>
      <c r="AD234">
        <v>272.81599999999997</v>
      </c>
      <c r="AE234">
        <v>0.02</v>
      </c>
      <c r="AF234">
        <v>931</v>
      </c>
      <c r="AG234">
        <v>1440</v>
      </c>
      <c r="AH234">
        <v>2397</v>
      </c>
      <c r="AI234">
        <v>4501</v>
      </c>
    </row>
    <row r="235" spans="2:35">
      <c r="B235">
        <v>34</v>
      </c>
      <c r="C235">
        <v>34</v>
      </c>
      <c r="D235" t="s">
        <v>4</v>
      </c>
      <c r="E235" t="s">
        <v>7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2.5000000000000001E-3</v>
      </c>
      <c r="Q235">
        <v>2.5000000000000001E-3</v>
      </c>
      <c r="R235">
        <v>2.9099999999999998E-3</v>
      </c>
      <c r="S235">
        <v>2.5000000000000001E-3</v>
      </c>
      <c r="T235">
        <v>2.5000000000000001E-3</v>
      </c>
      <c r="U235">
        <v>2.5000000000000001E-3</v>
      </c>
      <c r="V235">
        <v>2.5000000000000001E-3</v>
      </c>
      <c r="W235">
        <v>2.7000000000000001E-3</v>
      </c>
      <c r="X235">
        <v>2.7000000000000001E-3</v>
      </c>
      <c r="Y235">
        <v>2.5000000000000001E-3</v>
      </c>
      <c r="Z235">
        <v>2.5000000000000001E-3</v>
      </c>
      <c r="AA235">
        <v>2.5000000000000001E-3</v>
      </c>
      <c r="AB235">
        <v>0.6092549725651577</v>
      </c>
      <c r="AC235">
        <v>8.7434633701517335</v>
      </c>
      <c r="AD235">
        <v>272.81599999999997</v>
      </c>
      <c r="AE235">
        <v>2.5000000000000001E-2</v>
      </c>
      <c r="AF235">
        <v>849</v>
      </c>
      <c r="AG235">
        <v>1336</v>
      </c>
      <c r="AH235">
        <v>2127</v>
      </c>
      <c r="AI235">
        <v>3701</v>
      </c>
    </row>
    <row r="236" spans="2:35">
      <c r="B236">
        <v>34</v>
      </c>
      <c r="C236">
        <v>34</v>
      </c>
      <c r="D236" t="s">
        <v>4</v>
      </c>
      <c r="E236" t="s">
        <v>7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2.5000000000000001E-3</v>
      </c>
      <c r="Q236">
        <v>2.5000000000000001E-3</v>
      </c>
      <c r="R236">
        <v>2.9099999999999998E-3</v>
      </c>
      <c r="S236">
        <v>2.5000000000000001E-3</v>
      </c>
      <c r="T236">
        <v>2.5000000000000001E-3</v>
      </c>
      <c r="U236">
        <v>2.5000000000000001E-3</v>
      </c>
      <c r="V236">
        <v>2.5000000000000001E-3</v>
      </c>
      <c r="W236">
        <v>2.7000000000000001E-3</v>
      </c>
      <c r="X236">
        <v>2.7000000000000001E-3</v>
      </c>
      <c r="Y236">
        <v>2.5000000000000001E-3</v>
      </c>
      <c r="Z236">
        <v>2.5000000000000001E-3</v>
      </c>
      <c r="AA236">
        <v>2.5000000000000001E-3</v>
      </c>
      <c r="AB236">
        <v>0.6092549725651577</v>
      </c>
      <c r="AC236">
        <v>8.7434633701517335</v>
      </c>
      <c r="AD236">
        <v>272.81599999999997</v>
      </c>
      <c r="AE236">
        <v>0.03</v>
      </c>
      <c r="AF236">
        <v>777</v>
      </c>
      <c r="AG236">
        <v>1243</v>
      </c>
      <c r="AH236">
        <v>1922</v>
      </c>
      <c r="AI236">
        <v>3155</v>
      </c>
    </row>
    <row r="237" spans="2:35">
      <c r="B237">
        <v>34</v>
      </c>
      <c r="C237">
        <v>34</v>
      </c>
      <c r="D237" t="s">
        <v>4</v>
      </c>
      <c r="E237" t="s">
        <v>7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2.5000000000000001E-3</v>
      </c>
      <c r="Q237">
        <v>2.5000000000000001E-3</v>
      </c>
      <c r="R237">
        <v>2.9099999999999998E-3</v>
      </c>
      <c r="S237">
        <v>2.5000000000000001E-3</v>
      </c>
      <c r="T237">
        <v>2.5000000000000001E-3</v>
      </c>
      <c r="U237">
        <v>2.5000000000000001E-3</v>
      </c>
      <c r="V237">
        <v>2.5000000000000001E-3</v>
      </c>
      <c r="W237">
        <v>2.7000000000000001E-3</v>
      </c>
      <c r="X237">
        <v>2.7000000000000001E-3</v>
      </c>
      <c r="Y237">
        <v>2.5000000000000001E-3</v>
      </c>
      <c r="Z237">
        <v>2.5000000000000001E-3</v>
      </c>
      <c r="AA237">
        <v>2.5000000000000001E-3</v>
      </c>
      <c r="AB237">
        <v>0.6092549725651577</v>
      </c>
      <c r="AC237">
        <v>8.7434633701517335</v>
      </c>
      <c r="AD237">
        <v>272.81599999999997</v>
      </c>
      <c r="AE237">
        <v>3.5000000000000003E-2</v>
      </c>
      <c r="AF237">
        <v>714</v>
      </c>
      <c r="AG237">
        <v>1159</v>
      </c>
      <c r="AH237">
        <v>1758</v>
      </c>
      <c r="AI237">
        <v>2757</v>
      </c>
    </row>
    <row r="238" spans="2:35">
      <c r="B238">
        <v>34</v>
      </c>
      <c r="C238">
        <v>34</v>
      </c>
      <c r="D238" t="s">
        <v>4</v>
      </c>
      <c r="E238" t="s">
        <v>7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2.5000000000000001E-3</v>
      </c>
      <c r="Q238">
        <v>2.5000000000000001E-3</v>
      </c>
      <c r="R238">
        <v>2.9099999999999998E-3</v>
      </c>
      <c r="S238">
        <v>2.5000000000000001E-3</v>
      </c>
      <c r="T238">
        <v>2.5000000000000001E-3</v>
      </c>
      <c r="U238">
        <v>2.5000000000000001E-3</v>
      </c>
      <c r="V238">
        <v>2.5000000000000001E-3</v>
      </c>
      <c r="W238">
        <v>2.7000000000000001E-3</v>
      </c>
      <c r="X238">
        <v>2.7000000000000001E-3</v>
      </c>
      <c r="Y238">
        <v>2.5000000000000001E-3</v>
      </c>
      <c r="Z238">
        <v>2.5000000000000001E-3</v>
      </c>
      <c r="AA238">
        <v>2.5000000000000001E-3</v>
      </c>
      <c r="AB238">
        <v>0.6092549725651577</v>
      </c>
      <c r="AC238">
        <v>8.7434633701517335</v>
      </c>
      <c r="AD238">
        <v>272.81599999999997</v>
      </c>
      <c r="AE238">
        <v>0.04</v>
      </c>
      <c r="AF238">
        <v>659</v>
      </c>
      <c r="AG238">
        <v>1082</v>
      </c>
      <c r="AH238">
        <v>1621</v>
      </c>
      <c r="AI238">
        <v>2452</v>
      </c>
    </row>
    <row r="239" spans="2:35">
      <c r="B239">
        <v>34</v>
      </c>
      <c r="C239">
        <v>34</v>
      </c>
      <c r="D239" t="s">
        <v>4</v>
      </c>
      <c r="E239" t="s">
        <v>7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2.5000000000000001E-3</v>
      </c>
      <c r="Q239">
        <v>2.5000000000000001E-3</v>
      </c>
      <c r="R239">
        <v>2.9099999999999998E-3</v>
      </c>
      <c r="S239">
        <v>2.5000000000000001E-3</v>
      </c>
      <c r="T239">
        <v>2.5000000000000001E-3</v>
      </c>
      <c r="U239">
        <v>2.5000000000000001E-3</v>
      </c>
      <c r="V239">
        <v>2.5000000000000001E-3</v>
      </c>
      <c r="W239">
        <v>2.7000000000000001E-3</v>
      </c>
      <c r="X239">
        <v>2.7000000000000001E-3</v>
      </c>
      <c r="Y239">
        <v>2.5000000000000001E-3</v>
      </c>
      <c r="Z239">
        <v>2.5000000000000001E-3</v>
      </c>
      <c r="AA239">
        <v>2.5000000000000001E-3</v>
      </c>
      <c r="AB239">
        <v>0.6092549725651577</v>
      </c>
      <c r="AC239">
        <v>8.7434633701517335</v>
      </c>
      <c r="AD239">
        <v>272.81599999999997</v>
      </c>
      <c r="AE239">
        <v>4.4999999999999998E-2</v>
      </c>
      <c r="AF239">
        <v>609</v>
      </c>
      <c r="AG239">
        <v>1014</v>
      </c>
      <c r="AH239">
        <v>1504</v>
      </c>
      <c r="AI239">
        <v>2211</v>
      </c>
    </row>
    <row r="240" spans="2:35">
      <c r="B240">
        <v>34</v>
      </c>
      <c r="C240">
        <v>34</v>
      </c>
      <c r="D240" t="s">
        <v>4</v>
      </c>
      <c r="E240" t="s">
        <v>7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2.5000000000000001E-3</v>
      </c>
      <c r="Q240">
        <v>2.5000000000000001E-3</v>
      </c>
      <c r="R240">
        <v>2.9099999999999998E-3</v>
      </c>
      <c r="S240">
        <v>2.5000000000000001E-3</v>
      </c>
      <c r="T240">
        <v>2.5000000000000001E-3</v>
      </c>
      <c r="U240">
        <v>2.5000000000000001E-3</v>
      </c>
      <c r="V240">
        <v>2.5000000000000001E-3</v>
      </c>
      <c r="W240">
        <v>2.7000000000000001E-3</v>
      </c>
      <c r="X240">
        <v>2.7000000000000001E-3</v>
      </c>
      <c r="Y240">
        <v>2.5000000000000001E-3</v>
      </c>
      <c r="Z240">
        <v>2.5000000000000001E-3</v>
      </c>
      <c r="AA240">
        <v>2.5000000000000001E-3</v>
      </c>
      <c r="AB240">
        <v>0.6092549725651577</v>
      </c>
      <c r="AC240">
        <v>8.7434633701517335</v>
      </c>
      <c r="AD240">
        <v>272.81599999999997</v>
      </c>
      <c r="AE240">
        <v>0.05</v>
      </c>
      <c r="AF240">
        <v>566</v>
      </c>
      <c r="AG240">
        <v>951</v>
      </c>
      <c r="AH240">
        <v>1402</v>
      </c>
      <c r="AI240">
        <v>2013</v>
      </c>
    </row>
    <row r="241" spans="2:35">
      <c r="B241">
        <v>34</v>
      </c>
      <c r="C241">
        <v>34</v>
      </c>
      <c r="D241" t="s">
        <v>4</v>
      </c>
      <c r="E241" t="s">
        <v>7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2.5000000000000001E-3</v>
      </c>
      <c r="Q241">
        <v>2.5000000000000001E-3</v>
      </c>
      <c r="R241">
        <v>2.8800000000000002E-3</v>
      </c>
      <c r="S241">
        <v>2.5000000000000001E-3</v>
      </c>
      <c r="T241">
        <v>2.5000000000000001E-3</v>
      </c>
      <c r="U241">
        <v>2.5000000000000001E-3</v>
      </c>
      <c r="V241">
        <v>2.5000000000000001E-3</v>
      </c>
      <c r="W241">
        <v>2.6700000000000001E-3</v>
      </c>
      <c r="X241">
        <v>2.6700000000000001E-3</v>
      </c>
      <c r="Y241">
        <v>2.5000000000000001E-3</v>
      </c>
      <c r="Z241">
        <v>2.5000000000000001E-3</v>
      </c>
      <c r="AA241">
        <v>2.5000000000000001E-3</v>
      </c>
      <c r="AB241">
        <v>0.6118519527152424</v>
      </c>
      <c r="AC241">
        <v>8.7620782820206831</v>
      </c>
      <c r="AD241">
        <v>272.81599999999997</v>
      </c>
      <c r="AE241">
        <v>0.02</v>
      </c>
      <c r="AF241">
        <v>928</v>
      </c>
      <c r="AG241">
        <v>1436</v>
      </c>
      <c r="AH241">
        <v>2350</v>
      </c>
      <c r="AI241">
        <v>4462</v>
      </c>
    </row>
    <row r="242" spans="2:35">
      <c r="B242">
        <v>34</v>
      </c>
      <c r="C242">
        <v>34</v>
      </c>
      <c r="D242" t="s">
        <v>4</v>
      </c>
      <c r="E242" t="s">
        <v>7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2.5000000000000001E-3</v>
      </c>
      <c r="Q242">
        <v>2.5000000000000001E-3</v>
      </c>
      <c r="R242">
        <v>2.8800000000000002E-3</v>
      </c>
      <c r="S242">
        <v>2.5000000000000001E-3</v>
      </c>
      <c r="T242">
        <v>2.5000000000000001E-3</v>
      </c>
      <c r="U242">
        <v>2.5000000000000001E-3</v>
      </c>
      <c r="V242">
        <v>2.5000000000000001E-3</v>
      </c>
      <c r="W242">
        <v>2.6700000000000001E-3</v>
      </c>
      <c r="X242">
        <v>2.6700000000000001E-3</v>
      </c>
      <c r="Y242">
        <v>2.5000000000000001E-3</v>
      </c>
      <c r="Z242">
        <v>2.5000000000000001E-3</v>
      </c>
      <c r="AA242">
        <v>2.5000000000000001E-3</v>
      </c>
      <c r="AB242">
        <v>0.6118519527152424</v>
      </c>
      <c r="AC242">
        <v>8.7620782820206831</v>
      </c>
      <c r="AD242">
        <v>272.81599999999997</v>
      </c>
      <c r="AE242">
        <v>2.5000000000000001E-2</v>
      </c>
      <c r="AF242">
        <v>846</v>
      </c>
      <c r="AG242">
        <v>1333</v>
      </c>
      <c r="AH242">
        <v>2092</v>
      </c>
      <c r="AI242">
        <v>3672</v>
      </c>
    </row>
    <row r="243" spans="2:35">
      <c r="B243">
        <v>34</v>
      </c>
      <c r="C243">
        <v>34</v>
      </c>
      <c r="D243" t="s">
        <v>4</v>
      </c>
      <c r="E243" t="s">
        <v>7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2.5000000000000001E-3</v>
      </c>
      <c r="R243">
        <v>2.8800000000000002E-3</v>
      </c>
      <c r="S243">
        <v>2.5000000000000001E-3</v>
      </c>
      <c r="T243">
        <v>2.5000000000000001E-3</v>
      </c>
      <c r="U243">
        <v>2.5000000000000001E-3</v>
      </c>
      <c r="V243">
        <v>2.5000000000000001E-3</v>
      </c>
      <c r="W243">
        <v>2.6700000000000001E-3</v>
      </c>
      <c r="X243">
        <v>2.6700000000000001E-3</v>
      </c>
      <c r="Y243">
        <v>2.5000000000000001E-3</v>
      </c>
      <c r="Z243">
        <v>2.5000000000000001E-3</v>
      </c>
      <c r="AA243">
        <v>2.5000000000000001E-3</v>
      </c>
      <c r="AB243">
        <v>0.6118519527152424</v>
      </c>
      <c r="AC243">
        <v>8.7620782820206831</v>
      </c>
      <c r="AD243">
        <v>272.81599999999997</v>
      </c>
      <c r="AE243">
        <v>0.03</v>
      </c>
      <c r="AF243">
        <v>775</v>
      </c>
      <c r="AG243">
        <v>1239</v>
      </c>
      <c r="AH243">
        <v>1895</v>
      </c>
      <c r="AI243">
        <v>3133</v>
      </c>
    </row>
    <row r="244" spans="2:35">
      <c r="B244">
        <v>34</v>
      </c>
      <c r="C244">
        <v>34</v>
      </c>
      <c r="D244" t="s">
        <v>4</v>
      </c>
      <c r="E244" t="s">
        <v>7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2.5000000000000001E-3</v>
      </c>
      <c r="R244">
        <v>2.8800000000000002E-3</v>
      </c>
      <c r="S244">
        <v>2.5000000000000001E-3</v>
      </c>
      <c r="T244">
        <v>2.5000000000000001E-3</v>
      </c>
      <c r="U244">
        <v>2.5000000000000001E-3</v>
      </c>
      <c r="V244">
        <v>2.5000000000000001E-3</v>
      </c>
      <c r="W244">
        <v>2.6700000000000001E-3</v>
      </c>
      <c r="X244">
        <v>2.6700000000000001E-3</v>
      </c>
      <c r="Y244">
        <v>2.5000000000000001E-3</v>
      </c>
      <c r="Z244">
        <v>2.5000000000000001E-3</v>
      </c>
      <c r="AA244">
        <v>2.5000000000000001E-3</v>
      </c>
      <c r="AB244">
        <v>0.6118519527152424</v>
      </c>
      <c r="AC244">
        <v>8.7620782820206831</v>
      </c>
      <c r="AD244">
        <v>272.81599999999997</v>
      </c>
      <c r="AE244">
        <v>3.5000000000000003E-2</v>
      </c>
      <c r="AF244">
        <v>712</v>
      </c>
      <c r="AG244">
        <v>1155</v>
      </c>
      <c r="AH244">
        <v>1736</v>
      </c>
      <c r="AI244">
        <v>2739</v>
      </c>
    </row>
    <row r="245" spans="2:35">
      <c r="B245">
        <v>34</v>
      </c>
      <c r="C245">
        <v>34</v>
      </c>
      <c r="D245" t="s">
        <v>4</v>
      </c>
      <c r="E245" t="s">
        <v>7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2.5000000000000001E-3</v>
      </c>
      <c r="R245">
        <v>2.8800000000000002E-3</v>
      </c>
      <c r="S245">
        <v>2.5000000000000001E-3</v>
      </c>
      <c r="T245">
        <v>2.5000000000000001E-3</v>
      </c>
      <c r="U245">
        <v>2.5000000000000001E-3</v>
      </c>
      <c r="V245">
        <v>2.5000000000000001E-3</v>
      </c>
      <c r="W245">
        <v>2.6700000000000001E-3</v>
      </c>
      <c r="X245">
        <v>2.6700000000000001E-3</v>
      </c>
      <c r="Y245">
        <v>2.5000000000000001E-3</v>
      </c>
      <c r="Z245">
        <v>2.5000000000000001E-3</v>
      </c>
      <c r="AA245">
        <v>2.5000000000000001E-3</v>
      </c>
      <c r="AB245">
        <v>0.6118519527152424</v>
      </c>
      <c r="AC245">
        <v>8.7620782820206831</v>
      </c>
      <c r="AD245">
        <v>272.81599999999997</v>
      </c>
      <c r="AE245">
        <v>0.04</v>
      </c>
      <c r="AF245">
        <v>656</v>
      </c>
      <c r="AG245">
        <v>1079</v>
      </c>
      <c r="AH245">
        <v>1603</v>
      </c>
      <c r="AI245">
        <v>2438</v>
      </c>
    </row>
    <row r="246" spans="2:35">
      <c r="B246">
        <v>34</v>
      </c>
      <c r="C246">
        <v>34</v>
      </c>
      <c r="D246" t="s">
        <v>4</v>
      </c>
      <c r="E246" t="s">
        <v>7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2.5000000000000001E-3</v>
      </c>
      <c r="R246">
        <v>2.8800000000000002E-3</v>
      </c>
      <c r="S246">
        <v>2.5000000000000001E-3</v>
      </c>
      <c r="T246">
        <v>2.5000000000000001E-3</v>
      </c>
      <c r="U246">
        <v>2.5000000000000001E-3</v>
      </c>
      <c r="V246">
        <v>2.5000000000000001E-3</v>
      </c>
      <c r="W246">
        <v>2.6700000000000001E-3</v>
      </c>
      <c r="X246">
        <v>2.6700000000000001E-3</v>
      </c>
      <c r="Y246">
        <v>2.5000000000000001E-3</v>
      </c>
      <c r="Z246">
        <v>2.5000000000000001E-3</v>
      </c>
      <c r="AA246">
        <v>2.5000000000000001E-3</v>
      </c>
      <c r="AB246">
        <v>0.6118519527152424</v>
      </c>
      <c r="AC246">
        <v>8.7620782820206831</v>
      </c>
      <c r="AD246">
        <v>272.81599999999997</v>
      </c>
      <c r="AE246">
        <v>4.4999999999999998E-2</v>
      </c>
      <c r="AF246">
        <v>607</v>
      </c>
      <c r="AG246">
        <v>1011</v>
      </c>
      <c r="AH246">
        <v>1488</v>
      </c>
      <c r="AI246">
        <v>2199</v>
      </c>
    </row>
    <row r="247" spans="2:35">
      <c r="B247">
        <v>34</v>
      </c>
      <c r="C247">
        <v>34</v>
      </c>
      <c r="D247" t="s">
        <v>4</v>
      </c>
      <c r="E247" t="s">
        <v>7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2.5000000000000001E-3</v>
      </c>
      <c r="R247">
        <v>2.8800000000000002E-3</v>
      </c>
      <c r="S247">
        <v>2.5000000000000001E-3</v>
      </c>
      <c r="T247">
        <v>2.5000000000000001E-3</v>
      </c>
      <c r="U247">
        <v>2.5000000000000001E-3</v>
      </c>
      <c r="V247">
        <v>2.5000000000000001E-3</v>
      </c>
      <c r="W247">
        <v>2.6700000000000001E-3</v>
      </c>
      <c r="X247">
        <v>2.6700000000000001E-3</v>
      </c>
      <c r="Y247">
        <v>2.5000000000000001E-3</v>
      </c>
      <c r="Z247">
        <v>2.5000000000000001E-3</v>
      </c>
      <c r="AA247">
        <v>2.5000000000000001E-3</v>
      </c>
      <c r="AB247">
        <v>0.6118519527152424</v>
      </c>
      <c r="AC247">
        <v>8.7620782820206831</v>
      </c>
      <c r="AD247">
        <v>272.81599999999997</v>
      </c>
      <c r="AE247">
        <v>0.05</v>
      </c>
      <c r="AF247">
        <v>564</v>
      </c>
      <c r="AG247">
        <v>948</v>
      </c>
      <c r="AH247">
        <v>1389</v>
      </c>
      <c r="AI247">
        <v>2003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workbookViewId="0">
      <selection activeCell="M10" sqref="M10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5">
      <c r="A1" s="52" t="s">
        <v>113</v>
      </c>
    </row>
    <row r="3" spans="1:15" ht="18" customHeight="1">
      <c r="A3" s="3" t="s">
        <v>114</v>
      </c>
      <c r="B3" s="4">
        <f>f_n</f>
        <v>8.7618923090782665</v>
      </c>
      <c r="C3" t="s">
        <v>108</v>
      </c>
    </row>
    <row r="4" spans="1:15">
      <c r="A4" s="3" t="s">
        <v>110</v>
      </c>
      <c r="B4" s="6">
        <f>Slab_Properties!B127</f>
        <v>272816</v>
      </c>
      <c r="C4" t="s">
        <v>111</v>
      </c>
    </row>
    <row r="5" spans="1:15">
      <c r="A5" s="11" t="s">
        <v>112</v>
      </c>
      <c r="B5">
        <f>Slab_Properties!B128</f>
        <v>0.04</v>
      </c>
    </row>
    <row r="6" spans="1:15">
      <c r="A6" s="11"/>
    </row>
    <row r="7" spans="1:15">
      <c r="A7" s="52" t="s">
        <v>115</v>
      </c>
      <c r="H7" s="56" t="s">
        <v>116</v>
      </c>
      <c r="I7" s="56" t="s">
        <v>117</v>
      </c>
      <c r="L7" s="56" t="s">
        <v>118</v>
      </c>
    </row>
    <row r="8" spans="1:15" ht="18" customHeight="1">
      <c r="A8" s="56" t="s">
        <v>119</v>
      </c>
      <c r="B8" s="56" t="s">
        <v>120</v>
      </c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H8" s="56" t="s">
        <v>126</v>
      </c>
      <c r="I8" s="56" t="s">
        <v>127</v>
      </c>
      <c r="J8" s="56" t="s">
        <v>128</v>
      </c>
      <c r="K8" s="56" t="s">
        <v>129</v>
      </c>
      <c r="L8" s="56" t="s">
        <v>130</v>
      </c>
    </row>
    <row r="9" spans="1:15">
      <c r="A9" s="56"/>
      <c r="B9" s="56" t="s">
        <v>108</v>
      </c>
      <c r="C9" s="56" t="s">
        <v>108</v>
      </c>
      <c r="D9" s="56" t="s">
        <v>108</v>
      </c>
      <c r="E9" s="56" t="s">
        <v>108</v>
      </c>
      <c r="F9" s="56" t="s">
        <v>108</v>
      </c>
      <c r="G9" s="57"/>
      <c r="H9" s="56" t="s">
        <v>131</v>
      </c>
      <c r="I9" s="56" t="s">
        <v>131</v>
      </c>
      <c r="J9" s="56" t="s">
        <v>131</v>
      </c>
      <c r="K9" s="56" t="s">
        <v>131</v>
      </c>
      <c r="L9" s="56" t="s">
        <v>131</v>
      </c>
    </row>
    <row r="10" spans="1:15">
      <c r="A10" s="56" t="s">
        <v>132</v>
      </c>
      <c r="B10" s="10">
        <f>$B$3</f>
        <v>8.7618923090782665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656.12079321093131</v>
      </c>
      <c r="J10" s="7"/>
      <c r="K10" s="7">
        <f>250000000/($B$4*$B$5)*($C10^2.43/$B10^1.8)*(1-EXP(-2*PI()*$B$5*$B10/$C10))</f>
        <v>656.12079321093131</v>
      </c>
      <c r="L10" s="7"/>
      <c r="M10" s="7">
        <f>I10</f>
        <v>656.12079321093131</v>
      </c>
      <c r="N10" t="s">
        <v>131</v>
      </c>
    </row>
    <row r="11" spans="1:15">
      <c r="A11" s="56" t="s">
        <v>133</v>
      </c>
      <c r="B11" s="10">
        <f>$B$3</f>
        <v>8.7618923090782665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2255.7196184024665</v>
      </c>
      <c r="I11" s="7">
        <f>250000000/($B$4*$B$5)*($C11^2.43/$B11^1.8)*(1-EXP(-2*PI()*$B$5*$B11/$C11))</f>
        <v>1078.8284997051478</v>
      </c>
      <c r="J11" s="7">
        <f>175000000/($B$4*$B$5*SQRT($E11))*(EXP(-$G11*$E11))</f>
        <v>3592.9891519248181</v>
      </c>
      <c r="K11" s="7">
        <f>250000000/($B$4*$B$5)*($C11^2.43/$F11^1.8)*(1-EXP(-2*PI()*$B$5*$F11/$C11))</f>
        <v>1216.1941326856029</v>
      </c>
      <c r="L11" s="7" t="str">
        <f>IF(AND($B11&gt;$E11,$B11&lt;$F11),$J11 + ($B11-$E11) * ($K11-$J11)/($F11-$E11), "N/A")</f>
        <v>N/A</v>
      </c>
      <c r="M11" s="7">
        <f>IF($B11&gt;=F11,I11, IF($B11&lt;=E11,H11,L11))</f>
        <v>1078.8284997051478</v>
      </c>
      <c r="N11" t="s">
        <v>131</v>
      </c>
      <c r="O11" t="s">
        <v>134</v>
      </c>
    </row>
    <row r="12" spans="1:15">
      <c r="A12" s="56" t="s">
        <v>135</v>
      </c>
      <c r="B12" s="10">
        <f>$B$3</f>
        <v>8.7618923090782665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2462.2805328579611</v>
      </c>
      <c r="I12" s="7">
        <f>250000000/($B$4*$B$5)*($C12^2.43/$B12^1.8)*(1-EXP(-2*PI()*$B$5*$B12/$C12))</f>
        <v>1429.2044039665213</v>
      </c>
      <c r="J12" s="7">
        <f>175000000/($B$4*$B$5*SQRT($E12))*(EXP(-$G12*$E12))</f>
        <v>3228.1497780927662</v>
      </c>
      <c r="K12" s="7">
        <f>250000000/($B$4*$B$5)*($C12^2.43/$F12^1.8)*(1-EXP(-2*PI()*$B$5*$F12/$C12))</f>
        <v>1380.809616979338</v>
      </c>
      <c r="L12" s="7">
        <f>IF(AND($B12&gt;$E12,$B12&lt;$F12),$J12 + ($B12-$E12) * ($K12-$J12)/($F12-$E12), "N/A")</f>
        <v>1600.7425670341886</v>
      </c>
      <c r="M12" s="7">
        <f>IF($B12&gt;=F12,I12, IF($B12&lt;=E12,H12,L12))</f>
        <v>1600.7425670341886</v>
      </c>
      <c r="N12" t="s">
        <v>131</v>
      </c>
    </row>
    <row r="13" spans="1:15">
      <c r="A13" s="56" t="s">
        <v>136</v>
      </c>
      <c r="B13" s="10">
        <f>$B$3</f>
        <v>8.7618923090782665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2687.7566577999919</v>
      </c>
      <c r="I13" s="7">
        <f>250000000/($B$4*$B$5)*($C13^2.43/$B13^1.8)*(1-EXP(-2*PI()*$B$5*$B13/$C13))</f>
        <v>1815.3442636622767</v>
      </c>
      <c r="J13" s="7">
        <f>175000000/($B$4*$B$5*SQRT($E13))*(EXP(-$G13*$E13))</f>
        <v>2989.611520406525</v>
      </c>
      <c r="K13" s="7">
        <f>250000000/($B$4*$B$5)*($C13^2.43/$F13^1.8)*(1-EXP(-2*PI()*$B$5*$F13/$C13))</f>
        <v>1537.3001262352725</v>
      </c>
      <c r="L13" s="7">
        <f>IF(AND($B13&gt;$E13,$B13&lt;$F13),$J13 + ($B13-$E13) * ($K13-$J13)/($F13-$E13), "N/A")</f>
        <v>2436.3590796036187</v>
      </c>
      <c r="M13" s="7">
        <f>IF($B13&gt;=F13,I13, IF($B13&lt;=E13,H13,L13))</f>
        <v>2436.3590796036187</v>
      </c>
      <c r="N13" t="s">
        <v>131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S43" sqref="S43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5" width="9.140625" style="8" customWidth="1"/>
    <col min="36" max="16384" width="9.140625" style="8"/>
  </cols>
  <sheetData>
    <row r="1" spans="1:35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r="2" spans="1:35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3.3500000000000001E-3</v>
      </c>
      <c r="Q3">
        <v>2.7899999999999999E-3</v>
      </c>
      <c r="R3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0.26403526688453149</v>
      </c>
      <c r="AC3" s="56">
        <v>3.4320642091524491</v>
      </c>
      <c r="AD3" s="56">
        <v>186.11600000000001</v>
      </c>
      <c r="AE3" s="56">
        <v>0.03</v>
      </c>
      <c r="AF3" s="56">
        <v>3382</v>
      </c>
      <c r="AG3" s="56">
        <v>12010</v>
      </c>
      <c r="AH3" s="56">
        <v>12430</v>
      </c>
      <c r="AI3" s="56">
        <v>12863</v>
      </c>
    </row>
    <row r="4" spans="1:35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3.32E-3</v>
      </c>
      <c r="Q4">
        <v>2.7599999999999999E-3</v>
      </c>
      <c r="R4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0.27690206290849673</v>
      </c>
      <c r="AC4" s="56">
        <v>3.884661882866526</v>
      </c>
      <c r="AD4" s="56">
        <v>186.11600000000001</v>
      </c>
      <c r="AE4" s="56">
        <v>0.03</v>
      </c>
      <c r="AF4" s="56">
        <v>2972</v>
      </c>
      <c r="AG4" s="56">
        <v>10796</v>
      </c>
      <c r="AH4" s="56">
        <v>11223</v>
      </c>
      <c r="AI4" s="56">
        <v>11667</v>
      </c>
    </row>
    <row r="5" spans="1:35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3.2799999999999999E-3</v>
      </c>
      <c r="Q5">
        <v>2.7399999999999998E-3</v>
      </c>
      <c r="R5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0.29151943763616561</v>
      </c>
      <c r="AC5" s="56">
        <v>3.9858769509743159</v>
      </c>
      <c r="AD5" s="56">
        <v>186.11600000000001</v>
      </c>
      <c r="AE5" s="56">
        <v>0.03</v>
      </c>
      <c r="AF5" s="56">
        <v>2884</v>
      </c>
      <c r="AG5" s="56">
        <v>10529</v>
      </c>
      <c r="AH5" s="56">
        <v>10958</v>
      </c>
      <c r="AI5" s="56">
        <v>11404</v>
      </c>
    </row>
    <row r="6" spans="1:35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3.2499999999999999E-3</v>
      </c>
      <c r="Q6">
        <v>2.7000000000000001E-3</v>
      </c>
      <c r="R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0.30930266203703699</v>
      </c>
      <c r="AC6" s="56">
        <v>4.1056503194747336</v>
      </c>
      <c r="AD6" s="56">
        <v>186.11600000000001</v>
      </c>
      <c r="AE6" s="56">
        <v>0.03</v>
      </c>
      <c r="AF6" s="56">
        <v>2794</v>
      </c>
      <c r="AG6" s="56">
        <v>10251</v>
      </c>
      <c r="AH6" s="56">
        <v>10681</v>
      </c>
      <c r="AI6" s="56">
        <v>11129</v>
      </c>
    </row>
    <row r="7" spans="1:35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3.2100000000000002E-3</v>
      </c>
      <c r="Q7">
        <v>2.6800000000000001E-3</v>
      </c>
      <c r="R7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0.3332839733115468</v>
      </c>
      <c r="AC7" s="56">
        <v>4.2618419870609046</v>
      </c>
      <c r="AD7" s="56">
        <v>186.11600000000001</v>
      </c>
      <c r="AE7" s="56">
        <v>0.03</v>
      </c>
      <c r="AF7" s="56">
        <v>2688</v>
      </c>
      <c r="AG7" s="56">
        <v>9919</v>
      </c>
      <c r="AH7" s="56">
        <v>10350</v>
      </c>
      <c r="AI7" s="56">
        <v>10801</v>
      </c>
    </row>
    <row r="8" spans="1:35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2.9399999999999999E-3</v>
      </c>
      <c r="Q8">
        <v>2.5000000000000001E-3</v>
      </c>
      <c r="R8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0.47670620364668398</v>
      </c>
      <c r="AC8" s="56">
        <v>5.0090595464463696</v>
      </c>
      <c r="AD8" s="56">
        <v>200.566</v>
      </c>
      <c r="AE8" s="56">
        <v>0.03</v>
      </c>
      <c r="AF8" s="56">
        <v>2083</v>
      </c>
      <c r="AG8" s="56">
        <v>7872</v>
      </c>
      <c r="AH8" s="56">
        <v>8276</v>
      </c>
      <c r="AI8" s="56">
        <v>8702</v>
      </c>
    </row>
    <row r="9" spans="1:35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2.9099999999999998E-3</v>
      </c>
      <c r="Q9">
        <v>2.5000000000000001E-3</v>
      </c>
      <c r="R9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0.47935821574874832</v>
      </c>
      <c r="AC9" s="56">
        <v>5.5517074671811324</v>
      </c>
      <c r="AD9" s="56">
        <v>200.566</v>
      </c>
      <c r="AE9" s="56">
        <v>0.03</v>
      </c>
      <c r="AF9" s="56">
        <v>1853</v>
      </c>
      <c r="AG9" s="56">
        <v>7086</v>
      </c>
      <c r="AH9" s="56">
        <v>7490</v>
      </c>
      <c r="AI9" s="56">
        <v>7918</v>
      </c>
    </row>
    <row r="10" spans="1:35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2.8800000000000002E-3</v>
      </c>
      <c r="Q10">
        <v>2.5000000000000001E-3</v>
      </c>
      <c r="R10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0.48246740207234462</v>
      </c>
      <c r="AC10" s="56">
        <v>5.5696829529065832</v>
      </c>
      <c r="AD10" s="56">
        <v>200.566</v>
      </c>
      <c r="AE10" s="56">
        <v>0.03</v>
      </c>
      <c r="AF10" s="56">
        <v>1845</v>
      </c>
      <c r="AG10" s="56">
        <v>7059</v>
      </c>
      <c r="AH10" s="56">
        <v>7464</v>
      </c>
      <c r="AI10" s="56">
        <v>7891</v>
      </c>
    </row>
    <row r="11" spans="1:35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2.8500000000000001E-3</v>
      </c>
      <c r="Q11">
        <v>2.5000000000000001E-3</v>
      </c>
      <c r="R11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0.48585905914482308</v>
      </c>
      <c r="AC11" s="56">
        <v>5.5892255909938831</v>
      </c>
      <c r="AD11" s="56">
        <v>200.566</v>
      </c>
      <c r="AE11" s="56">
        <v>0.03</v>
      </c>
      <c r="AF11" s="56">
        <v>1837</v>
      </c>
      <c r="AG11" s="56">
        <v>7032</v>
      </c>
      <c r="AH11" s="56">
        <v>7437</v>
      </c>
      <c r="AI11" s="56">
        <v>7864</v>
      </c>
    </row>
    <row r="12" spans="1:35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2.82E-3</v>
      </c>
      <c r="Q12">
        <v>2.5000000000000001E-3</v>
      </c>
      <c r="R12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0.49020187956839539</v>
      </c>
      <c r="AC12" s="56">
        <v>5.6141494891750678</v>
      </c>
      <c r="AD12" s="56">
        <v>200.566</v>
      </c>
      <c r="AE12" s="56">
        <v>0.03</v>
      </c>
      <c r="AF12" s="56">
        <v>1830</v>
      </c>
      <c r="AG12" s="56">
        <v>7006</v>
      </c>
      <c r="AH12" s="56">
        <v>7410</v>
      </c>
      <c r="AI12" s="56">
        <v>7838</v>
      </c>
    </row>
    <row r="13" spans="1:35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2.6099999999999999E-3</v>
      </c>
      <c r="Q13">
        <v>2.5000000000000001E-3</v>
      </c>
      <c r="R13">
        <v>4.4000000000000003E-3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4.0800000000000003E-3</v>
      </c>
      <c r="X13" s="56">
        <v>4.0800000000000003E-3</v>
      </c>
      <c r="Y13" s="56">
        <v>2.5000000000000001E-3</v>
      </c>
      <c r="Z13" s="56">
        <v>2.5000000000000001E-3</v>
      </c>
      <c r="AA13" s="56">
        <v>2.5000000000000001E-3</v>
      </c>
      <c r="AB13" s="10">
        <v>0.53455614388612582</v>
      </c>
      <c r="AC13" s="56">
        <v>5.7252934044560524</v>
      </c>
      <c r="AD13" s="56">
        <v>215.01599999999999</v>
      </c>
      <c r="AE13" s="56">
        <v>0.03</v>
      </c>
      <c r="AF13" s="56">
        <v>1665</v>
      </c>
      <c r="AG13" s="56">
        <v>6391</v>
      </c>
      <c r="AH13" s="56">
        <v>6768</v>
      </c>
      <c r="AI13" s="56">
        <v>7167</v>
      </c>
    </row>
    <row r="14" spans="1:35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2.5899999999999999E-3</v>
      </c>
      <c r="Q14">
        <v>2.5000000000000001E-3</v>
      </c>
      <c r="R14">
        <v>4.3499999999999997E-3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4.0400000000000002E-3</v>
      </c>
      <c r="X14" s="56">
        <v>4.0400000000000002E-3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0.55139716600926081</v>
      </c>
      <c r="AC14" s="56">
        <v>6.426863022653249</v>
      </c>
      <c r="AD14" s="56">
        <v>215.01599999999999</v>
      </c>
      <c r="AE14" s="56">
        <v>0.03</v>
      </c>
      <c r="AF14" s="56">
        <v>1452</v>
      </c>
      <c r="AG14" s="56">
        <v>5150</v>
      </c>
      <c r="AH14" s="56">
        <v>5999</v>
      </c>
      <c r="AI14" s="56">
        <v>6397</v>
      </c>
    </row>
    <row r="15" spans="1:35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2.5600000000000002E-3</v>
      </c>
      <c r="Q15">
        <v>2.5000000000000001E-3</v>
      </c>
      <c r="R15">
        <v>4.3099999999999996E-3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4.0000000000000001E-3</v>
      </c>
      <c r="X15" s="56">
        <v>4.0000000000000001E-3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0.57369233407648768</v>
      </c>
      <c r="AC15" s="56">
        <v>6.5555072541036301</v>
      </c>
      <c r="AD15" s="56">
        <v>215.01599999999999</v>
      </c>
      <c r="AE15" s="56">
        <v>0.03</v>
      </c>
      <c r="AF15" s="56">
        <v>1417</v>
      </c>
      <c r="AG15" s="56">
        <v>4869</v>
      </c>
      <c r="AH15" s="56">
        <v>5870</v>
      </c>
      <c r="AI15" s="56">
        <v>6268</v>
      </c>
    </row>
    <row r="16" spans="1:35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2.5300000000000001E-3</v>
      </c>
      <c r="Q16">
        <v>2.5000000000000001E-3</v>
      </c>
      <c r="R1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0.57361837592179732</v>
      </c>
      <c r="AC16" s="56">
        <v>6.5550846854048004</v>
      </c>
      <c r="AD16" s="56">
        <v>215.01599999999999</v>
      </c>
      <c r="AE16" s="56">
        <v>0.03</v>
      </c>
      <c r="AF16" s="56">
        <v>1417</v>
      </c>
      <c r="AG16" s="56">
        <v>4869</v>
      </c>
      <c r="AH16" s="56">
        <v>5870</v>
      </c>
      <c r="AI16" s="56">
        <v>6268</v>
      </c>
    </row>
    <row r="17" spans="1:35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2.5100000000000001E-3</v>
      </c>
      <c r="Q17">
        <v>2.5000000000000001E-3</v>
      </c>
      <c r="R17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0.57359961841879614</v>
      </c>
      <c r="AC17" s="56">
        <v>6.5549775078534704</v>
      </c>
      <c r="AD17" s="56">
        <v>215.01599999999999</v>
      </c>
      <c r="AE17" s="56">
        <v>0.03</v>
      </c>
      <c r="AF17" s="56">
        <v>1420</v>
      </c>
      <c r="AG17" s="56">
        <v>4890</v>
      </c>
      <c r="AH17" s="56">
        <v>5880</v>
      </c>
      <c r="AI17" s="56">
        <v>6278</v>
      </c>
    </row>
    <row r="18" spans="1:35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>
        <v>2.5000000000000001E-3</v>
      </c>
      <c r="Q18">
        <v>2.5000000000000001E-3</v>
      </c>
      <c r="R18">
        <v>3.9500000000000004E-3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3.6700000000000001E-3</v>
      </c>
      <c r="X18" s="56">
        <v>3.6700000000000001E-3</v>
      </c>
      <c r="Y18" s="56">
        <v>2.5000000000000001E-3</v>
      </c>
      <c r="Z18" s="56">
        <v>2.5000000000000001E-3</v>
      </c>
      <c r="AA18" s="56">
        <v>2.5000000000000001E-3</v>
      </c>
      <c r="AB18" s="10">
        <v>0.5767477124183007</v>
      </c>
      <c r="AC18" s="56">
        <v>6.3843263237339913</v>
      </c>
      <c r="AD18" s="56">
        <v>229.46600000000001</v>
      </c>
      <c r="AE18" s="56">
        <v>0.03</v>
      </c>
      <c r="AF18" s="56">
        <v>1373</v>
      </c>
      <c r="AG18" s="56">
        <v>4926</v>
      </c>
      <c r="AH18" s="56">
        <v>5667</v>
      </c>
      <c r="AI18" s="56">
        <v>6040</v>
      </c>
    </row>
    <row r="19" spans="1:35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2.5000000000000001E-3</v>
      </c>
      <c r="Q19">
        <v>2.5000000000000001E-3</v>
      </c>
      <c r="R19">
        <v>3.9100000000000003E-3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3.63E-3</v>
      </c>
      <c r="X19" s="56">
        <v>3.63E-3</v>
      </c>
      <c r="Y19" s="56">
        <v>2.5000000000000001E-3</v>
      </c>
      <c r="Z19" s="56">
        <v>2.5000000000000001E-3</v>
      </c>
      <c r="AA19" s="56">
        <v>2.5000000000000001E-3</v>
      </c>
      <c r="AB19" s="10">
        <v>0.57726274509803921</v>
      </c>
      <c r="AC19" s="56">
        <v>7.0595106170576276</v>
      </c>
      <c r="AD19" s="56">
        <v>229.46600000000001</v>
      </c>
      <c r="AE19" s="56">
        <v>0.03</v>
      </c>
      <c r="AF19" s="56">
        <v>1213</v>
      </c>
      <c r="AG19" s="56">
        <v>3549</v>
      </c>
      <c r="AH19" s="56">
        <v>5019</v>
      </c>
      <c r="AI19" s="56">
        <v>5438</v>
      </c>
    </row>
    <row r="20" spans="1:35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2.5000000000000001E-3</v>
      </c>
      <c r="Q20">
        <v>2.5000000000000001E-3</v>
      </c>
      <c r="R20">
        <v>3.8700000000000002E-3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3.5899999999999999E-3</v>
      </c>
      <c r="X20" s="56">
        <v>3.5899999999999999E-3</v>
      </c>
      <c r="Y20" s="56">
        <v>2.5000000000000001E-3</v>
      </c>
      <c r="Z20" s="56">
        <v>2.5000000000000001E-3</v>
      </c>
      <c r="AA20" s="56">
        <v>2.5000000000000001E-3</v>
      </c>
      <c r="AB20" s="10">
        <v>0.57781873638344228</v>
      </c>
      <c r="AC20" s="56">
        <v>7.062909486785534</v>
      </c>
      <c r="AD20" s="56">
        <v>229.46600000000001</v>
      </c>
      <c r="AE20" s="56">
        <v>0.03</v>
      </c>
      <c r="AF20" s="56">
        <v>1213</v>
      </c>
      <c r="AG20" s="56">
        <v>3549</v>
      </c>
      <c r="AH20" s="56">
        <v>5019</v>
      </c>
      <c r="AI20" s="56">
        <v>5438</v>
      </c>
    </row>
    <row r="21" spans="1:35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2.5000000000000001E-3</v>
      </c>
      <c r="Q21">
        <v>2.5000000000000001E-3</v>
      </c>
      <c r="R21">
        <v>3.8300000000000001E-3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3.5500000000000002E-3</v>
      </c>
      <c r="X21" s="56">
        <v>3.5500000000000002E-3</v>
      </c>
      <c r="Y21" s="56">
        <v>2.5000000000000001E-3</v>
      </c>
      <c r="Z21" s="56">
        <v>2.5000000000000001E-3</v>
      </c>
      <c r="AA21" s="56">
        <v>2.5000000000000001E-3</v>
      </c>
      <c r="AB21" s="10">
        <v>0.57840087145969499</v>
      </c>
      <c r="AC21" s="56">
        <v>7.0664664260511749</v>
      </c>
      <c r="AD21" s="56">
        <v>229.46600000000001</v>
      </c>
      <c r="AE21" s="56">
        <v>0.03</v>
      </c>
      <c r="AF21" s="56">
        <v>1211</v>
      </c>
      <c r="AG21" s="56">
        <v>3528</v>
      </c>
      <c r="AH21" s="56">
        <v>5003</v>
      </c>
      <c r="AI21" s="56">
        <v>5430</v>
      </c>
    </row>
    <row r="22" spans="1:35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2.5000000000000001E-3</v>
      </c>
      <c r="Q22">
        <v>2.5000000000000001E-3</v>
      </c>
      <c r="R22">
        <v>3.79E-3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3.5200000000000001E-3</v>
      </c>
      <c r="X22" s="56">
        <v>3.5200000000000001E-3</v>
      </c>
      <c r="Y22" s="56">
        <v>2.5000000000000001E-3</v>
      </c>
      <c r="Z22" s="56">
        <v>2.5000000000000001E-3</v>
      </c>
      <c r="AA22" s="56">
        <v>2.5000000000000001E-3</v>
      </c>
      <c r="AB22" s="10">
        <v>0.57902352941176471</v>
      </c>
      <c r="AC22" s="56">
        <v>7.0702689860070853</v>
      </c>
      <c r="AD22" s="56">
        <v>229.46600000000001</v>
      </c>
      <c r="AE22" s="56">
        <v>0.03</v>
      </c>
      <c r="AF22" s="56">
        <v>1211</v>
      </c>
      <c r="AG22" s="56">
        <v>3528</v>
      </c>
      <c r="AH22" s="56">
        <v>5003</v>
      </c>
      <c r="AI22" s="56">
        <v>5430</v>
      </c>
    </row>
    <row r="23" spans="1:35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3.5799999999999998E-3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3.32E-3</v>
      </c>
      <c r="X23" s="56">
        <v>3.32E-3</v>
      </c>
      <c r="Y23" s="56">
        <v>2.5000000000000001E-3</v>
      </c>
      <c r="Z23" s="56">
        <v>2.5000000000000001E-3</v>
      </c>
      <c r="AA23" s="56">
        <v>2.5000000000000001E-3</v>
      </c>
      <c r="AB23" s="10">
        <v>0.58291123334099271</v>
      </c>
      <c r="AC23" s="56">
        <v>6.8581260410285214</v>
      </c>
      <c r="AD23" s="56">
        <v>243.916</v>
      </c>
      <c r="AE23" s="56">
        <v>0.03</v>
      </c>
      <c r="AF23" s="56">
        <v>1183</v>
      </c>
      <c r="AG23" s="56">
        <v>3720</v>
      </c>
      <c r="AH23" s="56">
        <v>4925</v>
      </c>
      <c r="AI23" s="56">
        <v>5275</v>
      </c>
    </row>
    <row r="24" spans="1:35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3.5400000000000002E-3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3.29E-3</v>
      </c>
      <c r="X24" s="56">
        <v>3.29E-3</v>
      </c>
      <c r="Y24" s="56">
        <v>2.5000000000000001E-3</v>
      </c>
      <c r="Z24" s="56">
        <v>2.5000000000000001E-3</v>
      </c>
      <c r="AA24" s="56">
        <v>2.5000000000000001E-3</v>
      </c>
      <c r="AB24" s="10">
        <v>0.58371043485753682</v>
      </c>
      <c r="AC24" s="56">
        <v>7.5852285752611532</v>
      </c>
      <c r="AD24" s="56">
        <v>243.916</v>
      </c>
      <c r="AE24" s="56">
        <v>0.03</v>
      </c>
      <c r="AF24" s="56">
        <v>1043</v>
      </c>
      <c r="AG24" s="56">
        <v>2328</v>
      </c>
      <c r="AH24" s="56">
        <v>3911</v>
      </c>
      <c r="AI24" s="56">
        <v>4730</v>
      </c>
    </row>
    <row r="25" spans="1:35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3.5000000000000001E-3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3.2499999999999999E-3</v>
      </c>
      <c r="X25" s="56">
        <v>3.2499999999999999E-3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0.58455990062040442</v>
      </c>
      <c r="AC25" s="56">
        <v>7.5907459080454203</v>
      </c>
      <c r="AD25" s="56">
        <v>243.916</v>
      </c>
      <c r="AE25" s="56">
        <v>0.03</v>
      </c>
      <c r="AF25" s="56">
        <v>1043</v>
      </c>
      <c r="AG25" s="56">
        <v>2328</v>
      </c>
      <c r="AH25" s="56">
        <v>3911</v>
      </c>
      <c r="AI25" s="56">
        <v>4730</v>
      </c>
    </row>
    <row r="26" spans="1:35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3.47E-3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3.2200000000000002E-3</v>
      </c>
      <c r="X26" s="56">
        <v>3.2200000000000002E-3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0.5854546042049632</v>
      </c>
      <c r="AC26" s="56">
        <v>7.5965527302950111</v>
      </c>
      <c r="AD26" s="56">
        <v>243.916</v>
      </c>
      <c r="AE26" s="56">
        <v>0.03</v>
      </c>
      <c r="AF26" s="56">
        <v>1041</v>
      </c>
      <c r="AG26" s="56">
        <v>2309</v>
      </c>
      <c r="AH26" s="56">
        <v>3895</v>
      </c>
      <c r="AI26" s="56">
        <v>4723</v>
      </c>
    </row>
    <row r="27" spans="1:35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3.4299999999999999E-3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3.1900000000000001E-3</v>
      </c>
      <c r="X27" s="56">
        <v>3.1900000000000001E-3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0.5864103429457721</v>
      </c>
      <c r="AC27" s="56">
        <v>7.6027507847950666</v>
      </c>
      <c r="AD27" s="56">
        <v>243.916</v>
      </c>
      <c r="AE27" s="56">
        <v>0.03</v>
      </c>
      <c r="AF27" s="56">
        <v>1041</v>
      </c>
      <c r="AG27" s="56">
        <v>2309</v>
      </c>
      <c r="AH27" s="56">
        <v>3895</v>
      </c>
      <c r="AI27" s="56">
        <v>4723</v>
      </c>
    </row>
    <row r="28" spans="1:35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3.2699999999999999E-3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3.0300000000000001E-3</v>
      </c>
      <c r="X28" s="56">
        <v>3.0300000000000001E-3</v>
      </c>
      <c r="Y28" s="56">
        <v>2.5000000000000001E-3</v>
      </c>
      <c r="Z28" s="56">
        <v>2.5000000000000001E-3</v>
      </c>
      <c r="AA28" s="56">
        <v>2.5000000000000001E-3</v>
      </c>
      <c r="AB28" s="10">
        <v>0.59118455238802214</v>
      </c>
      <c r="AC28" s="56">
        <v>7.3495654339684053</v>
      </c>
      <c r="AD28" s="56">
        <v>258.36599999999999</v>
      </c>
      <c r="AE28" s="56">
        <v>0.03</v>
      </c>
      <c r="AF28" s="56">
        <v>1025</v>
      </c>
      <c r="AG28" s="56">
        <v>2630</v>
      </c>
      <c r="AH28" s="56">
        <v>4038</v>
      </c>
      <c r="AI28" s="56">
        <v>4625</v>
      </c>
    </row>
    <row r="29" spans="1:35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3.2299999999999998E-3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3.0000000000000001E-3</v>
      </c>
      <c r="X29" s="56">
        <v>3.0000000000000001E-3</v>
      </c>
      <c r="Y29" s="56">
        <v>2.5000000000000001E-3</v>
      </c>
      <c r="Z29" s="56">
        <v>2.5000000000000001E-3</v>
      </c>
      <c r="AA29" s="56">
        <v>2.5000000000000001E-3</v>
      </c>
      <c r="AB29" s="10">
        <v>0.59240879539277547</v>
      </c>
      <c r="AC29" s="56">
        <v>8.1316104400382958</v>
      </c>
      <c r="AD29" s="56">
        <v>258.36599999999999</v>
      </c>
      <c r="AE29" s="56">
        <v>0.03</v>
      </c>
      <c r="AF29" s="56">
        <v>902</v>
      </c>
      <c r="AG29" s="56">
        <v>1433</v>
      </c>
      <c r="AH29" s="56">
        <v>2911</v>
      </c>
      <c r="AI29" s="56">
        <v>4055</v>
      </c>
    </row>
    <row r="30" spans="1:35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3.2000000000000002E-3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2.97E-3</v>
      </c>
      <c r="X30" s="56">
        <v>2.97E-3</v>
      </c>
      <c r="Y30" s="56">
        <v>2.5000000000000001E-3</v>
      </c>
      <c r="Z30" s="56">
        <v>2.5000000000000001E-3</v>
      </c>
      <c r="AA30" s="56">
        <v>2.5000000000000001E-3</v>
      </c>
      <c r="AB30" s="10">
        <v>0.59370128470684025</v>
      </c>
      <c r="AC30" s="56">
        <v>8.1404761872735225</v>
      </c>
      <c r="AD30" s="56">
        <v>258.36599999999999</v>
      </c>
      <c r="AE30" s="56">
        <v>0.03</v>
      </c>
      <c r="AF30" s="56">
        <v>900</v>
      </c>
      <c r="AG30" s="56">
        <v>1431</v>
      </c>
      <c r="AH30" s="56">
        <v>2897</v>
      </c>
      <c r="AI30" s="56">
        <v>4043</v>
      </c>
    </row>
    <row r="31" spans="1:35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3.1700000000000001E-3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2.9399999999999999E-3</v>
      </c>
      <c r="X31" s="56">
        <v>2.9399999999999999E-3</v>
      </c>
      <c r="Y31" s="56">
        <v>2.5000000000000001E-3</v>
      </c>
      <c r="Z31" s="56">
        <v>2.5000000000000001E-3</v>
      </c>
      <c r="AA31" s="56">
        <v>2.5000000000000001E-3</v>
      </c>
      <c r="AB31" s="10">
        <v>0.59511859292872449</v>
      </c>
      <c r="AC31" s="56">
        <v>8.1501870356385293</v>
      </c>
      <c r="AD31" s="56">
        <v>258.36599999999999</v>
      </c>
      <c r="AE31" s="56">
        <v>0.03</v>
      </c>
      <c r="AF31" s="56">
        <v>899</v>
      </c>
      <c r="AG31" s="56">
        <v>1428</v>
      </c>
      <c r="AH31" s="56">
        <v>2882</v>
      </c>
      <c r="AI31" s="56">
        <v>4031</v>
      </c>
    </row>
    <row r="32" spans="1:35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3.13E-3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2.9099999999999998E-3</v>
      </c>
      <c r="X32" s="56">
        <v>2.9099999999999998E-3</v>
      </c>
      <c r="Y32" s="56">
        <v>2.5000000000000001E-3</v>
      </c>
      <c r="Z32" s="56">
        <v>2.5000000000000001E-3</v>
      </c>
      <c r="AA32" s="56">
        <v>2.5000000000000001E-3</v>
      </c>
      <c r="AB32" s="10">
        <v>0.5966762850061661</v>
      </c>
      <c r="AC32" s="56">
        <v>8.1608464112141004</v>
      </c>
      <c r="AD32" s="56">
        <v>258.36599999999999</v>
      </c>
      <c r="AE32" s="56">
        <v>0.03</v>
      </c>
      <c r="AF32" s="56">
        <v>897</v>
      </c>
      <c r="AG32" s="56">
        <v>1426</v>
      </c>
      <c r="AH32" s="56">
        <v>2868</v>
      </c>
      <c r="AI32" s="56">
        <v>4019</v>
      </c>
    </row>
    <row r="33" spans="1:35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3.0000000000000001E-3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2.7899999999999999E-3</v>
      </c>
      <c r="X33" s="56">
        <v>2.7899999999999999E-3</v>
      </c>
      <c r="Y33" s="56">
        <v>2.5000000000000001E-3</v>
      </c>
      <c r="Z33" s="56">
        <v>2.5000000000000001E-3</v>
      </c>
      <c r="AA33" s="56">
        <v>2.5000000000000001E-3</v>
      </c>
      <c r="AB33" s="10">
        <v>0.6027328935689501</v>
      </c>
      <c r="AC33" s="56">
        <v>7.868296311162589</v>
      </c>
      <c r="AD33" s="56">
        <v>272.81599999999997</v>
      </c>
      <c r="AE33" s="56">
        <v>0.03</v>
      </c>
      <c r="AF33" s="56">
        <v>890</v>
      </c>
      <c r="AG33" s="56">
        <v>1605</v>
      </c>
      <c r="AH33" s="56">
        <v>3113</v>
      </c>
      <c r="AI33" s="56">
        <v>4061</v>
      </c>
    </row>
    <row r="34" spans="1:35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2.97E-3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2.7599999999999999E-3</v>
      </c>
      <c r="X34" s="56">
        <v>2.7599999999999999E-3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0.60472343258290961</v>
      </c>
      <c r="AC34" s="56">
        <v>8.7108864481668711</v>
      </c>
      <c r="AD34" s="56">
        <v>272.81599999999997</v>
      </c>
      <c r="AE34" s="56">
        <v>0.03</v>
      </c>
      <c r="AF34" s="56">
        <v>781</v>
      </c>
      <c r="AG34" s="56">
        <v>1248</v>
      </c>
      <c r="AH34" s="56">
        <v>1963</v>
      </c>
      <c r="AI34" s="56">
        <v>3189</v>
      </c>
    </row>
    <row r="35" spans="1:35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2.9399999999999999E-3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2.7299999999999998E-3</v>
      </c>
      <c r="X35" s="56">
        <v>2.7299999999999998E-3</v>
      </c>
      <c r="Y35" s="56">
        <v>2.5000000000000001E-3</v>
      </c>
      <c r="Z35" s="56">
        <v>2.5000000000000001E-3</v>
      </c>
      <c r="AA35" s="56">
        <v>2.5000000000000001E-3</v>
      </c>
      <c r="AB35" s="10">
        <v>0.60686904905995309</v>
      </c>
      <c r="AC35" s="56">
        <v>8.7263262931938659</v>
      </c>
      <c r="AD35" s="56">
        <v>272.81599999999997</v>
      </c>
      <c r="AE35" s="56">
        <v>0.03</v>
      </c>
      <c r="AF35" s="56">
        <v>778</v>
      </c>
      <c r="AG35" s="56">
        <v>1245</v>
      </c>
      <c r="AH35" s="56">
        <v>1936</v>
      </c>
      <c r="AI35" s="56">
        <v>3166</v>
      </c>
    </row>
    <row r="36" spans="1:35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2.9099999999999998E-3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2.7000000000000001E-3</v>
      </c>
      <c r="X36" s="56">
        <v>2.7000000000000001E-3</v>
      </c>
      <c r="Y36" s="56">
        <v>2.5000000000000001E-3</v>
      </c>
      <c r="Z36" s="56">
        <v>2.5000000000000001E-3</v>
      </c>
      <c r="AA36" s="56">
        <v>2.5000000000000001E-3</v>
      </c>
      <c r="AB36" s="10">
        <v>0.60922900024207205</v>
      </c>
      <c r="AC36" s="56">
        <v>8.7432770027965319</v>
      </c>
      <c r="AD36" s="56">
        <v>272.81599999999997</v>
      </c>
      <c r="AE36" s="56">
        <v>0.03</v>
      </c>
      <c r="AF36" s="56">
        <v>777</v>
      </c>
      <c r="AG36" s="56">
        <v>1243</v>
      </c>
      <c r="AH36" s="56">
        <v>1922</v>
      </c>
      <c r="AI36" s="56">
        <v>3155</v>
      </c>
    </row>
    <row r="37" spans="1:35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2.8800000000000002E-3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2.6700000000000001E-3</v>
      </c>
      <c r="X37" s="56">
        <v>2.6700000000000001E-3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0.61181765916243025</v>
      </c>
      <c r="AC37" s="56">
        <v>8.7618327267000566</v>
      </c>
      <c r="AD37" s="56">
        <v>272.81599999999997</v>
      </c>
      <c r="AE37" s="56">
        <v>0.03</v>
      </c>
      <c r="AF37" s="56">
        <v>775</v>
      </c>
      <c r="AG37" s="56">
        <v>1239</v>
      </c>
      <c r="AH37" s="56">
        <v>1895</v>
      </c>
      <c r="AI37" s="56">
        <v>3133</v>
      </c>
    </row>
  </sheetData>
  <conditionalFormatting sqref="AF3:AI37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7"/>
  <sheetViews>
    <sheetView zoomScale="70" zoomScaleNormal="70" workbookViewId="0">
      <selection activeCell="AJ1" sqref="AJ1:AM1048576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9" width="9.140625" style="8" customWidth="1"/>
    <col min="40" max="16384" width="9.140625" style="8"/>
  </cols>
  <sheetData>
    <row r="1" spans="1:39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s">
        <v>132</v>
      </c>
      <c r="AK1" s="56" t="s">
        <v>133</v>
      </c>
      <c r="AL1" s="56" t="s">
        <v>135</v>
      </c>
      <c r="AM1" s="56" t="s">
        <v>136</v>
      </c>
    </row>
    <row r="2" spans="1:39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s">
        <v>163</v>
      </c>
    </row>
    <row r="3" spans="1:39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4.1900000000000001E-3</v>
      </c>
      <c r="Q3" s="56">
        <v>3.49E-3</v>
      </c>
      <c r="R3" s="56">
        <v>7.0499999999999998E-3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6.5399999999999998E-3</v>
      </c>
      <c r="X3" s="56">
        <v>6.5399999999999998E-3</v>
      </c>
      <c r="Y3" s="56">
        <v>2.5000000000000001E-3</v>
      </c>
      <c r="Z3" s="56">
        <v>2.5000000000000001E-3</v>
      </c>
      <c r="AA3" s="56">
        <v>2.5000000000000001E-3</v>
      </c>
      <c r="AB3" s="10">
        <v>0.28013259123093681</v>
      </c>
      <c r="AC3" s="56">
        <v>3.535137041194667</v>
      </c>
      <c r="AD3" s="56">
        <v>186.11600000000001</v>
      </c>
      <c r="AE3" s="56">
        <v>0.03</v>
      </c>
      <c r="AF3" s="56">
        <v>3273</v>
      </c>
      <c r="AG3" s="56">
        <v>11693</v>
      </c>
      <c r="AH3" s="56">
        <v>12114</v>
      </c>
      <c r="AI3" s="56">
        <v>12551</v>
      </c>
      <c r="AJ3" s="8">
        <f>(AF3-Rho_default!AF3)/Rho_default!AF3</f>
        <v>-3.2229450029568306E-2</v>
      </c>
      <c r="AK3" s="8">
        <f>(AG3-Rho_default!AG3)/Rho_default!AG3</f>
        <v>-2.6394671107410492E-2</v>
      </c>
      <c r="AL3" s="8">
        <f>(AH3-Rho_default!AH3)/Rho_default!AH3</f>
        <v>-2.5422365245374095E-2</v>
      </c>
      <c r="AM3" s="8">
        <f>(AI3-Rho_default!AI3)/Rho_default!AI3</f>
        <v>-2.4255616885640985E-2</v>
      </c>
    </row>
    <row r="4" spans="1:39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4.15E-3</v>
      </c>
      <c r="Q4" s="56">
        <v>3.4499999999999999E-3</v>
      </c>
      <c r="R4" s="56">
        <v>6.9800000000000001E-3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6.4700000000000001E-3</v>
      </c>
      <c r="X4" s="56">
        <v>6.4700000000000001E-3</v>
      </c>
      <c r="Y4" s="56">
        <v>2.5000000000000001E-3</v>
      </c>
      <c r="Z4" s="56">
        <v>2.5000000000000001E-3</v>
      </c>
      <c r="AA4" s="56">
        <v>2.5000000000000001E-3</v>
      </c>
      <c r="AB4" s="10">
        <v>0.29299598311546837</v>
      </c>
      <c r="AC4" s="56">
        <v>3.995958431576657</v>
      </c>
      <c r="AD4" s="56">
        <v>186.11600000000001</v>
      </c>
      <c r="AE4" s="56">
        <v>0.03</v>
      </c>
      <c r="AF4" s="56">
        <v>2877</v>
      </c>
      <c r="AG4" s="56">
        <v>10506</v>
      </c>
      <c r="AH4" s="56">
        <v>10934</v>
      </c>
      <c r="AI4" s="56">
        <v>11381</v>
      </c>
      <c r="AJ4" s="8">
        <f>(AF4-Rho_default!AF4)/Rho_default!AF4</f>
        <v>-3.1965006729475103E-2</v>
      </c>
      <c r="AK4" s="8">
        <f>(AG4-Rho_default!AG4)/Rho_default!AG4</f>
        <v>-2.6861800666913672E-2</v>
      </c>
      <c r="AL4" s="8">
        <f>(AH4-Rho_default!AH4)/Rho_default!AH4</f>
        <v>-2.5750690546199769E-2</v>
      </c>
      <c r="AM4" s="8">
        <f>(AI4-Rho_default!AI4)/Rho_default!AI4</f>
        <v>-2.4513585326133538E-2</v>
      </c>
    </row>
    <row r="5" spans="1:39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4.1000000000000003E-3</v>
      </c>
      <c r="Q5" s="56">
        <v>3.4199999999999999E-3</v>
      </c>
      <c r="R5" s="56">
        <v>6.8999999999999999E-3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6.4099999999999999E-3</v>
      </c>
      <c r="X5" s="56">
        <v>6.4099999999999999E-3</v>
      </c>
      <c r="Y5" s="56">
        <v>2.5000000000000001E-3</v>
      </c>
      <c r="Z5" s="56">
        <v>2.5000000000000001E-3</v>
      </c>
      <c r="AA5" s="56">
        <v>2.5000000000000001E-3</v>
      </c>
      <c r="AB5" s="10">
        <v>0.30745081018518522</v>
      </c>
      <c r="AC5" s="56">
        <v>4.0933412263097759</v>
      </c>
      <c r="AD5" s="56">
        <v>186.11600000000001</v>
      </c>
      <c r="AE5" s="56">
        <v>0.03</v>
      </c>
      <c r="AF5" s="56">
        <v>2809</v>
      </c>
      <c r="AG5" s="56">
        <v>10296</v>
      </c>
      <c r="AH5" s="56">
        <v>10726</v>
      </c>
      <c r="AI5" s="56">
        <v>11174</v>
      </c>
      <c r="AJ5" s="8">
        <f>(AF5-Rho_default!AF5)/Rho_default!AF5</f>
        <v>-2.6005547850208043E-2</v>
      </c>
      <c r="AK5" s="8">
        <f>(AG5-Rho_default!AG5)/Rho_default!AG5</f>
        <v>-2.2129357013961438E-2</v>
      </c>
      <c r="AL5" s="8">
        <f>(AH5-Rho_default!AH5)/Rho_default!AH5</f>
        <v>-2.1171746669100201E-2</v>
      </c>
      <c r="AM5" s="8">
        <f>(AI5-Rho_default!AI5)/Rho_default!AI5</f>
        <v>-2.0168361978253245E-2</v>
      </c>
    </row>
    <row r="6" spans="1:39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4.0600000000000002E-3</v>
      </c>
      <c r="Q6" s="56">
        <v>3.3800000000000002E-3</v>
      </c>
      <c r="R6" s="56">
        <v>6.8199999999999997E-3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6.3499999999999997E-3</v>
      </c>
      <c r="X6" s="56">
        <v>6.3499999999999997E-3</v>
      </c>
      <c r="Y6" s="56">
        <v>2.5000000000000001E-3</v>
      </c>
      <c r="Z6" s="56">
        <v>2.5000000000000001E-3</v>
      </c>
      <c r="AA6" s="56">
        <v>2.5000000000000001E-3</v>
      </c>
      <c r="AB6" s="10">
        <v>0.32520850354030489</v>
      </c>
      <c r="AC6" s="56">
        <v>4.2098931675940738</v>
      </c>
      <c r="AD6" s="56">
        <v>186.11600000000001</v>
      </c>
      <c r="AE6" s="56">
        <v>0.03</v>
      </c>
      <c r="AF6" s="56">
        <v>2722</v>
      </c>
      <c r="AG6" s="56">
        <v>10027</v>
      </c>
      <c r="AH6" s="56">
        <v>10459</v>
      </c>
      <c r="AI6" s="56">
        <v>10908</v>
      </c>
      <c r="AJ6" s="8">
        <f>(AF6-Rho_default!AF6)/Rho_default!AF6</f>
        <v>-2.5769506084466716E-2</v>
      </c>
      <c r="AK6" s="8">
        <f>(AG6-Rho_default!AG6)/Rho_default!AG6</f>
        <v>-2.185152668032387E-2</v>
      </c>
      <c r="AL6" s="8">
        <f>(AH6-Rho_default!AH6)/Rho_default!AH6</f>
        <v>-2.0784570733077427E-2</v>
      </c>
      <c r="AM6" s="8">
        <f>(AI6-Rho_default!AI6)/Rho_default!AI6</f>
        <v>-1.9858028573995868E-2</v>
      </c>
    </row>
    <row r="7" spans="1:39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4.0099999999999997E-3</v>
      </c>
      <c r="Q7" s="56">
        <v>3.3500000000000001E-3</v>
      </c>
      <c r="R7" s="56">
        <v>6.7499999999999999E-3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6.28E-3</v>
      </c>
      <c r="X7" s="56">
        <v>6.28E-3</v>
      </c>
      <c r="Y7" s="56">
        <v>2.5000000000000001E-3</v>
      </c>
      <c r="Z7" s="56">
        <v>2.5000000000000001E-3</v>
      </c>
      <c r="AA7" s="56">
        <v>2.5000000000000001E-3</v>
      </c>
      <c r="AB7" s="10">
        <v>0.34909024373638342</v>
      </c>
      <c r="AC7" s="56">
        <v>4.3617320686437919</v>
      </c>
      <c r="AD7" s="56">
        <v>186.11600000000001</v>
      </c>
      <c r="AE7" s="56">
        <v>0.03</v>
      </c>
      <c r="AF7" s="56">
        <v>2621</v>
      </c>
      <c r="AG7" s="56">
        <v>9707</v>
      </c>
      <c r="AH7" s="56">
        <v>10139</v>
      </c>
      <c r="AI7" s="56">
        <v>10591</v>
      </c>
      <c r="AJ7" s="8">
        <f>(AF7-Rho_default!AF7)/Rho_default!AF7</f>
        <v>-2.492559523809524E-2</v>
      </c>
      <c r="AK7" s="8">
        <f>(AG7-Rho_default!AG7)/Rho_default!AG7</f>
        <v>-2.1373122290553482E-2</v>
      </c>
      <c r="AL7" s="8">
        <f>(AH7-Rho_default!AH7)/Rho_default!AH7</f>
        <v>-2.0386473429951691E-2</v>
      </c>
      <c r="AM7" s="8">
        <f>(AI7-Rho_default!AI7)/Rho_default!AI7</f>
        <v>-1.9442644199611146E-2</v>
      </c>
    </row>
    <row r="8" spans="1:39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3.6700000000000001E-3</v>
      </c>
      <c r="Q8" s="56">
        <v>2.5000000000000001E-3</v>
      </c>
      <c r="R8" s="56">
        <v>6.1900000000000002E-3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5.7499999999999999E-3</v>
      </c>
      <c r="X8" s="56">
        <v>5.7499999999999999E-3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0.49003654716324402</v>
      </c>
      <c r="AC8" s="56">
        <v>5.0786119265696339</v>
      </c>
      <c r="AD8" s="56">
        <v>200.566</v>
      </c>
      <c r="AE8" s="56">
        <v>0.03</v>
      </c>
      <c r="AF8" s="56">
        <v>2051</v>
      </c>
      <c r="AG8" s="56">
        <v>7763</v>
      </c>
      <c r="AH8" s="56">
        <v>8168</v>
      </c>
      <c r="AI8" s="56">
        <v>8593</v>
      </c>
      <c r="AJ8" s="8">
        <f>(AF8-Rho_default!AF8)/Rho_default!AF8</f>
        <v>-1.5362457993278924E-2</v>
      </c>
      <c r="AK8" s="8">
        <f>(AG8-Rho_default!AG8)/Rho_default!AG8</f>
        <v>-1.3846544715447155E-2</v>
      </c>
      <c r="AL8" s="8">
        <f>(AH8-Rho_default!AH8)/Rho_default!AH8</f>
        <v>-1.304978250362494E-2</v>
      </c>
      <c r="AM8" s="8">
        <f>(AI8-Rho_default!AI8)/Rho_default!AI8</f>
        <v>-1.2525856125028729E-2</v>
      </c>
    </row>
    <row r="9" spans="1:39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3.64E-3</v>
      </c>
      <c r="Q9" s="56">
        <v>2.5000000000000001E-3</v>
      </c>
      <c r="R9" s="56">
        <v>6.13E-3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5.6899999999999997E-3</v>
      </c>
      <c r="X9" s="56">
        <v>5.6899999999999997E-3</v>
      </c>
      <c r="Y9" s="56">
        <v>2.5000000000000001E-3</v>
      </c>
      <c r="Z9" s="56">
        <v>2.5000000000000001E-3</v>
      </c>
      <c r="AA9" s="56">
        <v>2.5000000000000001E-3</v>
      </c>
      <c r="AB9" s="10">
        <v>0.49262363115478319</v>
      </c>
      <c r="AC9" s="56">
        <v>5.6280002363124639</v>
      </c>
      <c r="AD9" s="56">
        <v>200.566</v>
      </c>
      <c r="AE9" s="56">
        <v>0.03</v>
      </c>
      <c r="AF9" s="56">
        <v>1822</v>
      </c>
      <c r="AG9" s="56">
        <v>6979</v>
      </c>
      <c r="AH9" s="56">
        <v>7384</v>
      </c>
      <c r="AI9" s="56">
        <v>7811</v>
      </c>
      <c r="AJ9" s="8">
        <f>(AF9-Rho_default!AF9)/Rho_default!AF9</f>
        <v>-1.6729627630868861E-2</v>
      </c>
      <c r="AK9" s="8">
        <f>(AG9-Rho_default!AG9)/Rho_default!AG9</f>
        <v>-1.5100197572678522E-2</v>
      </c>
      <c r="AL9" s="8">
        <f>(AH9-Rho_default!AH9)/Rho_default!AH9</f>
        <v>-1.4152202937249666E-2</v>
      </c>
      <c r="AM9" s="8">
        <f>(AI9-Rho_default!AI9)/Rho_default!AI9</f>
        <v>-1.3513513513513514E-2</v>
      </c>
    </row>
    <row r="10" spans="1:39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3.5999999999999999E-3</v>
      </c>
      <c r="Q10" s="56">
        <v>2.5000000000000001E-3</v>
      </c>
      <c r="R10" s="56">
        <v>6.0600000000000003E-3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5.62E-3</v>
      </c>
      <c r="X10" s="56">
        <v>5.62E-3</v>
      </c>
      <c r="Y10" s="56">
        <v>2.5000000000000001E-3</v>
      </c>
      <c r="Z10" s="56">
        <v>2.5000000000000001E-3</v>
      </c>
      <c r="AA10" s="56">
        <v>2.5000000000000001E-3</v>
      </c>
      <c r="AB10" s="10">
        <v>0.49567391362553209</v>
      </c>
      <c r="AC10" s="56">
        <v>5.6453973902565133</v>
      </c>
      <c r="AD10" s="56">
        <v>200.566</v>
      </c>
      <c r="AE10" s="56">
        <v>0.03</v>
      </c>
      <c r="AF10" s="56">
        <v>1815</v>
      </c>
      <c r="AG10" s="56">
        <v>6953</v>
      </c>
      <c r="AH10" s="56">
        <v>7357</v>
      </c>
      <c r="AI10" s="56">
        <v>7785</v>
      </c>
      <c r="AJ10" s="8">
        <f>(AF10-Rho_default!AF10)/Rho_default!AF10</f>
        <v>-1.6260162601626018E-2</v>
      </c>
      <c r="AK10" s="8">
        <f>(AG10-Rho_default!AG10)/Rho_default!AG10</f>
        <v>-1.5016291259385183E-2</v>
      </c>
      <c r="AL10" s="8">
        <f>(AH10-Rho_default!AH10)/Rho_default!AH10</f>
        <v>-1.4335476956055734E-2</v>
      </c>
      <c r="AM10" s="8">
        <f>(AI10-Rho_default!AI10)/Rho_default!AI10</f>
        <v>-1.3433024965150172E-2</v>
      </c>
    </row>
    <row r="11" spans="1:39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3.5599999999999998E-3</v>
      </c>
      <c r="Q11" s="56">
        <v>2.5000000000000001E-3</v>
      </c>
      <c r="R11" s="56">
        <v>6.0000000000000001E-3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5.5799999999999999E-3</v>
      </c>
      <c r="X11" s="56">
        <v>5.5799999999999999E-3</v>
      </c>
      <c r="Y11" s="56">
        <v>2.5000000000000001E-3</v>
      </c>
      <c r="Z11" s="56">
        <v>2.5000000000000001E-3</v>
      </c>
      <c r="AA11" s="56">
        <v>2.5000000000000001E-3</v>
      </c>
      <c r="AB11" s="10">
        <v>0.49905486090658369</v>
      </c>
      <c r="AC11" s="56">
        <v>5.664618044845585</v>
      </c>
      <c r="AD11" s="56">
        <v>200.566</v>
      </c>
      <c r="AE11" s="56">
        <v>0.03</v>
      </c>
      <c r="AF11" s="56">
        <v>1811</v>
      </c>
      <c r="AG11" s="56">
        <v>6940</v>
      </c>
      <c r="AH11" s="56">
        <v>7344</v>
      </c>
      <c r="AI11" s="56">
        <v>7772</v>
      </c>
      <c r="AJ11" s="8">
        <f>(AF11-Rho_default!AF11)/Rho_default!AF11</f>
        <v>-1.4153511159499184E-2</v>
      </c>
      <c r="AK11" s="8">
        <f>(AG11-Rho_default!AG11)/Rho_default!AG11</f>
        <v>-1.3083048919226393E-2</v>
      </c>
      <c r="AL11" s="8">
        <f>(AH11-Rho_default!AH11)/Rho_default!AH11</f>
        <v>-1.2505042355788625E-2</v>
      </c>
      <c r="AM11" s="8">
        <f>(AI11-Rho_default!AI11)/Rho_default!AI11</f>
        <v>-1.1698880976602238E-2</v>
      </c>
    </row>
    <row r="12" spans="1:39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3.5200000000000001E-3</v>
      </c>
      <c r="Q12" s="56">
        <v>2.5000000000000001E-3</v>
      </c>
      <c r="R12" s="56">
        <v>5.9300000000000004E-3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5.5100000000000001E-3</v>
      </c>
      <c r="X12" s="56">
        <v>5.5100000000000001E-3</v>
      </c>
      <c r="Y12" s="56">
        <v>2.5000000000000001E-3</v>
      </c>
      <c r="Z12" s="56">
        <v>2.5000000000000001E-3</v>
      </c>
      <c r="AA12" s="56">
        <v>2.5000000000000001E-3</v>
      </c>
      <c r="AB12" s="10">
        <v>0.50331267236070576</v>
      </c>
      <c r="AC12" s="56">
        <v>5.6887312753885633</v>
      </c>
      <c r="AD12" s="56">
        <v>200.566</v>
      </c>
      <c r="AE12" s="56">
        <v>0.03</v>
      </c>
      <c r="AF12" s="56">
        <v>1800</v>
      </c>
      <c r="AG12" s="56">
        <v>6901</v>
      </c>
      <c r="AH12" s="56">
        <v>7305</v>
      </c>
      <c r="AI12" s="56">
        <v>7733</v>
      </c>
      <c r="AJ12" s="8">
        <f>(AF12-Rho_default!AF12)/Rho_default!AF12</f>
        <v>-1.6393442622950821E-2</v>
      </c>
      <c r="AK12" s="8">
        <f>(AG12-Rho_default!AG12)/Rho_default!AG12</f>
        <v>-1.4987153868113046E-2</v>
      </c>
      <c r="AL12" s="8">
        <f>(AH12-Rho_default!AH12)/Rho_default!AH12</f>
        <v>-1.417004048582996E-2</v>
      </c>
      <c r="AM12" s="8">
        <f>(AI12-Rho_default!AI12)/Rho_default!AI12</f>
        <v>-1.3396274559836692E-2</v>
      </c>
    </row>
    <row r="13" spans="1:39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3.2599999999999999E-3</v>
      </c>
      <c r="Q13" s="56">
        <v>2.5000000000000001E-3</v>
      </c>
      <c r="R13" s="56">
        <v>5.4999999999999997E-3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5.1000000000000004E-3</v>
      </c>
      <c r="X13" s="56">
        <v>5.1000000000000004E-3</v>
      </c>
      <c r="Y13" s="56">
        <v>2.5000000000000001E-3</v>
      </c>
      <c r="Z13" s="56">
        <v>2.5000000000000001E-3</v>
      </c>
      <c r="AA13" s="56">
        <v>2.5000000000000001E-3</v>
      </c>
      <c r="AB13" s="10">
        <v>0.54741307237180581</v>
      </c>
      <c r="AC13" s="56">
        <v>5.7937355363979304</v>
      </c>
      <c r="AD13" s="56">
        <v>215.01599999999999</v>
      </c>
      <c r="AE13" s="56">
        <v>0.03</v>
      </c>
      <c r="AF13" s="56">
        <v>1645</v>
      </c>
      <c r="AG13" s="56">
        <v>6319</v>
      </c>
      <c r="AH13" s="56">
        <v>6696</v>
      </c>
      <c r="AI13" s="56">
        <v>7095</v>
      </c>
      <c r="AJ13" s="8">
        <f>(AF13-Rho_default!AF13)/Rho_default!AF13</f>
        <v>-1.2012012012012012E-2</v>
      </c>
      <c r="AK13" s="8">
        <f>(AG13-Rho_default!AG13)/Rho_default!AG13</f>
        <v>-1.1265842591143795E-2</v>
      </c>
      <c r="AL13" s="8">
        <f>(AH13-Rho_default!AH13)/Rho_default!AH13</f>
        <v>-1.0638297872340425E-2</v>
      </c>
      <c r="AM13" s="8">
        <f>(AI13-Rho_default!AI13)/Rho_default!AI13</f>
        <v>-1.0046044370029301E-2</v>
      </c>
    </row>
    <row r="14" spans="1:39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3.2399999999999998E-3</v>
      </c>
      <c r="Q14" s="56">
        <v>2.5000000000000001E-3</v>
      </c>
      <c r="R14" s="56">
        <v>5.4400000000000004E-3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5.0499999999999998E-3</v>
      </c>
      <c r="X14" s="56">
        <v>5.0499999999999998E-3</v>
      </c>
      <c r="Y14" s="56">
        <v>2.5000000000000001E-3</v>
      </c>
      <c r="Z14" s="56">
        <v>2.5000000000000001E-3</v>
      </c>
      <c r="AA14" s="56">
        <v>2.5000000000000001E-3</v>
      </c>
      <c r="AB14" s="10">
        <v>0.56432698079231691</v>
      </c>
      <c r="AC14" s="56">
        <v>6.5017787429859979</v>
      </c>
      <c r="AD14" s="56">
        <v>215.01599999999999</v>
      </c>
      <c r="AE14" s="56">
        <v>0.03</v>
      </c>
      <c r="AF14" s="56">
        <v>1433</v>
      </c>
      <c r="AG14" s="56">
        <v>4998</v>
      </c>
      <c r="AH14" s="56">
        <v>5929</v>
      </c>
      <c r="AI14" s="56">
        <v>6327</v>
      </c>
      <c r="AJ14" s="8">
        <f>(AF14-Rho_default!AF14)/Rho_default!AF14</f>
        <v>-1.3085399449035813E-2</v>
      </c>
      <c r="AK14" s="8">
        <f>(AG14-Rho_default!AG14)/Rho_default!AG14</f>
        <v>-2.9514563106796118E-2</v>
      </c>
      <c r="AL14" s="8">
        <f>(AH14-Rho_default!AH14)/Rho_default!AH14</f>
        <v>-1.1668611435239206E-2</v>
      </c>
      <c r="AM14" s="8">
        <f>(AI14-Rho_default!AI14)/Rho_default!AI14</f>
        <v>-1.0942629357511334E-2</v>
      </c>
    </row>
    <row r="15" spans="1:39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3.2000000000000002E-3</v>
      </c>
      <c r="Q15" s="56">
        <v>2.5000000000000001E-3</v>
      </c>
      <c r="R15" s="56">
        <v>5.3899999999999998E-3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5.0000000000000001E-3</v>
      </c>
      <c r="X15" s="56">
        <v>5.0000000000000001E-3</v>
      </c>
      <c r="Y15" s="56">
        <v>2.5000000000000001E-3</v>
      </c>
      <c r="Z15" s="56">
        <v>2.5000000000000001E-3</v>
      </c>
      <c r="AA15" s="56">
        <v>2.5000000000000001E-3</v>
      </c>
      <c r="AB15" s="10">
        <v>0.58653479248842388</v>
      </c>
      <c r="AC15" s="56">
        <v>6.6284756994086829</v>
      </c>
      <c r="AD15" s="56">
        <v>215.01599999999999</v>
      </c>
      <c r="AE15" s="56">
        <v>0.03</v>
      </c>
      <c r="AF15" s="56">
        <v>1399</v>
      </c>
      <c r="AG15" s="56">
        <v>4717</v>
      </c>
      <c r="AH15" s="56">
        <v>5802</v>
      </c>
      <c r="AI15" s="56">
        <v>6200</v>
      </c>
      <c r="AJ15" s="8">
        <f>(AF15-Rho_default!AF15)/Rho_default!AF15</f>
        <v>-1.2702893436838392E-2</v>
      </c>
      <c r="AK15" s="8">
        <f>(AG15-Rho_default!AG15)/Rho_default!AG15</f>
        <v>-3.1217909221606079E-2</v>
      </c>
      <c r="AL15" s="8">
        <f>(AH15-Rho_default!AH15)/Rho_default!AH15</f>
        <v>-1.1584327086882453E-2</v>
      </c>
      <c r="AM15" s="8">
        <f>(AI15-Rho_default!AI15)/Rho_default!AI15</f>
        <v>-1.0848755583918315E-2</v>
      </c>
    </row>
    <row r="16" spans="1:39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3.16E-3</v>
      </c>
      <c r="Q16" s="56">
        <v>2.5000000000000001E-3</v>
      </c>
      <c r="R16" s="56">
        <v>5.3200000000000001E-3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4.9500000000000004E-3</v>
      </c>
      <c r="X16" s="56">
        <v>4.9500000000000004E-3</v>
      </c>
      <c r="Y16" s="56">
        <v>2.5000000000000001E-3</v>
      </c>
      <c r="Z16" s="56">
        <v>2.5000000000000001E-3</v>
      </c>
      <c r="AA16" s="56">
        <v>2.5000000000000001E-3</v>
      </c>
      <c r="AB16" s="10">
        <v>0.58634775338706913</v>
      </c>
      <c r="AC16" s="56">
        <v>6.6274187433610754</v>
      </c>
      <c r="AD16" s="56">
        <v>215.01599999999999</v>
      </c>
      <c r="AE16" s="56">
        <v>0.03</v>
      </c>
      <c r="AF16" s="56">
        <v>1399</v>
      </c>
      <c r="AG16" s="56">
        <v>4717</v>
      </c>
      <c r="AH16" s="56">
        <v>5802</v>
      </c>
      <c r="AI16" s="56">
        <v>6200</v>
      </c>
      <c r="AJ16" s="8">
        <f>(AF16-Rho_default!AF16)/Rho_default!AF16</f>
        <v>-1.2702893436838392E-2</v>
      </c>
      <c r="AK16" s="8">
        <f>(AG16-Rho_default!AG16)/Rho_default!AG16</f>
        <v>-3.1217909221606079E-2</v>
      </c>
      <c r="AL16" s="8">
        <f>(AH16-Rho_default!AH16)/Rho_default!AH16</f>
        <v>-1.1584327086882453E-2</v>
      </c>
      <c r="AM16" s="8">
        <f>(AI16-Rho_default!AI16)/Rho_default!AI16</f>
        <v>-1.0848755583918315E-2</v>
      </c>
    </row>
    <row r="17" spans="1:39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3.14E-3</v>
      </c>
      <c r="Q17" s="56">
        <v>2.5000000000000001E-3</v>
      </c>
      <c r="R17" s="56">
        <v>5.28E-3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4.8999999999999998E-3</v>
      </c>
      <c r="X17" s="56">
        <v>4.8999999999999998E-3</v>
      </c>
      <c r="Y17" s="56">
        <v>2.5000000000000001E-3</v>
      </c>
      <c r="Z17" s="56">
        <v>2.5000000000000001E-3</v>
      </c>
      <c r="AA17" s="56">
        <v>2.5000000000000001E-3</v>
      </c>
      <c r="AB17" s="10">
        <v>0.58642439118504552</v>
      </c>
      <c r="AC17" s="56">
        <v>6.6278518431559146</v>
      </c>
      <c r="AD17" s="56">
        <v>215.01599999999999</v>
      </c>
      <c r="AE17" s="56">
        <v>0.03</v>
      </c>
      <c r="AF17" s="56">
        <v>1399</v>
      </c>
      <c r="AG17" s="56">
        <v>4717</v>
      </c>
      <c r="AH17" s="56">
        <v>5802</v>
      </c>
      <c r="AI17" s="56">
        <v>6200</v>
      </c>
      <c r="AJ17" s="8">
        <f>(AF17-Rho_default!AF17)/Rho_default!AF17</f>
        <v>-1.4788732394366197E-2</v>
      </c>
      <c r="AK17" s="8">
        <f>(AG17-Rho_default!AG17)/Rho_default!AG17</f>
        <v>-3.5378323108384457E-2</v>
      </c>
      <c r="AL17" s="8">
        <f>(AH17-Rho_default!AH17)/Rho_default!AH17</f>
        <v>-1.3265306122448979E-2</v>
      </c>
      <c r="AM17" s="8">
        <f>(AI17-Rho_default!AI17)/Rho_default!AI17</f>
        <v>-1.2424338961452692E-2</v>
      </c>
    </row>
    <row r="18" spans="1:39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2.5000000000000001E-3</v>
      </c>
      <c r="Q18" s="56">
        <v>2.5000000000000001E-3</v>
      </c>
      <c r="R18" s="56">
        <v>4.9399999999999999E-3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4.5900000000000003E-3</v>
      </c>
      <c r="X18" s="56">
        <v>4.5900000000000003E-3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0.57943006535947716</v>
      </c>
      <c r="AC18" s="56">
        <v>6.3991552956795568</v>
      </c>
      <c r="AD18" s="56">
        <v>229.46600000000001</v>
      </c>
      <c r="AE18" s="56">
        <v>0.03</v>
      </c>
      <c r="AF18" s="56">
        <v>1368</v>
      </c>
      <c r="AG18" s="56">
        <v>4885</v>
      </c>
      <c r="AH18" s="56">
        <v>5648</v>
      </c>
      <c r="AI18" s="56">
        <v>6021</v>
      </c>
      <c r="AJ18" s="8">
        <f>(AF18-Rho_default!AF18)/Rho_default!AF18</f>
        <v>-3.6416605972323379E-3</v>
      </c>
      <c r="AK18" s="8">
        <f>(AG18-Rho_default!AG18)/Rho_default!AG18</f>
        <v>-8.32318311002842E-3</v>
      </c>
      <c r="AL18" s="8">
        <f>(AH18-Rho_default!AH18)/Rho_default!AH18</f>
        <v>-3.3527439562378684E-3</v>
      </c>
      <c r="AM18" s="8">
        <f>(AI18-Rho_default!AI18)/Rho_default!AI18</f>
        <v>-3.1456953642384107E-3</v>
      </c>
    </row>
    <row r="19" spans="1:39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2.5000000000000001E-3</v>
      </c>
      <c r="Q19" s="56">
        <v>2.5000000000000001E-3</v>
      </c>
      <c r="R19" s="56">
        <v>4.8900000000000002E-3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4.5399999999999998E-3</v>
      </c>
      <c r="X19" s="56">
        <v>4.5399999999999998E-3</v>
      </c>
      <c r="Y19" s="56">
        <v>2.5000000000000001E-3</v>
      </c>
      <c r="Z19" s="56">
        <v>2.5000000000000001E-3</v>
      </c>
      <c r="AA19" s="56">
        <v>2.5000000000000001E-3</v>
      </c>
      <c r="AB19" s="10">
        <v>0.5799372549019608</v>
      </c>
      <c r="AC19" s="56">
        <v>7.075845390090894</v>
      </c>
      <c r="AD19" s="56">
        <v>229.46600000000001</v>
      </c>
      <c r="AE19" s="56">
        <v>0.03</v>
      </c>
      <c r="AF19" s="56">
        <v>1209</v>
      </c>
      <c r="AG19" s="56">
        <v>3508</v>
      </c>
      <c r="AH19" s="56">
        <v>4987</v>
      </c>
      <c r="AI19" s="56">
        <v>5422</v>
      </c>
      <c r="AJ19" s="8">
        <f>(AF19-Rho_default!AF19)/Rho_default!AF19</f>
        <v>-3.2976092333058533E-3</v>
      </c>
      <c r="AK19" s="8">
        <f>(AG19-Rho_default!AG19)/Rho_default!AG19</f>
        <v>-1.1552550014088475E-2</v>
      </c>
      <c r="AL19" s="8">
        <f>(AH19-Rho_default!AH19)/Rho_default!AH19</f>
        <v>-6.3757720661486352E-3</v>
      </c>
      <c r="AM19" s="8">
        <f>(AI19-Rho_default!AI19)/Rho_default!AI19</f>
        <v>-2.942258183155572E-3</v>
      </c>
    </row>
    <row r="20" spans="1:39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2.5000000000000001E-3</v>
      </c>
      <c r="Q20" s="56">
        <v>2.5000000000000001E-3</v>
      </c>
      <c r="R20" s="56">
        <v>4.8399999999999997E-3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4.4900000000000001E-3</v>
      </c>
      <c r="X20" s="56">
        <v>4.4900000000000001E-3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0.58047015250544665</v>
      </c>
      <c r="AC20" s="56">
        <v>7.0790955996640461</v>
      </c>
      <c r="AD20" s="56">
        <v>229.46600000000001</v>
      </c>
      <c r="AE20" s="56">
        <v>0.03</v>
      </c>
      <c r="AF20" s="56">
        <v>1209</v>
      </c>
      <c r="AG20" s="56">
        <v>3508</v>
      </c>
      <c r="AH20" s="56">
        <v>4987</v>
      </c>
      <c r="AI20" s="56">
        <v>5422</v>
      </c>
      <c r="AJ20" s="8">
        <f>(AF20-Rho_default!AF20)/Rho_default!AF20</f>
        <v>-3.2976092333058533E-3</v>
      </c>
      <c r="AK20" s="8">
        <f>(AG20-Rho_default!AG20)/Rho_default!AG20</f>
        <v>-1.1552550014088475E-2</v>
      </c>
      <c r="AL20" s="8">
        <f>(AH20-Rho_default!AH20)/Rho_default!AH20</f>
        <v>-6.3757720661486352E-3</v>
      </c>
      <c r="AM20" s="8">
        <f>(AI20-Rho_default!AI20)/Rho_default!AI20</f>
        <v>-2.942258183155572E-3</v>
      </c>
    </row>
    <row r="21" spans="1:39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2.5000000000000001E-3</v>
      </c>
      <c r="Q21" s="56">
        <v>2.5000000000000001E-3</v>
      </c>
      <c r="R21" s="56">
        <v>4.79E-3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4.4400000000000004E-3</v>
      </c>
      <c r="X21" s="56">
        <v>4.4400000000000004E-3</v>
      </c>
      <c r="Y21" s="56">
        <v>2.5000000000000001E-3</v>
      </c>
      <c r="Z21" s="56">
        <v>2.5000000000000001E-3</v>
      </c>
      <c r="AA21" s="56">
        <v>2.5000000000000001E-3</v>
      </c>
      <c r="AB21" s="10">
        <v>0.58103877995642694</v>
      </c>
      <c r="AC21" s="56">
        <v>7.0825620851849189</v>
      </c>
      <c r="AD21" s="56">
        <v>229.46600000000001</v>
      </c>
      <c r="AE21" s="56">
        <v>0.03</v>
      </c>
      <c r="AF21" s="56">
        <v>1209</v>
      </c>
      <c r="AG21" s="56">
        <v>3508</v>
      </c>
      <c r="AH21" s="56">
        <v>4987</v>
      </c>
      <c r="AI21" s="56">
        <v>5422</v>
      </c>
      <c r="AJ21" s="8">
        <f>(AF21-Rho_default!AF21)/Rho_default!AF21</f>
        <v>-1.6515276630883566E-3</v>
      </c>
      <c r="AK21" s="8">
        <f>(AG21-Rho_default!AG21)/Rho_default!AG21</f>
        <v>-5.6689342403628117E-3</v>
      </c>
      <c r="AL21" s="8">
        <f>(AH21-Rho_default!AH21)/Rho_default!AH21</f>
        <v>-3.1980811513092145E-3</v>
      </c>
      <c r="AM21" s="8">
        <f>(AI21-Rho_default!AI21)/Rho_default!AI21</f>
        <v>-1.4732965009208103E-3</v>
      </c>
    </row>
    <row r="22" spans="1:39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2.5000000000000001E-3</v>
      </c>
      <c r="Q22" s="56">
        <v>2.5000000000000001E-3</v>
      </c>
      <c r="R22" s="56">
        <v>4.7400000000000003E-3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4.4000000000000003E-3</v>
      </c>
      <c r="X22" s="56">
        <v>4.4000000000000003E-3</v>
      </c>
      <c r="Y22" s="56">
        <v>2.5000000000000001E-3</v>
      </c>
      <c r="Z22" s="56">
        <v>2.5000000000000001E-3</v>
      </c>
      <c r="AA22" s="56">
        <v>2.5000000000000001E-3</v>
      </c>
      <c r="AB22" s="10">
        <v>0.58165359477124179</v>
      </c>
      <c r="AC22" s="56">
        <v>7.0863082317058339</v>
      </c>
      <c r="AD22" s="56">
        <v>229.46600000000001</v>
      </c>
      <c r="AE22" s="56">
        <v>0.03</v>
      </c>
      <c r="AF22" s="56">
        <v>1207</v>
      </c>
      <c r="AG22" s="56">
        <v>3488</v>
      </c>
      <c r="AH22" s="56">
        <v>4971</v>
      </c>
      <c r="AI22" s="56">
        <v>5414</v>
      </c>
      <c r="AJ22" s="8">
        <f>(AF22-Rho_default!AF22)/Rho_default!AF22</f>
        <v>-3.3030553261767133E-3</v>
      </c>
      <c r="AK22" s="8">
        <f>(AG22-Rho_default!AG22)/Rho_default!AG22</f>
        <v>-1.1337868480725623E-2</v>
      </c>
      <c r="AL22" s="8">
        <f>(AH22-Rho_default!AH22)/Rho_default!AH22</f>
        <v>-6.396162302618429E-3</v>
      </c>
      <c r="AM22" s="8">
        <f>(AI22-Rho_default!AI22)/Rho_default!AI22</f>
        <v>-2.9465930018416206E-3</v>
      </c>
    </row>
    <row r="23" spans="1:39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2.5000000000000001E-3</v>
      </c>
      <c r="Q23" s="56">
        <v>2.5000000000000001E-3</v>
      </c>
      <c r="R23" s="56">
        <v>4.47E-3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4.15E-3</v>
      </c>
      <c r="X23" s="56">
        <v>4.15E-3</v>
      </c>
      <c r="Y23" s="56">
        <v>2.5000000000000001E-3</v>
      </c>
      <c r="Z23" s="56">
        <v>2.5000000000000001E-3</v>
      </c>
      <c r="AA23" s="56">
        <v>2.5000000000000001E-3</v>
      </c>
      <c r="AB23" s="10">
        <v>0.58548727596507355</v>
      </c>
      <c r="AC23" s="56">
        <v>6.8732632938233724</v>
      </c>
      <c r="AD23" s="56">
        <v>243.916</v>
      </c>
      <c r="AE23" s="56">
        <v>0.03</v>
      </c>
      <c r="AF23" s="56">
        <v>1181</v>
      </c>
      <c r="AG23" s="56">
        <v>3701</v>
      </c>
      <c r="AH23" s="56">
        <v>4917</v>
      </c>
      <c r="AI23" s="56">
        <v>5267</v>
      </c>
      <c r="AJ23" s="8">
        <f>(AF23-Rho_default!AF23)/Rho_default!AF23</f>
        <v>-1.6906170752324597E-3</v>
      </c>
      <c r="AK23" s="8">
        <f>(AG23-Rho_default!AG23)/Rho_default!AG23</f>
        <v>-5.1075268817204304E-3</v>
      </c>
      <c r="AL23" s="8">
        <f>(AH23-Rho_default!AH23)/Rho_default!AH23</f>
        <v>-1.6243654822335025E-3</v>
      </c>
      <c r="AM23" s="8">
        <f>(AI23-Rho_default!AI23)/Rho_default!AI23</f>
        <v>-1.5165876777251184E-3</v>
      </c>
    </row>
    <row r="24" spans="1:39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2.5000000000000001E-3</v>
      </c>
      <c r="Q24" s="56">
        <v>2.5000000000000001E-3</v>
      </c>
      <c r="R24" s="56">
        <v>4.4299999999999999E-3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4.1099999999999999E-3</v>
      </c>
      <c r="X24" s="56">
        <v>4.1099999999999999E-3</v>
      </c>
      <c r="Y24" s="56">
        <v>2.5000000000000001E-3</v>
      </c>
      <c r="Z24" s="56">
        <v>2.5000000000000001E-3</v>
      </c>
      <c r="AA24" s="56">
        <v>2.5000000000000001E-3</v>
      </c>
      <c r="AB24" s="10">
        <v>0.58625955020680154</v>
      </c>
      <c r="AC24" s="56">
        <v>7.6017732156421296</v>
      </c>
      <c r="AD24" s="56">
        <v>243.916</v>
      </c>
      <c r="AE24" s="56">
        <v>0.03</v>
      </c>
      <c r="AF24" s="56">
        <v>1041</v>
      </c>
      <c r="AG24" s="56">
        <v>2309</v>
      </c>
      <c r="AH24" s="56">
        <v>3895</v>
      </c>
      <c r="AI24" s="56">
        <v>4723</v>
      </c>
      <c r="AJ24" s="8">
        <f>(AF24-Rho_default!AF24)/Rho_default!AF24</f>
        <v>-1.9175455417066154E-3</v>
      </c>
      <c r="AK24" s="8">
        <f>(AG24-Rho_default!AG24)/Rho_default!AG24</f>
        <v>-8.1615120274914094E-3</v>
      </c>
      <c r="AL24" s="8">
        <f>(AH24-Rho_default!AH24)/Rho_default!AH24</f>
        <v>-4.0910253132191259E-3</v>
      </c>
      <c r="AM24" s="8">
        <f>(AI24-Rho_default!AI24)/Rho_default!AI24</f>
        <v>-1.4799154334038055E-3</v>
      </c>
    </row>
    <row r="25" spans="1:39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2.5000000000000001E-3</v>
      </c>
      <c r="Q25" s="56">
        <v>2.5000000000000001E-3</v>
      </c>
      <c r="R25" s="56">
        <v>4.3800000000000002E-3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4.0600000000000002E-3</v>
      </c>
      <c r="X25" s="56">
        <v>4.0600000000000002E-3</v>
      </c>
      <c r="Y25" s="56">
        <v>2.5000000000000001E-3</v>
      </c>
      <c r="Z25" s="56">
        <v>2.5000000000000001E-3</v>
      </c>
      <c r="AA25" s="56">
        <v>2.5000000000000001E-3</v>
      </c>
      <c r="AB25" s="10">
        <v>0.58708783318014701</v>
      </c>
      <c r="AC25" s="56">
        <v>7.6071413132298717</v>
      </c>
      <c r="AD25" s="56">
        <v>243.916</v>
      </c>
      <c r="AE25" s="56">
        <v>0.03</v>
      </c>
      <c r="AF25" s="56">
        <v>1039</v>
      </c>
      <c r="AG25" s="56">
        <v>2290</v>
      </c>
      <c r="AH25" s="56">
        <v>3880</v>
      </c>
      <c r="AI25" s="56">
        <v>4716</v>
      </c>
      <c r="AJ25" s="8">
        <f>(AF25-Rho_default!AF25)/Rho_default!AF25</f>
        <v>-3.8350910834132309E-3</v>
      </c>
      <c r="AK25" s="8">
        <f>(AG25-Rho_default!AG25)/Rho_default!AG25</f>
        <v>-1.6323024054982819E-2</v>
      </c>
      <c r="AL25" s="8">
        <f>(AH25-Rho_default!AH25)/Rho_default!AH25</f>
        <v>-7.9263615443620553E-3</v>
      </c>
      <c r="AM25" s="8">
        <f>(AI25-Rho_default!AI25)/Rho_default!AI25</f>
        <v>-2.959830866807611E-3</v>
      </c>
    </row>
    <row r="26" spans="1:39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2.5000000000000001E-3</v>
      </c>
      <c r="Q26" s="56">
        <v>2.5000000000000001E-3</v>
      </c>
      <c r="R26" s="56">
        <v>4.3400000000000001E-3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4.0200000000000001E-3</v>
      </c>
      <c r="X26" s="56">
        <v>4.0200000000000001E-3</v>
      </c>
      <c r="Y26" s="56">
        <v>2.5000000000000001E-3</v>
      </c>
      <c r="Z26" s="56">
        <v>2.5000000000000001E-3</v>
      </c>
      <c r="AA26" s="56">
        <v>2.5000000000000001E-3</v>
      </c>
      <c r="AB26" s="10">
        <v>0.58799115349264708</v>
      </c>
      <c r="AC26" s="56">
        <v>7.6129914123453686</v>
      </c>
      <c r="AD26" s="56">
        <v>243.916</v>
      </c>
      <c r="AE26" s="56">
        <v>0.03</v>
      </c>
      <c r="AF26" s="56">
        <v>1039</v>
      </c>
      <c r="AG26" s="56">
        <v>2290</v>
      </c>
      <c r="AH26" s="56">
        <v>3880</v>
      </c>
      <c r="AI26" s="56">
        <v>4716</v>
      </c>
      <c r="AJ26" s="8">
        <f>(AF26-Rho_default!AF26)/Rho_default!AF26</f>
        <v>-1.9212295869356388E-3</v>
      </c>
      <c r="AK26" s="8">
        <f>(AG26-Rho_default!AG26)/Rho_default!AG26</f>
        <v>-8.2286704200952802E-3</v>
      </c>
      <c r="AL26" s="8">
        <f>(AH26-Rho_default!AH26)/Rho_default!AH26</f>
        <v>-3.8510911424903724E-3</v>
      </c>
      <c r="AM26" s="8">
        <f>(AI26-Rho_default!AI26)/Rho_default!AI26</f>
        <v>-1.4821088291340249E-3</v>
      </c>
    </row>
    <row r="27" spans="1:39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2.5000000000000001E-3</v>
      </c>
      <c r="Q27" s="56">
        <v>2.5000000000000001E-3</v>
      </c>
      <c r="R27" s="56">
        <v>4.2900000000000004E-3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3.9899999999999996E-3</v>
      </c>
      <c r="X27" s="56">
        <v>3.9899999999999996E-3</v>
      </c>
      <c r="Y27" s="56">
        <v>2.5000000000000001E-3</v>
      </c>
      <c r="Z27" s="56">
        <v>2.5000000000000001E-3</v>
      </c>
      <c r="AA27" s="56">
        <v>2.5000000000000001E-3</v>
      </c>
      <c r="AB27" s="10">
        <v>0.58891996495863974</v>
      </c>
      <c r="AC27" s="56">
        <v>7.6190019139169998</v>
      </c>
      <c r="AD27" s="56">
        <v>243.916</v>
      </c>
      <c r="AE27" s="56">
        <v>0.03</v>
      </c>
      <c r="AF27" s="56">
        <v>1038</v>
      </c>
      <c r="AG27" s="56">
        <v>2271</v>
      </c>
      <c r="AH27" s="56">
        <v>3865</v>
      </c>
      <c r="AI27" s="56">
        <v>4710</v>
      </c>
      <c r="AJ27" s="8">
        <f>(AF27-Rho_default!AF27)/Rho_default!AF27</f>
        <v>-2.881844380403458E-3</v>
      </c>
      <c r="AK27" s="8">
        <f>(AG27-Rho_default!AG27)/Rho_default!AG27</f>
        <v>-1.645734084019056E-2</v>
      </c>
      <c r="AL27" s="8">
        <f>(AH27-Rho_default!AH27)/Rho_default!AH27</f>
        <v>-7.7021822849807449E-3</v>
      </c>
      <c r="AM27" s="8">
        <f>(AI27-Rho_default!AI27)/Rho_default!AI27</f>
        <v>-2.7524878255346177E-3</v>
      </c>
    </row>
    <row r="28" spans="1:39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2.5000000000000001E-3</v>
      </c>
      <c r="Q28" s="56">
        <v>2.5000000000000001E-3</v>
      </c>
      <c r="R28" s="56">
        <v>4.0899999999999999E-3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3.79E-3</v>
      </c>
      <c r="X28" s="56">
        <v>3.79E-3</v>
      </c>
      <c r="Y28" s="56">
        <v>2.5000000000000001E-3</v>
      </c>
      <c r="Z28" s="56">
        <v>2.5000000000000001E-3</v>
      </c>
      <c r="AA28" s="56">
        <v>2.5000000000000001E-3</v>
      </c>
      <c r="AB28" s="10">
        <v>0.59366805952993862</v>
      </c>
      <c r="AC28" s="56">
        <v>7.3649866496369816</v>
      </c>
      <c r="AD28" s="56">
        <v>258.36599999999999</v>
      </c>
      <c r="AE28" s="56">
        <v>0.03</v>
      </c>
      <c r="AF28" s="56">
        <v>1023</v>
      </c>
      <c r="AG28" s="56">
        <v>2612</v>
      </c>
      <c r="AH28" s="56">
        <v>4024</v>
      </c>
      <c r="AI28" s="56">
        <v>4618</v>
      </c>
      <c r="AJ28" s="8">
        <f>(AF28-Rho_default!AF28)/Rho_default!AF28</f>
        <v>-1.9512195121951219E-3</v>
      </c>
      <c r="AK28" s="8">
        <f>(AG28-Rho_default!AG28)/Rho_default!AG28</f>
        <v>-6.8441064638783272E-3</v>
      </c>
      <c r="AL28" s="8">
        <f>(AH28-Rho_default!AH28)/Rho_default!AH28</f>
        <v>-3.4670629024269439E-3</v>
      </c>
      <c r="AM28" s="8">
        <f>(AI28-Rho_default!AI28)/Rho_default!AI28</f>
        <v>-1.5135135135135136E-3</v>
      </c>
    </row>
    <row r="29" spans="1:39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2.5000000000000001E-3</v>
      </c>
      <c r="Q29" s="56">
        <v>2.5000000000000001E-3</v>
      </c>
      <c r="R29" s="56">
        <v>4.0400000000000002E-3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3.7499999999999999E-3</v>
      </c>
      <c r="X29" s="56">
        <v>3.7499999999999999E-3</v>
      </c>
      <c r="Y29" s="56">
        <v>2.5000000000000001E-3</v>
      </c>
      <c r="Z29" s="56">
        <v>2.5000000000000001E-3</v>
      </c>
      <c r="AA29" s="56">
        <v>2.5000000000000001E-3</v>
      </c>
      <c r="AB29" s="10">
        <v>0.594857281402282</v>
      </c>
      <c r="AC29" s="56">
        <v>8.1483975001751983</v>
      </c>
      <c r="AD29" s="56">
        <v>258.36599999999999</v>
      </c>
      <c r="AE29" s="56">
        <v>0.03</v>
      </c>
      <c r="AF29" s="56">
        <v>899</v>
      </c>
      <c r="AG29" s="56">
        <v>1428</v>
      </c>
      <c r="AH29" s="56">
        <v>2882</v>
      </c>
      <c r="AI29" s="56">
        <v>4031</v>
      </c>
      <c r="AJ29" s="8">
        <f>(AF29-Rho_default!AF29)/Rho_default!AF29</f>
        <v>-3.3259423503325942E-3</v>
      </c>
      <c r="AK29" s="8">
        <f>(AG29-Rho_default!AG29)/Rho_default!AG29</f>
        <v>-3.4891835310537334E-3</v>
      </c>
      <c r="AL29" s="8">
        <f>(AH29-Rho_default!AH29)/Rho_default!AH29</f>
        <v>-9.9622122981793196E-3</v>
      </c>
      <c r="AM29" s="8">
        <f>(AI29-Rho_default!AI29)/Rho_default!AI29</f>
        <v>-5.9186189889025896E-3</v>
      </c>
    </row>
    <row r="30" spans="1:39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2.5000000000000001E-3</v>
      </c>
      <c r="Q30" s="56">
        <v>2.5000000000000001E-3</v>
      </c>
      <c r="R30" s="56">
        <v>4.0000000000000001E-3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3.7100000000000002E-3</v>
      </c>
      <c r="X30" s="56">
        <v>3.7100000000000002E-3</v>
      </c>
      <c r="Y30" s="56">
        <v>2.5000000000000001E-3</v>
      </c>
      <c r="Z30" s="56">
        <v>2.5000000000000001E-3</v>
      </c>
      <c r="AA30" s="56">
        <v>2.5000000000000001E-3</v>
      </c>
      <c r="AB30" s="10">
        <v>0.59615246464960903</v>
      </c>
      <c r="AC30" s="56">
        <v>8.157263433132977</v>
      </c>
      <c r="AD30" s="56">
        <v>258.36599999999999</v>
      </c>
      <c r="AE30" s="56">
        <v>0.03</v>
      </c>
      <c r="AF30" s="56">
        <v>897</v>
      </c>
      <c r="AG30" s="56">
        <v>1426</v>
      </c>
      <c r="AH30" s="56">
        <v>2868</v>
      </c>
      <c r="AI30" s="56">
        <v>4019</v>
      </c>
      <c r="AJ30" s="8">
        <f>(AF30-Rho_default!AF30)/Rho_default!AF30</f>
        <v>-3.3333333333333335E-3</v>
      </c>
      <c r="AK30" s="8">
        <f>(AG30-Rho_default!AG30)/Rho_default!AG30</f>
        <v>-3.4940600978336828E-3</v>
      </c>
      <c r="AL30" s="8">
        <f>(AH30-Rho_default!AH30)/Rho_default!AH30</f>
        <v>-1.0010355540214014E-2</v>
      </c>
      <c r="AM30" s="8">
        <f>(AI30-Rho_default!AI30)/Rho_default!AI30</f>
        <v>-5.936186000494682E-3</v>
      </c>
    </row>
    <row r="31" spans="1:39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2.5000000000000001E-3</v>
      </c>
      <c r="Q31" s="56">
        <v>2.5000000000000001E-3</v>
      </c>
      <c r="R31" s="56">
        <v>3.96E-3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3.6700000000000001E-3</v>
      </c>
      <c r="X31" s="56">
        <v>3.6700000000000001E-3</v>
      </c>
      <c r="Y31" s="56">
        <v>2.5000000000000001E-3</v>
      </c>
      <c r="Z31" s="56">
        <v>2.5000000000000001E-3</v>
      </c>
      <c r="AA31" s="56">
        <v>2.5000000000000001E-3</v>
      </c>
      <c r="AB31" s="10">
        <v>0.59757246680475562</v>
      </c>
      <c r="AC31" s="56">
        <v>8.166972729689439</v>
      </c>
      <c r="AD31" s="56">
        <v>258.36599999999999</v>
      </c>
      <c r="AE31" s="56">
        <v>0.03</v>
      </c>
      <c r="AF31" s="56">
        <v>896</v>
      </c>
      <c r="AG31" s="56">
        <v>1424</v>
      </c>
      <c r="AH31" s="56">
        <v>2853</v>
      </c>
      <c r="AI31" s="56">
        <v>4007</v>
      </c>
      <c r="AJ31" s="8">
        <f>(AF31-Rho_default!AF31)/Rho_default!AF31</f>
        <v>-3.3370411568409346E-3</v>
      </c>
      <c r="AK31" s="8">
        <f>(AG31-Rho_default!AG31)/Rho_default!AG31</f>
        <v>-2.8011204481792717E-3</v>
      </c>
      <c r="AL31" s="8">
        <f>(AH31-Rho_default!AH31)/Rho_default!AH31</f>
        <v>-1.0062456627342124E-2</v>
      </c>
      <c r="AM31" s="8">
        <f>(AI31-Rho_default!AI31)/Rho_default!AI31</f>
        <v>-5.9538576035723144E-3</v>
      </c>
    </row>
    <row r="32" spans="1:39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2.5000000000000001E-3</v>
      </c>
      <c r="Q32" s="56">
        <v>2.5000000000000001E-3</v>
      </c>
      <c r="R32" s="56">
        <v>3.9100000000000003E-3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3.64E-3</v>
      </c>
      <c r="X32" s="56">
        <v>3.64E-3</v>
      </c>
      <c r="Y32" s="56">
        <v>2.5000000000000001E-3</v>
      </c>
      <c r="Z32" s="56">
        <v>2.5000000000000001E-3</v>
      </c>
      <c r="AA32" s="56">
        <v>2.5000000000000001E-3</v>
      </c>
      <c r="AB32" s="10">
        <v>0.59909513774978751</v>
      </c>
      <c r="AC32" s="56">
        <v>8.1773712178005891</v>
      </c>
      <c r="AD32" s="56">
        <v>258.36599999999999</v>
      </c>
      <c r="AE32" s="56">
        <v>0.03</v>
      </c>
      <c r="AF32" s="56">
        <v>894</v>
      </c>
      <c r="AG32" s="56">
        <v>1422</v>
      </c>
      <c r="AH32" s="56">
        <v>2839</v>
      </c>
      <c r="AI32" s="56">
        <v>3996</v>
      </c>
      <c r="AJ32" s="8">
        <f>(AF32-Rho_default!AF32)/Rho_default!AF32</f>
        <v>-3.3444816053511705E-3</v>
      </c>
      <c r="AK32" s="8">
        <f>(AG32-Rho_default!AG32)/Rho_default!AG32</f>
        <v>-2.8050490883590462E-3</v>
      </c>
      <c r="AL32" s="8">
        <f>(AH32-Rho_default!AH32)/Rho_default!AH32</f>
        <v>-1.0111576011157601E-2</v>
      </c>
      <c r="AM32" s="8">
        <f>(AI32-Rho_default!AI32)/Rho_default!AI32</f>
        <v>-5.7228166210500121E-3</v>
      </c>
    </row>
    <row r="33" spans="1:39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2.5000000000000001E-3</v>
      </c>
      <c r="Q33" s="56">
        <v>2.5000000000000001E-3</v>
      </c>
      <c r="R33" s="56">
        <v>3.7499999999999999E-3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3.49E-3</v>
      </c>
      <c r="X33" s="56">
        <v>3.49E-3</v>
      </c>
      <c r="Y33" s="56">
        <v>2.5000000000000001E-3</v>
      </c>
      <c r="Z33" s="56">
        <v>2.5000000000000001E-3</v>
      </c>
      <c r="AA33" s="56">
        <v>2.5000000000000001E-3</v>
      </c>
      <c r="AB33" s="10">
        <v>0.6051170519648188</v>
      </c>
      <c r="AC33" s="56">
        <v>7.8838427916733256</v>
      </c>
      <c r="AD33" s="56">
        <v>272.81599999999997</v>
      </c>
      <c r="AE33" s="56">
        <v>0.03</v>
      </c>
      <c r="AF33" s="56">
        <v>889</v>
      </c>
      <c r="AG33" s="56">
        <v>1588</v>
      </c>
      <c r="AH33" s="56">
        <v>3099</v>
      </c>
      <c r="AI33" s="56">
        <v>4055</v>
      </c>
      <c r="AJ33" s="8">
        <f>(AF33-Rho_default!AF33)/Rho_default!AF33</f>
        <v>-1.1235955056179776E-3</v>
      </c>
      <c r="AK33" s="8">
        <f>(AG33-Rho_default!AG33)/Rho_default!AG33</f>
        <v>-1.059190031152648E-2</v>
      </c>
      <c r="AL33" s="8">
        <f>(AH33-Rho_default!AH33)/Rho_default!AH33</f>
        <v>-4.4972695149373592E-3</v>
      </c>
      <c r="AM33" s="8">
        <f>(AI33-Rho_default!AI33)/Rho_default!AI33</f>
        <v>-1.4774686037921695E-3</v>
      </c>
    </row>
    <row r="34" spans="1:39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2.5000000000000001E-3</v>
      </c>
      <c r="Q34" s="56">
        <v>2.5000000000000001E-3</v>
      </c>
      <c r="R34" s="56">
        <v>3.7100000000000002E-3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3.4499999999999999E-3</v>
      </c>
      <c r="X34" s="56">
        <v>3.4499999999999999E-3</v>
      </c>
      <c r="Y34" s="56">
        <v>2.5000000000000001E-3</v>
      </c>
      <c r="Z34" s="56">
        <v>2.5000000000000001E-3</v>
      </c>
      <c r="AA34" s="56">
        <v>2.5000000000000001E-3</v>
      </c>
      <c r="AB34" s="10">
        <v>0.60710733882030166</v>
      </c>
      <c r="AC34" s="56">
        <v>8.7280393399571086</v>
      </c>
      <c r="AD34" s="56">
        <v>272.81599999999997</v>
      </c>
      <c r="AE34" s="56">
        <v>0.03</v>
      </c>
      <c r="AF34" s="56">
        <v>778</v>
      </c>
      <c r="AG34" s="56">
        <v>1245</v>
      </c>
      <c r="AH34" s="56">
        <v>1936</v>
      </c>
      <c r="AI34" s="56">
        <v>3166</v>
      </c>
      <c r="AJ34" s="8">
        <f>(AF34-Rho_default!AF34)/Rho_default!AF34</f>
        <v>-3.8412291933418692E-3</v>
      </c>
      <c r="AK34" s="8">
        <f>(AG34-Rho_default!AG34)/Rho_default!AG34</f>
        <v>-2.403846153846154E-3</v>
      </c>
      <c r="AL34" s="8">
        <f>(AH34-Rho_default!AH34)/Rho_default!AH34</f>
        <v>-1.3754457463066735E-2</v>
      </c>
      <c r="AM34" s="8">
        <f>(AI34-Rho_default!AI34)/Rho_default!AI34</f>
        <v>-7.2122922546252743E-3</v>
      </c>
    </row>
    <row r="35" spans="1:39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2.5000000000000001E-3</v>
      </c>
      <c r="Q35" s="56">
        <v>2.5000000000000001E-3</v>
      </c>
      <c r="R35" s="56">
        <v>3.6700000000000001E-3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3.4099999999999998E-3</v>
      </c>
      <c r="X35" s="56">
        <v>3.4099999999999998E-3</v>
      </c>
      <c r="Y35" s="56">
        <v>2.5000000000000001E-3</v>
      </c>
      <c r="Z35" s="56">
        <v>2.5000000000000001E-3</v>
      </c>
      <c r="AA35" s="56">
        <v>2.5000000000000001E-3</v>
      </c>
      <c r="AB35" s="10">
        <v>0.60924715565238441</v>
      </c>
      <c r="AC35" s="56">
        <v>8.7434072794238702</v>
      </c>
      <c r="AD35" s="56">
        <v>272.81599999999997</v>
      </c>
      <c r="AE35" s="56">
        <v>0.03</v>
      </c>
      <c r="AF35" s="56">
        <v>777</v>
      </c>
      <c r="AG35" s="56">
        <v>1243</v>
      </c>
      <c r="AH35" s="56">
        <v>1922</v>
      </c>
      <c r="AI35" s="56">
        <v>3155</v>
      </c>
      <c r="AJ35" s="8">
        <f>(AF35-Rho_default!AF35)/Rho_default!AF35</f>
        <v>-1.2853470437017994E-3</v>
      </c>
      <c r="AK35" s="8">
        <f>(AG35-Rho_default!AG35)/Rho_default!AG35</f>
        <v>-1.606425702811245E-3</v>
      </c>
      <c r="AL35" s="8">
        <f>(AH35-Rho_default!AH35)/Rho_default!AH35</f>
        <v>-7.2314049586776862E-3</v>
      </c>
      <c r="AM35" s="8">
        <f>(AI35-Rho_default!AI35)/Rho_default!AI35</f>
        <v>-3.4744156664560958E-3</v>
      </c>
    </row>
    <row r="36" spans="1:39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2.5000000000000001E-3</v>
      </c>
      <c r="Q36" s="56">
        <v>2.5000000000000001E-3</v>
      </c>
      <c r="R36" s="56">
        <v>3.64E-3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3.3800000000000002E-3</v>
      </c>
      <c r="X36" s="56">
        <v>3.3800000000000002E-3</v>
      </c>
      <c r="Y36" s="56">
        <v>2.5000000000000001E-3</v>
      </c>
      <c r="Z36" s="56">
        <v>2.5000000000000001E-3</v>
      </c>
      <c r="AA36" s="56">
        <v>2.5000000000000001E-3</v>
      </c>
      <c r="AB36" s="10">
        <v>0.61159702049544085</v>
      </c>
      <c r="AC36" s="56">
        <v>8.7602527024990682</v>
      </c>
      <c r="AD36" s="56">
        <v>272.81599999999997</v>
      </c>
      <c r="AE36" s="56">
        <v>0.03</v>
      </c>
      <c r="AF36" s="56">
        <v>775</v>
      </c>
      <c r="AG36" s="56">
        <v>1239</v>
      </c>
      <c r="AH36" s="56">
        <v>1895</v>
      </c>
      <c r="AI36" s="56">
        <v>3133</v>
      </c>
      <c r="AJ36" s="8">
        <f>(AF36-Rho_default!AF36)/Rho_default!AF36</f>
        <v>-2.5740025740025739E-3</v>
      </c>
      <c r="AK36" s="8">
        <f>(AG36-Rho_default!AG36)/Rho_default!AG36</f>
        <v>-3.2180209171359612E-3</v>
      </c>
      <c r="AL36" s="8">
        <f>(AH36-Rho_default!AH36)/Rho_default!AH36</f>
        <v>-1.404786680541103E-2</v>
      </c>
      <c r="AM36" s="8">
        <f>(AI36-Rho_default!AI36)/Rho_default!AI36</f>
        <v>-6.9730586370839939E-3</v>
      </c>
    </row>
    <row r="37" spans="1:39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2.5000000000000001E-3</v>
      </c>
      <c r="Q37" s="56">
        <v>2.5000000000000001E-3</v>
      </c>
      <c r="R37" s="56">
        <v>3.5999999999999999E-3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3.3400000000000001E-3</v>
      </c>
      <c r="X37" s="56">
        <v>3.3400000000000001E-3</v>
      </c>
      <c r="Y37" s="56">
        <v>2.5000000000000001E-3</v>
      </c>
      <c r="Z37" s="56">
        <v>2.5000000000000001E-3</v>
      </c>
      <c r="AA37" s="56">
        <v>2.5000000000000001E-3</v>
      </c>
      <c r="AB37" s="10">
        <v>0.61418340998951015</v>
      </c>
      <c r="AC37" s="56">
        <v>8.7787563260066754</v>
      </c>
      <c r="AD37" s="56">
        <v>272.81599999999997</v>
      </c>
      <c r="AE37" s="56">
        <v>0.03</v>
      </c>
      <c r="AF37" s="56">
        <v>772</v>
      </c>
      <c r="AG37" s="56">
        <v>1236</v>
      </c>
      <c r="AH37" s="56">
        <v>1867</v>
      </c>
      <c r="AI37" s="56">
        <v>3110</v>
      </c>
      <c r="AJ37" s="8">
        <f>(AF37-Rho_default!AF37)/Rho_default!AF37</f>
        <v>-3.8709677419354839E-3</v>
      </c>
      <c r="AK37" s="8">
        <f>(AG37-Rho_default!AG37)/Rho_default!AG37</f>
        <v>-2.4213075060532689E-3</v>
      </c>
      <c r="AL37" s="8">
        <f>(AH37-Rho_default!AH37)/Rho_default!AH37</f>
        <v>-1.4775725593667546E-2</v>
      </c>
      <c r="AM37" s="8">
        <f>(AI37-Rho_default!AI37)/Rho_default!AI37</f>
        <v>-7.3412065113309926E-3</v>
      </c>
    </row>
  </sheetData>
  <conditionalFormatting sqref="AF3:AI37">
    <cfRule type="cellIs" dxfId="4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zoomScale="70" zoomScaleNormal="70" workbookViewId="0">
      <selection activeCell="AJ1" sqref="AJ1:AM1048576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7" width="9.140625" style="8" customWidth="1"/>
    <col min="38" max="16384" width="9.140625" style="8"/>
  </cols>
  <sheetData>
    <row r="1" spans="1:39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s">
        <v>132</v>
      </c>
      <c r="AK1" s="56" t="s">
        <v>133</v>
      </c>
      <c r="AL1" s="56" t="s">
        <v>135</v>
      </c>
      <c r="AM1" s="56" t="s">
        <v>136</v>
      </c>
    </row>
    <row r="2" spans="1:39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s">
        <v>163</v>
      </c>
    </row>
    <row r="3" spans="1:39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5.0299999999999997E-3</v>
      </c>
      <c r="Q3">
        <v>4.1799999999999997E-3</v>
      </c>
      <c r="R3">
        <v>8.4600000000000005E-3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7.8499999999999993E-3</v>
      </c>
      <c r="X3">
        <v>7.8499999999999993E-3</v>
      </c>
      <c r="Y3">
        <v>2.5000000000000001E-3</v>
      </c>
      <c r="Z3">
        <v>2.5000000000000001E-3</v>
      </c>
      <c r="AA3">
        <v>2.5000000000000001E-3</v>
      </c>
      <c r="AB3" s="10">
        <v>0.29533377587145959</v>
      </c>
      <c r="AC3" s="56">
        <v>3.629785770496444</v>
      </c>
      <c r="AD3" s="56">
        <v>186.11600000000001</v>
      </c>
      <c r="AE3" s="56">
        <v>0.03</v>
      </c>
      <c r="AF3" s="56">
        <v>3188</v>
      </c>
      <c r="AG3" s="56">
        <v>11444</v>
      </c>
      <c r="AH3" s="56">
        <v>11867</v>
      </c>
      <c r="AI3" s="56">
        <v>12305</v>
      </c>
      <c r="AJ3" s="8">
        <f>(AF3-Rho_default!AF3)/Rho_default!AF3</f>
        <v>-5.7362507392075691E-2</v>
      </c>
      <c r="AK3" s="8">
        <f>(AG3-Rho_default!AG3)/Rho_default!AG3</f>
        <v>-4.7127393838467944E-2</v>
      </c>
      <c r="AL3" s="8">
        <f>(AH3-Rho_default!AH3)/Rho_default!AH3</f>
        <v>-4.5293644408688653E-2</v>
      </c>
      <c r="AM3" s="8">
        <f>(AI3-Rho_default!AI3)/Rho_default!AI3</f>
        <v>-4.3380237891627149E-2</v>
      </c>
    </row>
    <row r="4" spans="1:39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4.9800000000000001E-3</v>
      </c>
      <c r="Q4">
        <v>4.1399999999999996E-3</v>
      </c>
      <c r="R4">
        <v>8.3700000000000007E-3</v>
      </c>
      <c r="S4">
        <v>2.5000000000000001E-3</v>
      </c>
      <c r="T4">
        <v>2.5000000000000001E-3</v>
      </c>
      <c r="U4">
        <v>2.5000000000000001E-3</v>
      </c>
      <c r="V4">
        <v>2.5000000000000001E-3</v>
      </c>
      <c r="W4">
        <v>7.77E-3</v>
      </c>
      <c r="X4">
        <v>7.77E-3</v>
      </c>
      <c r="Y4">
        <v>2.5000000000000001E-3</v>
      </c>
      <c r="Z4">
        <v>2.5000000000000001E-3</v>
      </c>
      <c r="AA4">
        <v>2.5000000000000001E-3</v>
      </c>
      <c r="AB4" s="10">
        <v>0.30813844635076248</v>
      </c>
      <c r="AC4" s="56">
        <v>4.0979161978054819</v>
      </c>
      <c r="AD4" s="56">
        <v>186.11600000000001</v>
      </c>
      <c r="AE4" s="56">
        <v>0.03</v>
      </c>
      <c r="AF4" s="56">
        <v>2801</v>
      </c>
      <c r="AG4" s="56">
        <v>10273</v>
      </c>
      <c r="AH4" s="56">
        <v>10703</v>
      </c>
      <c r="AI4" s="56">
        <v>11151</v>
      </c>
      <c r="AJ4" s="8">
        <f>(AF4-Rho_default!AF4)/Rho_default!AF4</f>
        <v>-5.7537012113055182E-2</v>
      </c>
      <c r="AK4" s="8">
        <f>(AG4-Rho_default!AG4)/Rho_default!AG4</f>
        <v>-4.8443868099296038E-2</v>
      </c>
      <c r="AL4" s="8">
        <f>(AH4-Rho_default!AH4)/Rho_default!AH4</f>
        <v>-4.6333422436068784E-2</v>
      </c>
      <c r="AM4" s="8">
        <f>(AI4-Rho_default!AI4)/Rho_default!AI4</f>
        <v>-4.4227307791205962E-2</v>
      </c>
    </row>
    <row r="5" spans="1:39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4.9199999999999999E-3</v>
      </c>
      <c r="Q5">
        <v>4.1099999999999999E-3</v>
      </c>
      <c r="R5">
        <v>8.2799999999999992E-3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7.7000000000000002E-3</v>
      </c>
      <c r="X5">
        <v>7.7000000000000002E-3</v>
      </c>
      <c r="Y5">
        <v>2.5000000000000001E-3</v>
      </c>
      <c r="Z5">
        <v>2.5000000000000001E-3</v>
      </c>
      <c r="AA5">
        <v>2.5000000000000001E-3</v>
      </c>
      <c r="AB5" s="10">
        <v>0.32250136165577342</v>
      </c>
      <c r="AC5" s="56">
        <v>4.1923342863549538</v>
      </c>
      <c r="AD5" s="56">
        <v>186.11600000000001</v>
      </c>
      <c r="AE5" s="56">
        <v>0.03</v>
      </c>
      <c r="AF5" s="56">
        <v>2736</v>
      </c>
      <c r="AG5" s="56">
        <v>10071</v>
      </c>
      <c r="AH5" s="56">
        <v>10502</v>
      </c>
      <c r="AI5" s="56">
        <v>10952</v>
      </c>
      <c r="AJ5" s="8">
        <f>(AF5-Rho_default!AF5)/Rho_default!AF5</f>
        <v>-5.1317614424410539E-2</v>
      </c>
      <c r="AK5" s="8">
        <f>(AG5-Rho_default!AG5)/Rho_default!AG5</f>
        <v>-4.3498907778516477E-2</v>
      </c>
      <c r="AL5" s="8">
        <f>(AH5-Rho_default!AH5)/Rho_default!AH5</f>
        <v>-4.1613433108231429E-2</v>
      </c>
      <c r="AM5" s="8">
        <f>(AI5-Rho_default!AI5)/Rho_default!AI5</f>
        <v>-3.9635215713784637E-2</v>
      </c>
    </row>
    <row r="6" spans="1:39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4.8700000000000002E-3</v>
      </c>
      <c r="Q6">
        <v>4.0499999999999998E-3</v>
      </c>
      <c r="R6">
        <v>8.1899999999999994E-3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7.62E-3</v>
      </c>
      <c r="X6">
        <v>7.62E-3</v>
      </c>
      <c r="Y6">
        <v>2.5000000000000001E-3</v>
      </c>
      <c r="Z6">
        <v>2.5000000000000001E-3</v>
      </c>
      <c r="AA6">
        <v>2.5000000000000001E-3</v>
      </c>
      <c r="AB6" s="10">
        <v>0.340192674291939</v>
      </c>
      <c r="AC6" s="56">
        <v>4.3057876448141403</v>
      </c>
      <c r="AD6" s="56">
        <v>186.11600000000001</v>
      </c>
      <c r="AE6" s="56">
        <v>0.03</v>
      </c>
      <c r="AF6" s="56">
        <v>2654</v>
      </c>
      <c r="AG6" s="56">
        <v>9812</v>
      </c>
      <c r="AH6" s="56">
        <v>10244</v>
      </c>
      <c r="AI6" s="56">
        <v>10695</v>
      </c>
      <c r="AJ6" s="8">
        <f>(AF6-Rho_default!AF6)/Rho_default!AF6</f>
        <v>-5.0107372942018613E-2</v>
      </c>
      <c r="AK6" s="8">
        <f>(AG6-Rho_default!AG6)/Rho_default!AG6</f>
        <v>-4.2825090235099013E-2</v>
      </c>
      <c r="AL6" s="8">
        <f>(AH6-Rho_default!AH6)/Rho_default!AH6</f>
        <v>-4.0913772118715476E-2</v>
      </c>
      <c r="AM6" s="8">
        <f>(AI6-Rho_default!AI6)/Rho_default!AI6</f>
        <v>-3.8997214484679667E-2</v>
      </c>
    </row>
    <row r="7" spans="1:39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4.81E-3</v>
      </c>
      <c r="Q7">
        <v>4.0200000000000001E-3</v>
      </c>
      <c r="R7">
        <v>8.0999999999999996E-3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7.5300000000000002E-3</v>
      </c>
      <c r="X7">
        <v>7.5300000000000002E-3</v>
      </c>
      <c r="Y7">
        <v>2.5000000000000001E-3</v>
      </c>
      <c r="Z7">
        <v>2.5000000000000001E-3</v>
      </c>
      <c r="AA7">
        <v>2.5000000000000001E-3</v>
      </c>
      <c r="AB7" s="10">
        <v>0.36399186410675383</v>
      </c>
      <c r="AC7" s="56">
        <v>4.4538539009289897</v>
      </c>
      <c r="AD7" s="56">
        <v>186.11600000000001</v>
      </c>
      <c r="AE7" s="56">
        <v>0.03</v>
      </c>
      <c r="AF7" s="56">
        <v>2563</v>
      </c>
      <c r="AG7" s="56">
        <v>9522</v>
      </c>
      <c r="AH7" s="56">
        <v>9955</v>
      </c>
      <c r="AI7" s="56">
        <v>10408</v>
      </c>
      <c r="AJ7" s="8">
        <f>(AF7-Rho_default!AF7)/Rho_default!AF7</f>
        <v>-4.6502976190476192E-2</v>
      </c>
      <c r="AK7" s="8">
        <f>(AG7-Rho_default!AG7)/Rho_default!AG7</f>
        <v>-4.0024195987498741E-2</v>
      </c>
      <c r="AL7" s="8">
        <f>(AH7-Rho_default!AH7)/Rho_default!AH7</f>
        <v>-3.8164251207729469E-2</v>
      </c>
      <c r="AM7" s="8">
        <f>(AI7-Rho_default!AI7)/Rho_default!AI7</f>
        <v>-3.638551985927229E-2</v>
      </c>
    </row>
    <row r="8" spans="1:39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4.4099999999999999E-3</v>
      </c>
      <c r="Q8">
        <v>2.5000000000000001E-3</v>
      </c>
      <c r="R8">
        <v>7.43E-3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6.8999999999999999E-3</v>
      </c>
      <c r="X8">
        <v>6.8999999999999999E-3</v>
      </c>
      <c r="Y8">
        <v>2.5000000000000001E-3</v>
      </c>
      <c r="Z8">
        <v>2.5000000000000001E-3</v>
      </c>
      <c r="AA8">
        <v>2.5000000000000001E-3</v>
      </c>
      <c r="AB8" s="10">
        <v>0.50266472997938372</v>
      </c>
      <c r="AC8" s="56">
        <v>5.1436333017551359</v>
      </c>
      <c r="AD8" s="56">
        <v>200.566</v>
      </c>
      <c r="AE8" s="56">
        <v>0.03</v>
      </c>
      <c r="AF8" s="56">
        <v>2024</v>
      </c>
      <c r="AG8" s="56">
        <v>7671</v>
      </c>
      <c r="AH8" s="56">
        <v>8076</v>
      </c>
      <c r="AI8" s="56">
        <v>8502</v>
      </c>
      <c r="AJ8" s="8">
        <f>(AF8-Rho_default!AF8)/Rho_default!AF8</f>
        <v>-2.8324531925108018E-2</v>
      </c>
      <c r="AK8" s="8">
        <f>(AG8-Rho_default!AG8)/Rho_default!AG8</f>
        <v>-2.5533536585365852E-2</v>
      </c>
      <c r="AL8" s="8">
        <f>(AH8-Rho_default!AH8)/Rho_default!AH8</f>
        <v>-2.4166263895601739E-2</v>
      </c>
      <c r="AM8" s="8">
        <f>(AI8-Rho_default!AI8)/Rho_default!AI8</f>
        <v>-2.2983222247759137E-2</v>
      </c>
    </row>
    <row r="9" spans="1:39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4.3600000000000002E-3</v>
      </c>
      <c r="Q9">
        <v>2.5000000000000001E-3</v>
      </c>
      <c r="R9">
        <v>7.3499999999999998E-3</v>
      </c>
      <c r="S9">
        <v>2.5000000000000001E-3</v>
      </c>
      <c r="T9">
        <v>2.5000000000000001E-3</v>
      </c>
      <c r="U9">
        <v>2.5000000000000001E-3</v>
      </c>
      <c r="V9">
        <v>2.5000000000000001E-3</v>
      </c>
      <c r="W9">
        <v>6.8300000000000001E-3</v>
      </c>
      <c r="X9">
        <v>6.8300000000000001E-3</v>
      </c>
      <c r="Y9">
        <v>2.5000000000000001E-3</v>
      </c>
      <c r="Z9">
        <v>2.5000000000000001E-3</v>
      </c>
      <c r="AA9">
        <v>2.5000000000000001E-3</v>
      </c>
      <c r="AB9" s="10">
        <v>0.50518889394629041</v>
      </c>
      <c r="AC9" s="56">
        <v>5.6993244837855661</v>
      </c>
      <c r="AD9" s="56">
        <v>200.566</v>
      </c>
      <c r="AE9" s="56">
        <v>0.03</v>
      </c>
      <c r="AF9" s="56">
        <v>1796</v>
      </c>
      <c r="AG9" s="56">
        <v>6888</v>
      </c>
      <c r="AH9" s="56">
        <v>7292</v>
      </c>
      <c r="AI9" s="56">
        <v>7720</v>
      </c>
      <c r="AJ9" s="8">
        <f>(AF9-Rho_default!AF9)/Rho_default!AF9</f>
        <v>-3.076092822450081E-2</v>
      </c>
      <c r="AK9" s="8">
        <f>(AG9-Rho_default!AG9)/Rho_default!AG9</f>
        <v>-2.7942421676545301E-2</v>
      </c>
      <c r="AL9" s="8">
        <f>(AH9-Rho_default!AH9)/Rho_default!AH9</f>
        <v>-2.6435246995994661E-2</v>
      </c>
      <c r="AM9" s="8">
        <f>(AI9-Rho_default!AI9)/Rho_default!AI9</f>
        <v>-2.5006314725940892E-2</v>
      </c>
    </row>
    <row r="10" spans="1:39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4.3200000000000001E-3</v>
      </c>
      <c r="Q10">
        <v>2.5000000000000001E-3</v>
      </c>
      <c r="R10">
        <v>7.28E-3</v>
      </c>
      <c r="S10">
        <v>2.5000000000000001E-3</v>
      </c>
      <c r="T10">
        <v>2.5000000000000001E-3</v>
      </c>
      <c r="U10">
        <v>2.5000000000000001E-3</v>
      </c>
      <c r="V10">
        <v>2.5000000000000001E-3</v>
      </c>
      <c r="W10">
        <v>6.7499999999999999E-3</v>
      </c>
      <c r="X10">
        <v>6.7499999999999999E-3</v>
      </c>
      <c r="Y10">
        <v>2.5000000000000001E-3</v>
      </c>
      <c r="Z10">
        <v>2.5000000000000001E-3</v>
      </c>
      <c r="AA10">
        <v>2.5000000000000001E-3</v>
      </c>
      <c r="AB10" s="10">
        <v>0.50818361937401269</v>
      </c>
      <c r="AC10" s="56">
        <v>5.7161921272513503</v>
      </c>
      <c r="AD10" s="56">
        <v>200.566</v>
      </c>
      <c r="AE10" s="56">
        <v>0.03</v>
      </c>
      <c r="AF10" s="56">
        <v>1789</v>
      </c>
      <c r="AG10" s="56">
        <v>6862</v>
      </c>
      <c r="AH10" s="56">
        <v>7266</v>
      </c>
      <c r="AI10" s="56">
        <v>7694</v>
      </c>
      <c r="AJ10" s="8">
        <f>(AF10-Rho_default!AF10)/Rho_default!AF10</f>
        <v>-3.035230352303523E-2</v>
      </c>
      <c r="AK10" s="8">
        <f>(AG10-Rho_default!AG10)/Rho_default!AG10</f>
        <v>-2.7907635642442273E-2</v>
      </c>
      <c r="AL10" s="8">
        <f>(AH10-Rho_default!AH10)/Rho_default!AH10</f>
        <v>-2.652733118971061E-2</v>
      </c>
      <c r="AM10" s="8">
        <f>(AI10-Rho_default!AI10)/Rho_default!AI10</f>
        <v>-2.4965150171080978E-2</v>
      </c>
    </row>
    <row r="11" spans="1:39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4.28E-3</v>
      </c>
      <c r="Q11">
        <v>2.5000000000000001E-3</v>
      </c>
      <c r="R11">
        <v>7.1999999999999998E-3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6.6899999999999998E-3</v>
      </c>
      <c r="X11">
        <v>6.6899999999999998E-3</v>
      </c>
      <c r="Y11">
        <v>2.5000000000000001E-3</v>
      </c>
      <c r="Z11">
        <v>2.5000000000000001E-3</v>
      </c>
      <c r="AA11">
        <v>2.5000000000000001E-3</v>
      </c>
      <c r="AB11" s="10">
        <v>0.51150900961203771</v>
      </c>
      <c r="AC11" s="56">
        <v>5.7348640930641306</v>
      </c>
      <c r="AD11" s="56">
        <v>200.566</v>
      </c>
      <c r="AE11" s="56">
        <v>0.03</v>
      </c>
      <c r="AF11" s="56">
        <v>1785</v>
      </c>
      <c r="AG11" s="56">
        <v>6849</v>
      </c>
      <c r="AH11" s="56">
        <v>7253</v>
      </c>
      <c r="AI11" s="56">
        <v>7681</v>
      </c>
      <c r="AJ11" s="8">
        <f>(AF11-Rho_default!AF11)/Rho_default!AF11</f>
        <v>-2.8307022318998367E-2</v>
      </c>
      <c r="AK11" s="8">
        <f>(AG11-Rho_default!AG11)/Rho_default!AG11</f>
        <v>-2.6023890784982934E-2</v>
      </c>
      <c r="AL11" s="8">
        <f>(AH11-Rho_default!AH11)/Rho_default!AH11</f>
        <v>-2.474115906951728E-2</v>
      </c>
      <c r="AM11" s="8">
        <f>(AI11-Rho_default!AI11)/Rho_default!AI11</f>
        <v>-2.3270600203458801E-2</v>
      </c>
    </row>
    <row r="12" spans="1:39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4.2300000000000003E-3</v>
      </c>
      <c r="Q12">
        <v>2.5000000000000001E-3</v>
      </c>
      <c r="R12">
        <v>7.11E-3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6.6100000000000004E-3</v>
      </c>
      <c r="X12">
        <v>6.6100000000000004E-3</v>
      </c>
      <c r="Y12">
        <v>2.5000000000000001E-3</v>
      </c>
      <c r="Z12">
        <v>2.5000000000000001E-3</v>
      </c>
      <c r="AA12">
        <v>2.5000000000000001E-3</v>
      </c>
      <c r="AB12" s="10">
        <v>0.51571862700473903</v>
      </c>
      <c r="AC12" s="56">
        <v>5.7584141346204047</v>
      </c>
      <c r="AD12" s="56">
        <v>200.566</v>
      </c>
      <c r="AE12" s="56">
        <v>0.03</v>
      </c>
      <c r="AF12" s="56">
        <v>1774</v>
      </c>
      <c r="AG12" s="56">
        <v>6811</v>
      </c>
      <c r="AH12" s="56">
        <v>7215</v>
      </c>
      <c r="AI12" s="56">
        <v>7643</v>
      </c>
      <c r="AJ12" s="8">
        <f>(AF12-Rho_default!AF12)/Rho_default!AF12</f>
        <v>-3.0601092896174863E-2</v>
      </c>
      <c r="AK12" s="8">
        <f>(AG12-Rho_default!AG12)/Rho_default!AG12</f>
        <v>-2.7833285755067085E-2</v>
      </c>
      <c r="AL12" s="8">
        <f>(AH12-Rho_default!AH12)/Rho_default!AH12</f>
        <v>-2.6315789473684209E-2</v>
      </c>
      <c r="AM12" s="8">
        <f>(AI12-Rho_default!AI12)/Rho_default!AI12</f>
        <v>-2.4878795611125288E-2</v>
      </c>
    </row>
    <row r="13" spans="1:39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3.9199999999999999E-3</v>
      </c>
      <c r="Q13">
        <v>2.5000000000000001E-3</v>
      </c>
      <c r="R13">
        <v>6.6E-3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6.1199999999999996E-3</v>
      </c>
      <c r="X13">
        <v>6.1199999999999996E-3</v>
      </c>
      <c r="Y13">
        <v>2.5000000000000001E-3</v>
      </c>
      <c r="Z13">
        <v>2.5000000000000001E-3</v>
      </c>
      <c r="AA13">
        <v>2.5000000000000001E-3</v>
      </c>
      <c r="AB13" s="10">
        <v>0.55964028468530269</v>
      </c>
      <c r="AC13" s="56">
        <v>5.8580836599100818</v>
      </c>
      <c r="AD13" s="56">
        <v>215.01599999999999</v>
      </c>
      <c r="AE13" s="56">
        <v>0.03</v>
      </c>
      <c r="AF13" s="56">
        <v>1622</v>
      </c>
      <c r="AG13" s="56">
        <v>6238</v>
      </c>
      <c r="AH13" s="56">
        <v>6614</v>
      </c>
      <c r="AI13" s="56">
        <v>7013</v>
      </c>
      <c r="AJ13" s="8">
        <f>(AF13-Rho_default!AF13)/Rho_default!AF13</f>
        <v>-2.5825825825825825E-2</v>
      </c>
      <c r="AK13" s="8">
        <f>(AG13-Rho_default!AG13)/Rho_default!AG13</f>
        <v>-2.3939915506180565E-2</v>
      </c>
      <c r="AL13" s="8">
        <f>(AH13-Rho_default!AH13)/Rho_default!AH13</f>
        <v>-2.2754137115839245E-2</v>
      </c>
      <c r="AM13" s="8">
        <f>(AI13-Rho_default!AI13)/Rho_default!AI13</f>
        <v>-2.1487372680340448E-2</v>
      </c>
    </row>
    <row r="14" spans="1:39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3.8800000000000002E-3</v>
      </c>
      <c r="Q14">
        <v>2.5000000000000001E-3</v>
      </c>
      <c r="R14">
        <v>6.5199999999999998E-3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6.0600000000000003E-3</v>
      </c>
      <c r="X14">
        <v>6.0600000000000003E-3</v>
      </c>
      <c r="Y14">
        <v>2.5000000000000001E-3</v>
      </c>
      <c r="Z14">
        <v>2.5000000000000001E-3</v>
      </c>
      <c r="AA14">
        <v>2.5000000000000001E-3</v>
      </c>
      <c r="AB14" s="10">
        <v>0.57652310924369743</v>
      </c>
      <c r="AC14" s="56">
        <v>6.5716608007415092</v>
      </c>
      <c r="AD14" s="56">
        <v>215.01599999999999</v>
      </c>
      <c r="AE14" s="56">
        <v>0.03</v>
      </c>
      <c r="AF14" s="56">
        <v>1415</v>
      </c>
      <c r="AG14" s="56">
        <v>4847</v>
      </c>
      <c r="AH14" s="56">
        <v>5860</v>
      </c>
      <c r="AI14" s="56">
        <v>6258</v>
      </c>
      <c r="AJ14" s="8">
        <f>(AF14-Rho_default!AF14)/Rho_default!AF14</f>
        <v>-2.5482093663911846E-2</v>
      </c>
      <c r="AK14" s="8">
        <f>(AG14-Rho_default!AG14)/Rho_default!AG14</f>
        <v>-5.883495145631068E-2</v>
      </c>
      <c r="AL14" s="8">
        <f>(AH14-Rho_default!AH14)/Rho_default!AH14</f>
        <v>-2.3170528421403568E-2</v>
      </c>
      <c r="AM14" s="8">
        <f>(AI14-Rho_default!AI14)/Rho_default!AI14</f>
        <v>-2.172893543848679E-2</v>
      </c>
    </row>
    <row r="15" spans="1:39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3.8400000000000001E-3</v>
      </c>
      <c r="Q15">
        <v>2.5000000000000001E-3</v>
      </c>
      <c r="R15">
        <v>6.4700000000000001E-3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6.0000000000000001E-3</v>
      </c>
      <c r="X15">
        <v>6.0000000000000001E-3</v>
      </c>
      <c r="Y15">
        <v>2.5000000000000001E-3</v>
      </c>
      <c r="Z15">
        <v>2.5000000000000001E-3</v>
      </c>
      <c r="AA15">
        <v>2.5000000000000001E-3</v>
      </c>
      <c r="AB15" s="10">
        <v>0.59868483107528725</v>
      </c>
      <c r="AC15" s="56">
        <v>6.6967780620802007</v>
      </c>
      <c r="AD15" s="56">
        <v>215.01599999999999</v>
      </c>
      <c r="AE15" s="56">
        <v>0.03</v>
      </c>
      <c r="AF15" s="56">
        <v>1381</v>
      </c>
      <c r="AG15" s="56">
        <v>4566</v>
      </c>
      <c r="AH15" s="56">
        <v>5735</v>
      </c>
      <c r="AI15" s="56">
        <v>6133</v>
      </c>
      <c r="AJ15" s="8">
        <f>(AF15-Rho_default!AF15)/Rho_default!AF15</f>
        <v>-2.5405786873676783E-2</v>
      </c>
      <c r="AK15" s="8">
        <f>(AG15-Rho_default!AG15)/Rho_default!AG15</f>
        <v>-6.2230437461491067E-2</v>
      </c>
      <c r="AL15" s="8">
        <f>(AH15-Rho_default!AH15)/Rho_default!AH15</f>
        <v>-2.2998296422487224E-2</v>
      </c>
      <c r="AM15" s="8">
        <f>(AI15-Rho_default!AI15)/Rho_default!AI15</f>
        <v>-2.1537970644543714E-2</v>
      </c>
    </row>
    <row r="16" spans="1:39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3.8E-3</v>
      </c>
      <c r="Q16">
        <v>2.5000000000000001E-3</v>
      </c>
      <c r="R16">
        <v>6.3899999999999998E-3</v>
      </c>
      <c r="S16">
        <v>2.5000000000000001E-3</v>
      </c>
      <c r="T16">
        <v>2.5000000000000001E-3</v>
      </c>
      <c r="U16">
        <v>2.5000000000000001E-3</v>
      </c>
      <c r="V16">
        <v>2.5000000000000001E-3</v>
      </c>
      <c r="W16">
        <v>5.94E-3</v>
      </c>
      <c r="X16">
        <v>5.94E-3</v>
      </c>
      <c r="Y16">
        <v>2.5000000000000001E-3</v>
      </c>
      <c r="Z16">
        <v>2.5000000000000001E-3</v>
      </c>
      <c r="AA16">
        <v>2.5000000000000001E-3</v>
      </c>
      <c r="AB16" s="10">
        <v>0.59845009432344365</v>
      </c>
      <c r="AC16" s="56">
        <v>6.6954650723675133</v>
      </c>
      <c r="AD16" s="56">
        <v>215.01599999999999</v>
      </c>
      <c r="AE16" s="56">
        <v>0.03</v>
      </c>
      <c r="AF16" s="56">
        <v>1381</v>
      </c>
      <c r="AG16" s="56">
        <v>4566</v>
      </c>
      <c r="AH16" s="56">
        <v>5735</v>
      </c>
      <c r="AI16" s="56">
        <v>6133</v>
      </c>
      <c r="AJ16" s="8">
        <f>(AF16-Rho_default!AF16)/Rho_default!AF16</f>
        <v>-2.5405786873676783E-2</v>
      </c>
      <c r="AK16" s="8">
        <f>(AG16-Rho_default!AG16)/Rho_default!AG16</f>
        <v>-6.2230437461491067E-2</v>
      </c>
      <c r="AL16" s="8">
        <f>(AH16-Rho_default!AH16)/Rho_default!AH16</f>
        <v>-2.2998296422487224E-2</v>
      </c>
      <c r="AM16" s="8">
        <f>(AI16-Rho_default!AI16)/Rho_default!AI16</f>
        <v>-2.1537970644543714E-2</v>
      </c>
    </row>
    <row r="17" spans="1:39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3.7699999999999999E-3</v>
      </c>
      <c r="Q17">
        <v>2.5000000000000001E-3</v>
      </c>
      <c r="R17">
        <v>6.3299999999999997E-3</v>
      </c>
      <c r="S17">
        <v>2.5000000000000001E-3</v>
      </c>
      <c r="T17">
        <v>2.5000000000000001E-3</v>
      </c>
      <c r="U17">
        <v>2.5000000000000001E-3</v>
      </c>
      <c r="V17">
        <v>2.5000000000000001E-3</v>
      </c>
      <c r="W17">
        <v>5.8799999999999998E-3</v>
      </c>
      <c r="X17">
        <v>5.8799999999999998E-3</v>
      </c>
      <c r="Y17">
        <v>2.5000000000000001E-3</v>
      </c>
      <c r="Z17">
        <v>2.5000000000000001E-3</v>
      </c>
      <c r="AA17">
        <v>2.5000000000000001E-3</v>
      </c>
      <c r="AB17" s="10">
        <v>0.59851386983364774</v>
      </c>
      <c r="AC17" s="56">
        <v>6.6958218233559483</v>
      </c>
      <c r="AD17" s="56">
        <v>215.01599999999999</v>
      </c>
      <c r="AE17" s="56">
        <v>0.03</v>
      </c>
      <c r="AF17" s="56">
        <v>1381</v>
      </c>
      <c r="AG17" s="56">
        <v>4566</v>
      </c>
      <c r="AH17" s="56">
        <v>5735</v>
      </c>
      <c r="AI17" s="56">
        <v>6133</v>
      </c>
      <c r="AJ17" s="8">
        <f>(AF17-Rho_default!AF17)/Rho_default!AF17</f>
        <v>-2.7464788732394368E-2</v>
      </c>
      <c r="AK17" s="8">
        <f>(AG17-Rho_default!AG17)/Rho_default!AG17</f>
        <v>-6.6257668711656448E-2</v>
      </c>
      <c r="AL17" s="8">
        <f>(AH17-Rho_default!AH17)/Rho_default!AH17</f>
        <v>-2.4659863945578231E-2</v>
      </c>
      <c r="AM17" s="8">
        <f>(AI17-Rho_default!AI17)/Rho_default!AI17</f>
        <v>-2.3096527556546672E-2</v>
      </c>
    </row>
    <row r="18" spans="1:39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>
        <v>2.5000000000000001E-3</v>
      </c>
      <c r="Q18">
        <v>2.5000000000000001E-3</v>
      </c>
      <c r="R18">
        <v>5.9300000000000004E-3</v>
      </c>
      <c r="S18">
        <v>2.5000000000000001E-3</v>
      </c>
      <c r="T18">
        <v>2.5000000000000001E-3</v>
      </c>
      <c r="U18">
        <v>2.5000000000000001E-3</v>
      </c>
      <c r="V18">
        <v>2.5000000000000001E-3</v>
      </c>
      <c r="W18">
        <v>5.4999999999999997E-3</v>
      </c>
      <c r="X18">
        <v>5.4999999999999997E-3</v>
      </c>
      <c r="Y18">
        <v>2.5000000000000001E-3</v>
      </c>
      <c r="Z18">
        <v>2.5000000000000001E-3</v>
      </c>
      <c r="AA18">
        <v>2.5000000000000001E-3</v>
      </c>
      <c r="AB18" s="10">
        <v>0.58194771241830068</v>
      </c>
      <c r="AC18" s="56">
        <v>6.4130425211218336</v>
      </c>
      <c r="AD18" s="56">
        <v>229.46600000000001</v>
      </c>
      <c r="AE18" s="56">
        <v>0.03</v>
      </c>
      <c r="AF18" s="56">
        <v>1366</v>
      </c>
      <c r="AG18" s="56">
        <v>4865</v>
      </c>
      <c r="AH18" s="56">
        <v>5638</v>
      </c>
      <c r="AI18" s="56">
        <v>6012</v>
      </c>
      <c r="AJ18" s="8">
        <f>(AF18-Rho_default!AF18)/Rho_default!AF18</f>
        <v>-5.0983248361252727E-3</v>
      </c>
      <c r="AK18" s="8">
        <f>(AG18-Rho_default!AG18)/Rho_default!AG18</f>
        <v>-1.2383272431993504E-2</v>
      </c>
      <c r="AL18" s="8">
        <f>(AH18-Rho_default!AH18)/Rho_default!AH18</f>
        <v>-5.1173460384683258E-3</v>
      </c>
      <c r="AM18" s="8">
        <f>(AI18-Rho_default!AI18)/Rho_default!AI18</f>
        <v>-4.6357615894039739E-3</v>
      </c>
    </row>
    <row r="19" spans="1:39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2.5000000000000001E-3</v>
      </c>
      <c r="Q19">
        <v>2.5000000000000001E-3</v>
      </c>
      <c r="R19">
        <v>5.8700000000000002E-3</v>
      </c>
      <c r="S19">
        <v>2.5000000000000001E-3</v>
      </c>
      <c r="T19">
        <v>2.5000000000000001E-3</v>
      </c>
      <c r="U19">
        <v>2.5000000000000001E-3</v>
      </c>
      <c r="V19">
        <v>2.5000000000000001E-3</v>
      </c>
      <c r="W19">
        <v>5.45E-3</v>
      </c>
      <c r="X19">
        <v>5.45E-3</v>
      </c>
      <c r="Y19">
        <v>2.5000000000000001E-3</v>
      </c>
      <c r="Z19">
        <v>2.5000000000000001E-3</v>
      </c>
      <c r="AA19">
        <v>2.5000000000000001E-3</v>
      </c>
      <c r="AB19" s="10">
        <v>0.58244183006535943</v>
      </c>
      <c r="AC19" s="56">
        <v>7.0911081566171381</v>
      </c>
      <c r="AD19" s="56">
        <v>229.46600000000001</v>
      </c>
      <c r="AE19" s="56">
        <v>0.03</v>
      </c>
      <c r="AF19" s="56">
        <v>1207</v>
      </c>
      <c r="AG19" s="56">
        <v>3488</v>
      </c>
      <c r="AH19" s="56">
        <v>4971</v>
      </c>
      <c r="AI19" s="56">
        <v>5414</v>
      </c>
      <c r="AJ19" s="8">
        <f>(AF19-Rho_default!AF19)/Rho_default!AF19</f>
        <v>-4.9464138499587798E-3</v>
      </c>
      <c r="AK19" s="8">
        <f>(AG19-Rho_default!AG19)/Rho_default!AG19</f>
        <v>-1.7187940264863342E-2</v>
      </c>
      <c r="AL19" s="8">
        <f>(AH19-Rho_default!AH19)/Rho_default!AH19</f>
        <v>-9.563658099222952E-3</v>
      </c>
      <c r="AM19" s="8">
        <f>(AI19-Rho_default!AI19)/Rho_default!AI19</f>
        <v>-4.413387274733358E-3</v>
      </c>
    </row>
    <row r="20" spans="1:39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2.5000000000000001E-3</v>
      </c>
      <c r="Q20">
        <v>2.5000000000000001E-3</v>
      </c>
      <c r="R20">
        <v>5.8100000000000001E-3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5.3899999999999998E-3</v>
      </c>
      <c r="X20">
        <v>5.3899999999999998E-3</v>
      </c>
      <c r="Y20">
        <v>2.5000000000000001E-3</v>
      </c>
      <c r="Z20">
        <v>2.5000000000000001E-3</v>
      </c>
      <c r="AA20">
        <v>2.5000000000000001E-3</v>
      </c>
      <c r="AB20" s="10">
        <v>0.58295904139433552</v>
      </c>
      <c r="AC20" s="56">
        <v>7.0942559281484776</v>
      </c>
      <c r="AD20" s="56">
        <v>229.46600000000001</v>
      </c>
      <c r="AE20" s="56">
        <v>0.03</v>
      </c>
      <c r="AF20" s="56">
        <v>1207</v>
      </c>
      <c r="AG20" s="56">
        <v>3488</v>
      </c>
      <c r="AH20" s="56">
        <v>4971</v>
      </c>
      <c r="AI20" s="56">
        <v>5414</v>
      </c>
      <c r="AJ20" s="8">
        <f>(AF20-Rho_default!AF20)/Rho_default!AF20</f>
        <v>-4.9464138499587798E-3</v>
      </c>
      <c r="AK20" s="8">
        <f>(AG20-Rho_default!AG20)/Rho_default!AG20</f>
        <v>-1.7187940264863342E-2</v>
      </c>
      <c r="AL20" s="8">
        <f>(AH20-Rho_default!AH20)/Rho_default!AH20</f>
        <v>-9.563658099222952E-3</v>
      </c>
      <c r="AM20" s="8">
        <f>(AI20-Rho_default!AI20)/Rho_default!AI20</f>
        <v>-4.413387274733358E-3</v>
      </c>
    </row>
    <row r="21" spans="1:39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2.5000000000000001E-3</v>
      </c>
      <c r="Q21">
        <v>2.5000000000000001E-3</v>
      </c>
      <c r="R21">
        <v>5.7499999999999999E-3</v>
      </c>
      <c r="S21">
        <v>2.5000000000000001E-3</v>
      </c>
      <c r="T21">
        <v>2.5000000000000001E-3</v>
      </c>
      <c r="U21">
        <v>2.5000000000000001E-3</v>
      </c>
      <c r="V21">
        <v>2.5000000000000001E-3</v>
      </c>
      <c r="W21">
        <v>5.3299999999999997E-3</v>
      </c>
      <c r="X21">
        <v>5.3299999999999997E-3</v>
      </c>
      <c r="Y21">
        <v>2.5000000000000001E-3</v>
      </c>
      <c r="Z21">
        <v>2.5000000000000001E-3</v>
      </c>
      <c r="AA21">
        <v>2.5000000000000001E-3</v>
      </c>
      <c r="AB21" s="10">
        <v>0.58351459694989105</v>
      </c>
      <c r="AC21" s="56">
        <v>7.0976355092722319</v>
      </c>
      <c r="AD21" s="56">
        <v>229.46600000000001</v>
      </c>
      <c r="AE21" s="56">
        <v>0.03</v>
      </c>
      <c r="AF21" s="56">
        <v>1205</v>
      </c>
      <c r="AG21" s="56">
        <v>3468</v>
      </c>
      <c r="AH21" s="56">
        <v>4954</v>
      </c>
      <c r="AI21" s="56">
        <v>5405</v>
      </c>
      <c r="AJ21" s="8">
        <f>(AF21-Rho_default!AF21)/Rho_default!AF21</f>
        <v>-4.9545829892650699E-3</v>
      </c>
      <c r="AK21" s="8">
        <f>(AG21-Rho_default!AG21)/Rho_default!AG21</f>
        <v>-1.7006802721088437E-2</v>
      </c>
      <c r="AL21" s="8">
        <f>(AH21-Rho_default!AH21)/Rho_default!AH21</f>
        <v>-9.7941235258844697E-3</v>
      </c>
      <c r="AM21" s="8">
        <f>(AI21-Rho_default!AI21)/Rho_default!AI21</f>
        <v>-4.6040515653775326E-3</v>
      </c>
    </row>
    <row r="22" spans="1:39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2.5000000000000001E-3</v>
      </c>
      <c r="Q22">
        <v>2.5000000000000001E-3</v>
      </c>
      <c r="R22">
        <v>5.6800000000000002E-3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5.28E-3</v>
      </c>
      <c r="X22">
        <v>5.28E-3</v>
      </c>
      <c r="Y22">
        <v>2.5000000000000001E-3</v>
      </c>
      <c r="Z22">
        <v>2.5000000000000001E-3</v>
      </c>
      <c r="AA22">
        <v>2.5000000000000001E-3</v>
      </c>
      <c r="AB22" s="10">
        <v>0.58411372549019613</v>
      </c>
      <c r="AC22" s="56">
        <v>7.1012783530319696</v>
      </c>
      <c r="AD22" s="56">
        <v>229.46600000000001</v>
      </c>
      <c r="AE22" s="56">
        <v>0.03</v>
      </c>
      <c r="AF22" s="56">
        <v>1205</v>
      </c>
      <c r="AG22" s="56">
        <v>3468</v>
      </c>
      <c r="AH22" s="56">
        <v>4954</v>
      </c>
      <c r="AI22" s="56">
        <v>5405</v>
      </c>
      <c r="AJ22" s="8">
        <f>(AF22-Rho_default!AF22)/Rho_default!AF22</f>
        <v>-4.9545829892650699E-3</v>
      </c>
      <c r="AK22" s="8">
        <f>(AG22-Rho_default!AG22)/Rho_default!AG22</f>
        <v>-1.7006802721088437E-2</v>
      </c>
      <c r="AL22" s="8">
        <f>(AH22-Rho_default!AH22)/Rho_default!AH22</f>
        <v>-9.7941235258844697E-3</v>
      </c>
      <c r="AM22" s="8">
        <f>(AI22-Rho_default!AI22)/Rho_default!AI22</f>
        <v>-4.6040515653775326E-3</v>
      </c>
    </row>
    <row r="23" spans="1:39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5.3699999999999998E-3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4.9800000000000001E-3</v>
      </c>
      <c r="X23">
        <v>4.9800000000000001E-3</v>
      </c>
      <c r="Y23">
        <v>2.5000000000000001E-3</v>
      </c>
      <c r="Z23">
        <v>2.5000000000000001E-3</v>
      </c>
      <c r="AA23">
        <v>2.5000000000000001E-3</v>
      </c>
      <c r="AB23" s="10">
        <v>0.58790319106158084</v>
      </c>
      <c r="AC23" s="56">
        <v>6.8874293797662176</v>
      </c>
      <c r="AD23" s="56">
        <v>243.916</v>
      </c>
      <c r="AE23" s="56">
        <v>0.03</v>
      </c>
      <c r="AF23" s="56">
        <v>1177</v>
      </c>
      <c r="AG23" s="56">
        <v>3663</v>
      </c>
      <c r="AH23" s="56">
        <v>4901</v>
      </c>
      <c r="AI23" s="56">
        <v>5251</v>
      </c>
      <c r="AJ23" s="8">
        <f>(AF23-Rho_default!AF23)/Rho_default!AF23</f>
        <v>-5.0718512256973797E-3</v>
      </c>
      <c r="AK23" s="8">
        <f>(AG23-Rho_default!AG23)/Rho_default!AG23</f>
        <v>-1.532258064516129E-2</v>
      </c>
      <c r="AL23" s="8">
        <f>(AH23-Rho_default!AH23)/Rho_default!AH23</f>
        <v>-4.8730964467005077E-3</v>
      </c>
      <c r="AM23" s="8">
        <f>(AI23-Rho_default!AI23)/Rho_default!AI23</f>
        <v>-4.5497630331753558E-3</v>
      </c>
    </row>
    <row r="24" spans="1:39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5.3099999999999996E-3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4.9300000000000004E-3</v>
      </c>
      <c r="X24">
        <v>4.9300000000000004E-3</v>
      </c>
      <c r="Y24">
        <v>2.5000000000000001E-3</v>
      </c>
      <c r="Z24">
        <v>2.5000000000000001E-3</v>
      </c>
      <c r="AA24">
        <v>2.5000000000000001E-3</v>
      </c>
      <c r="AB24" s="10">
        <v>0.58866038602941173</v>
      </c>
      <c r="AC24" s="56">
        <v>7.6173226107381531</v>
      </c>
      <c r="AD24" s="56">
        <v>243.916</v>
      </c>
      <c r="AE24" s="56">
        <v>0.03</v>
      </c>
      <c r="AF24" s="56">
        <v>1038</v>
      </c>
      <c r="AG24" s="56">
        <v>2271</v>
      </c>
      <c r="AH24" s="56">
        <v>3865</v>
      </c>
      <c r="AI24" s="56">
        <v>4710</v>
      </c>
      <c r="AJ24" s="8">
        <f>(AF24-Rho_default!AF24)/Rho_default!AF24</f>
        <v>-4.7938638542665392E-3</v>
      </c>
      <c r="AK24" s="8">
        <f>(AG24-Rho_default!AG24)/Rho_default!AG24</f>
        <v>-2.4484536082474227E-2</v>
      </c>
      <c r="AL24" s="8">
        <f>(AH24-Rho_default!AH24)/Rho_default!AH24</f>
        <v>-1.1761697775504986E-2</v>
      </c>
      <c r="AM24" s="8">
        <f>(AI24-Rho_default!AI24)/Rho_default!AI24</f>
        <v>-4.2283298097251587E-3</v>
      </c>
    </row>
    <row r="25" spans="1:39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5.2500000000000003E-3</v>
      </c>
      <c r="S25">
        <v>2.5000000000000001E-3</v>
      </c>
      <c r="T25">
        <v>2.5000000000000001E-3</v>
      </c>
      <c r="U25">
        <v>2.5000000000000001E-3</v>
      </c>
      <c r="V25">
        <v>2.5000000000000001E-3</v>
      </c>
      <c r="W25">
        <v>4.8700000000000002E-3</v>
      </c>
      <c r="X25">
        <v>4.8700000000000002E-3</v>
      </c>
      <c r="Y25">
        <v>2.5000000000000001E-3</v>
      </c>
      <c r="Z25">
        <v>2.5000000000000001E-3</v>
      </c>
      <c r="AA25">
        <v>2.5000000000000001E-3</v>
      </c>
      <c r="AB25" s="10">
        <v>0.58947358972886033</v>
      </c>
      <c r="AC25" s="56">
        <v>7.6225822623368611</v>
      </c>
      <c r="AD25" s="56">
        <v>243.916</v>
      </c>
      <c r="AE25" s="56">
        <v>0.03</v>
      </c>
      <c r="AF25" s="56">
        <v>1038</v>
      </c>
      <c r="AG25" s="56">
        <v>2271</v>
      </c>
      <c r="AH25" s="56">
        <v>3865</v>
      </c>
      <c r="AI25" s="56">
        <v>4710</v>
      </c>
      <c r="AJ25" s="8">
        <f>(AF25-Rho_default!AF25)/Rho_default!AF25</f>
        <v>-4.7938638542665392E-3</v>
      </c>
      <c r="AK25" s="8">
        <f>(AG25-Rho_default!AG25)/Rho_default!AG25</f>
        <v>-2.4484536082474227E-2</v>
      </c>
      <c r="AL25" s="8">
        <f>(AH25-Rho_default!AH25)/Rho_default!AH25</f>
        <v>-1.1761697775504986E-2</v>
      </c>
      <c r="AM25" s="8">
        <f>(AI25-Rho_default!AI25)/Rho_default!AI25</f>
        <v>-4.2283298097251587E-3</v>
      </c>
    </row>
    <row r="26" spans="1:39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5.1999999999999998E-3</v>
      </c>
      <c r="S26">
        <v>2.5000000000000001E-3</v>
      </c>
      <c r="T26">
        <v>2.5000000000000001E-3</v>
      </c>
      <c r="U26">
        <v>2.5000000000000001E-3</v>
      </c>
      <c r="V26">
        <v>2.5000000000000001E-3</v>
      </c>
      <c r="W26">
        <v>4.8300000000000001E-3</v>
      </c>
      <c r="X26">
        <v>4.8300000000000001E-3</v>
      </c>
      <c r="Y26">
        <v>2.5000000000000001E-3</v>
      </c>
      <c r="Z26">
        <v>2.5000000000000001E-3</v>
      </c>
      <c r="AA26">
        <v>2.5000000000000001E-3</v>
      </c>
      <c r="AB26" s="10">
        <v>0.59036721622242638</v>
      </c>
      <c r="AC26" s="56">
        <v>7.6283578915824286</v>
      </c>
      <c r="AD26" s="56">
        <v>243.916</v>
      </c>
      <c r="AE26" s="56">
        <v>0.03</v>
      </c>
      <c r="AF26" s="56">
        <v>1036</v>
      </c>
      <c r="AG26" s="56">
        <v>2252</v>
      </c>
      <c r="AH26" s="56">
        <v>3849</v>
      </c>
      <c r="AI26" s="56">
        <v>4703</v>
      </c>
      <c r="AJ26" s="8">
        <f>(AF26-Rho_default!AF26)/Rho_default!AF26</f>
        <v>-4.8030739673390974E-3</v>
      </c>
      <c r="AK26" s="8">
        <f>(AG26-Rho_default!AG26)/Rho_default!AG26</f>
        <v>-2.4686011260285839E-2</v>
      </c>
      <c r="AL26" s="8">
        <f>(AH26-Rho_default!AH26)/Rho_default!AH26</f>
        <v>-1.1810012836970476E-2</v>
      </c>
      <c r="AM26" s="8">
        <f>(AI26-Rho_default!AI26)/Rho_default!AI26</f>
        <v>-4.2345966546686424E-3</v>
      </c>
    </row>
    <row r="27" spans="1:39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5.1399999999999996E-3</v>
      </c>
      <c r="S27">
        <v>2.5000000000000001E-3</v>
      </c>
      <c r="T27">
        <v>2.5000000000000001E-3</v>
      </c>
      <c r="U27">
        <v>2.5000000000000001E-3</v>
      </c>
      <c r="V27">
        <v>2.5000000000000001E-3</v>
      </c>
      <c r="W27">
        <v>4.79E-3</v>
      </c>
      <c r="X27">
        <v>4.79E-3</v>
      </c>
      <c r="Y27">
        <v>2.5000000000000001E-3</v>
      </c>
      <c r="Z27">
        <v>2.5000000000000001E-3</v>
      </c>
      <c r="AA27">
        <v>2.5000000000000001E-3</v>
      </c>
      <c r="AB27" s="10">
        <v>0.59128094841452206</v>
      </c>
      <c r="AC27" s="56">
        <v>7.6342589486164094</v>
      </c>
      <c r="AD27" s="56">
        <v>243.916</v>
      </c>
      <c r="AE27" s="56">
        <v>0.03</v>
      </c>
      <c r="AF27" s="56">
        <v>1036</v>
      </c>
      <c r="AG27" s="56">
        <v>2252</v>
      </c>
      <c r="AH27" s="56">
        <v>3849</v>
      </c>
      <c r="AI27" s="56">
        <v>4703</v>
      </c>
      <c r="AJ27" s="8">
        <f>(AF27-Rho_default!AF27)/Rho_default!AF27</f>
        <v>-4.8030739673390974E-3</v>
      </c>
      <c r="AK27" s="8">
        <f>(AG27-Rho_default!AG27)/Rho_default!AG27</f>
        <v>-2.4686011260285839E-2</v>
      </c>
      <c r="AL27" s="8">
        <f>(AH27-Rho_default!AH27)/Rho_default!AH27</f>
        <v>-1.1810012836970476E-2</v>
      </c>
      <c r="AM27" s="8">
        <f>(AI27-Rho_default!AI27)/Rho_default!AI27</f>
        <v>-4.2345966546686424E-3</v>
      </c>
    </row>
    <row r="28" spans="1:39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4.8999999999999998E-3</v>
      </c>
      <c r="S28">
        <v>2.5000000000000001E-3</v>
      </c>
      <c r="T28">
        <v>2.5000000000000001E-3</v>
      </c>
      <c r="U28">
        <v>2.5000000000000001E-3</v>
      </c>
      <c r="V28">
        <v>2.5000000000000001E-3</v>
      </c>
      <c r="W28">
        <v>4.5500000000000002E-3</v>
      </c>
      <c r="X28">
        <v>4.5500000000000002E-3</v>
      </c>
      <c r="Y28">
        <v>2.5000000000000001E-3</v>
      </c>
      <c r="Z28">
        <v>2.5000000000000001E-3</v>
      </c>
      <c r="AA28">
        <v>2.5000000000000001E-3</v>
      </c>
      <c r="AB28" s="10">
        <v>0.59599741382406823</v>
      </c>
      <c r="AC28" s="56">
        <v>7.3794213726022297</v>
      </c>
      <c r="AD28" s="56">
        <v>258.36599999999999</v>
      </c>
      <c r="AE28" s="56">
        <v>0.03</v>
      </c>
      <c r="AF28" s="56">
        <v>1020</v>
      </c>
      <c r="AG28" s="56">
        <v>2576</v>
      </c>
      <c r="AH28" s="56">
        <v>3995</v>
      </c>
      <c r="AI28" s="56">
        <v>4605</v>
      </c>
      <c r="AJ28" s="8">
        <f>(AF28-Rho_default!AF28)/Rho_default!AF28</f>
        <v>-4.8780487804878049E-3</v>
      </c>
      <c r="AK28" s="8">
        <f>(AG28-Rho_default!AG28)/Rho_default!AG28</f>
        <v>-2.0532319391634982E-2</v>
      </c>
      <c r="AL28" s="8">
        <f>(AH28-Rho_default!AH28)/Rho_default!AH28</f>
        <v>-1.0648836057454186E-2</v>
      </c>
      <c r="AM28" s="8">
        <f>(AI28-Rho_default!AI28)/Rho_default!AI28</f>
        <v>-4.3243243243243244E-3</v>
      </c>
    </row>
    <row r="29" spans="1:39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4.8399999999999997E-3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4.4999999999999997E-3</v>
      </c>
      <c r="X29">
        <v>4.4999999999999997E-3</v>
      </c>
      <c r="Y29">
        <v>2.5000000000000001E-3</v>
      </c>
      <c r="Z29">
        <v>2.5000000000000001E-3</v>
      </c>
      <c r="AA29">
        <v>2.5000000000000001E-3</v>
      </c>
      <c r="AB29" s="10">
        <v>0.59717137007459198</v>
      </c>
      <c r="AC29" s="56">
        <v>8.1642313919418843</v>
      </c>
      <c r="AD29" s="56">
        <v>258.36599999999999</v>
      </c>
      <c r="AE29" s="56">
        <v>0.03</v>
      </c>
      <c r="AF29" s="56">
        <v>897</v>
      </c>
      <c r="AG29" s="56">
        <v>1426</v>
      </c>
      <c r="AH29" s="56">
        <v>2868</v>
      </c>
      <c r="AI29" s="56">
        <v>4019</v>
      </c>
      <c r="AJ29" s="8">
        <f>(AF29-Rho_default!AF29)/Rho_default!AF29</f>
        <v>-5.5432372505543242E-3</v>
      </c>
      <c r="AK29" s="8">
        <f>(AG29-Rho_default!AG29)/Rho_default!AG29</f>
        <v>-4.8848569434752267E-3</v>
      </c>
      <c r="AL29" s="8">
        <f>(AH29-Rho_default!AH29)/Rho_default!AH29</f>
        <v>-1.4771556166265888E-2</v>
      </c>
      <c r="AM29" s="8">
        <f>(AI29-Rho_default!AI29)/Rho_default!AI29</f>
        <v>-8.8779284833538849E-3</v>
      </c>
    </row>
    <row r="30" spans="1:39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4.7999999999999996E-3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4.45E-3</v>
      </c>
      <c r="X30">
        <v>4.45E-3</v>
      </c>
      <c r="Y30">
        <v>2.5000000000000001E-3</v>
      </c>
      <c r="Z30">
        <v>2.5000000000000001E-3</v>
      </c>
      <c r="AA30">
        <v>2.5000000000000001E-3</v>
      </c>
      <c r="AB30" s="10">
        <v>0.59845577758886992</v>
      </c>
      <c r="AC30" s="56">
        <v>8.173006567920913</v>
      </c>
      <c r="AD30" s="56">
        <v>258.36599999999999</v>
      </c>
      <c r="AE30" s="56">
        <v>0.03</v>
      </c>
      <c r="AF30" s="56">
        <v>896</v>
      </c>
      <c r="AG30" s="56">
        <v>1424</v>
      </c>
      <c r="AH30" s="56">
        <v>2853</v>
      </c>
      <c r="AI30" s="56">
        <v>4007</v>
      </c>
      <c r="AJ30" s="8">
        <f>(AF30-Rho_default!AF30)/Rho_default!AF30</f>
        <v>-4.4444444444444444E-3</v>
      </c>
      <c r="AK30" s="8">
        <f>(AG30-Rho_default!AG30)/Rho_default!AG30</f>
        <v>-4.8916841369671558E-3</v>
      </c>
      <c r="AL30" s="8">
        <f>(AH30-Rho_default!AH30)/Rho_default!AH30</f>
        <v>-1.5188125647221263E-2</v>
      </c>
      <c r="AM30" s="8">
        <f>(AI30-Rho_default!AI30)/Rho_default!AI30</f>
        <v>-8.9042790007420238E-3</v>
      </c>
    </row>
    <row r="31" spans="1:39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4.7600000000000003E-3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4.4099999999999999E-3</v>
      </c>
      <c r="X31">
        <v>4.4099999999999999E-3</v>
      </c>
      <c r="Y31">
        <v>2.5000000000000001E-3</v>
      </c>
      <c r="Z31">
        <v>2.5000000000000001E-3</v>
      </c>
      <c r="AA31">
        <v>2.5000000000000001E-3</v>
      </c>
      <c r="AB31" s="10">
        <v>0.59986590198872136</v>
      </c>
      <c r="AC31" s="56">
        <v>8.1826298144644731</v>
      </c>
      <c r="AD31" s="56">
        <v>258.36599999999999</v>
      </c>
      <c r="AE31" s="56">
        <v>0.03</v>
      </c>
      <c r="AF31" s="56">
        <v>894</v>
      </c>
      <c r="AG31" s="56">
        <v>1422</v>
      </c>
      <c r="AH31" s="56">
        <v>2839</v>
      </c>
      <c r="AI31" s="56">
        <v>3996</v>
      </c>
      <c r="AJ31" s="8">
        <f>(AF31-Rho_default!AF31)/Rho_default!AF31</f>
        <v>-5.5617352614015575E-3</v>
      </c>
      <c r="AK31" s="8">
        <f>(AG31-Rho_default!AG31)/Rho_default!AG31</f>
        <v>-4.2016806722689074E-3</v>
      </c>
      <c r="AL31" s="8">
        <f>(AH31-Rho_default!AH31)/Rho_default!AH31</f>
        <v>-1.4920194309507287E-2</v>
      </c>
      <c r="AM31" s="8">
        <f>(AI31-Rho_default!AI31)/Rho_default!AI31</f>
        <v>-8.6827090052096247E-3</v>
      </c>
    </row>
    <row r="32" spans="1:39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4.6899999999999997E-3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4.3600000000000002E-3</v>
      </c>
      <c r="X32">
        <v>4.3600000000000002E-3</v>
      </c>
      <c r="Y32">
        <v>2.5000000000000001E-3</v>
      </c>
      <c r="Z32">
        <v>2.5000000000000001E-3</v>
      </c>
      <c r="AA32">
        <v>2.5000000000000001E-3</v>
      </c>
      <c r="AB32" s="10">
        <v>0.60137330731193361</v>
      </c>
      <c r="AC32" s="56">
        <v>8.1929044446294128</v>
      </c>
      <c r="AD32" s="56">
        <v>258.36599999999999</v>
      </c>
      <c r="AE32" s="56">
        <v>0.03</v>
      </c>
      <c r="AF32" s="56">
        <v>893</v>
      </c>
      <c r="AG32" s="56">
        <v>1420</v>
      </c>
      <c r="AH32" s="56">
        <v>2824</v>
      </c>
      <c r="AI32" s="56">
        <v>3984</v>
      </c>
      <c r="AJ32" s="8">
        <f>(AF32-Rho_default!AF32)/Rho_default!AF32</f>
        <v>-4.459308807134894E-3</v>
      </c>
      <c r="AK32" s="8">
        <f>(AG32-Rho_default!AG32)/Rho_default!AG32</f>
        <v>-4.2075736325385693E-3</v>
      </c>
      <c r="AL32" s="8">
        <f>(AH32-Rho_default!AH32)/Rho_default!AH32</f>
        <v>-1.5341701534170154E-2</v>
      </c>
      <c r="AM32" s="8">
        <f>(AI32-Rho_default!AI32)/Rho_default!AI32</f>
        <v>-8.7086339885543672E-3</v>
      </c>
    </row>
    <row r="33" spans="1:39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4.4999999999999997E-3</v>
      </c>
      <c r="S33">
        <v>2.5000000000000001E-3</v>
      </c>
      <c r="T33">
        <v>2.5000000000000001E-3</v>
      </c>
      <c r="U33">
        <v>2.5000000000000001E-3</v>
      </c>
      <c r="V33">
        <v>2.5000000000000001E-3</v>
      </c>
      <c r="W33">
        <v>4.1799999999999997E-3</v>
      </c>
      <c r="X33">
        <v>4.1799999999999997E-3</v>
      </c>
      <c r="Y33">
        <v>2.5000000000000001E-3</v>
      </c>
      <c r="Z33">
        <v>2.5000000000000001E-3</v>
      </c>
      <c r="AA33">
        <v>2.5000000000000001E-3</v>
      </c>
      <c r="AB33" s="10">
        <v>0.6073705922698297</v>
      </c>
      <c r="AC33" s="56">
        <v>7.8985094143347876</v>
      </c>
      <c r="AD33" s="56">
        <v>272.81599999999997</v>
      </c>
      <c r="AE33" s="56">
        <v>0.03</v>
      </c>
      <c r="AF33" s="56">
        <v>886</v>
      </c>
      <c r="AG33" s="56">
        <v>1554</v>
      </c>
      <c r="AH33" s="56">
        <v>3072</v>
      </c>
      <c r="AI33" s="56">
        <v>4044</v>
      </c>
      <c r="AJ33" s="8">
        <f>(AF33-Rho_default!AF33)/Rho_default!AF33</f>
        <v>-4.4943820224719105E-3</v>
      </c>
      <c r="AK33" s="8">
        <f>(AG33-Rho_default!AG33)/Rho_default!AG33</f>
        <v>-3.1775700934579439E-2</v>
      </c>
      <c r="AL33" s="8">
        <f>(AH33-Rho_default!AH33)/Rho_default!AH33</f>
        <v>-1.3170575008030838E-2</v>
      </c>
      <c r="AM33" s="8">
        <f>(AI33-Rho_default!AI33)/Rho_default!AI33</f>
        <v>-4.1861610440778133E-3</v>
      </c>
    </row>
    <row r="34" spans="1:39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4.45E-3</v>
      </c>
      <c r="S34">
        <v>2.5000000000000001E-3</v>
      </c>
      <c r="T34">
        <v>2.5000000000000001E-3</v>
      </c>
      <c r="U34">
        <v>2.5000000000000001E-3</v>
      </c>
      <c r="V34">
        <v>2.5000000000000001E-3</v>
      </c>
      <c r="W34">
        <v>4.1399999999999996E-3</v>
      </c>
      <c r="X34">
        <v>4.1399999999999996E-3</v>
      </c>
      <c r="Y34">
        <v>2.5000000000000001E-3</v>
      </c>
      <c r="Z34">
        <v>2.5000000000000001E-3</v>
      </c>
      <c r="AA34">
        <v>2.5000000000000001E-3</v>
      </c>
      <c r="AB34" s="10">
        <v>0.60935104494472681</v>
      </c>
      <c r="AC34" s="56">
        <v>8.7441527139054376</v>
      </c>
      <c r="AD34" s="56">
        <v>272.81599999999997</v>
      </c>
      <c r="AE34" s="56">
        <v>0.03</v>
      </c>
      <c r="AF34" s="56">
        <v>777</v>
      </c>
      <c r="AG34" s="56">
        <v>1243</v>
      </c>
      <c r="AH34" s="56">
        <v>1922</v>
      </c>
      <c r="AI34" s="56">
        <v>3155</v>
      </c>
      <c r="AJ34" s="8">
        <f>(AF34-Rho_default!AF34)/Rho_default!AF34</f>
        <v>-5.1216389244558257E-3</v>
      </c>
      <c r="AK34" s="8">
        <f>(AG34-Rho_default!AG34)/Rho_default!AG34</f>
        <v>-4.0064102564102561E-3</v>
      </c>
      <c r="AL34" s="8">
        <f>(AH34-Rho_default!AH34)/Rho_default!AH34</f>
        <v>-2.0886398369842078E-2</v>
      </c>
      <c r="AM34" s="8">
        <f>(AI34-Rho_default!AI34)/Rho_default!AI34</f>
        <v>-1.0661649419880841E-2</v>
      </c>
    </row>
    <row r="35" spans="1:39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4.4099999999999999E-3</v>
      </c>
      <c r="S35">
        <v>2.5000000000000001E-3</v>
      </c>
      <c r="T35">
        <v>2.5000000000000001E-3</v>
      </c>
      <c r="U35">
        <v>2.5000000000000001E-3</v>
      </c>
      <c r="V35">
        <v>2.5000000000000001E-3</v>
      </c>
      <c r="W35">
        <v>4.1000000000000003E-3</v>
      </c>
      <c r="X35">
        <v>4.1000000000000003E-3</v>
      </c>
      <c r="Y35">
        <v>2.5000000000000001E-3</v>
      </c>
      <c r="Z35">
        <v>2.5000000000000001E-3</v>
      </c>
      <c r="AA35">
        <v>2.5000000000000001E-3</v>
      </c>
      <c r="AB35" s="10">
        <v>0.61148027112079395</v>
      </c>
      <c r="AC35" s="56">
        <v>8.7594165286752883</v>
      </c>
      <c r="AD35" s="56">
        <v>272.81599999999997</v>
      </c>
      <c r="AE35" s="56">
        <v>0.03</v>
      </c>
      <c r="AF35" s="56">
        <v>775</v>
      </c>
      <c r="AG35" s="56">
        <v>1239</v>
      </c>
      <c r="AH35" s="56">
        <v>1895</v>
      </c>
      <c r="AI35" s="56">
        <v>3133</v>
      </c>
      <c r="AJ35" s="8">
        <f>(AF35-Rho_default!AF35)/Rho_default!AF35</f>
        <v>-3.8560411311053984E-3</v>
      </c>
      <c r="AK35" s="8">
        <f>(AG35-Rho_default!AG35)/Rho_default!AG35</f>
        <v>-4.8192771084337354E-3</v>
      </c>
      <c r="AL35" s="8">
        <f>(AH35-Rho_default!AH35)/Rho_default!AH35</f>
        <v>-2.1177685950413222E-2</v>
      </c>
      <c r="AM35" s="8">
        <f>(AI35-Rho_default!AI35)/Rho_default!AI35</f>
        <v>-1.0423246999368288E-2</v>
      </c>
    </row>
    <row r="36" spans="1:39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4.3600000000000002E-3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4.0499999999999998E-3</v>
      </c>
      <c r="X36">
        <v>4.0499999999999998E-3</v>
      </c>
      <c r="Y36">
        <v>2.5000000000000001E-3</v>
      </c>
      <c r="Z36">
        <v>2.5000000000000001E-3</v>
      </c>
      <c r="AA36">
        <v>2.5000000000000001E-3</v>
      </c>
      <c r="AB36" s="10">
        <v>0.61382030178326463</v>
      </c>
      <c r="AC36" s="56">
        <v>8.776160920719839</v>
      </c>
      <c r="AD36" s="56">
        <v>272.81599999999997</v>
      </c>
      <c r="AE36" s="56">
        <v>0.03</v>
      </c>
      <c r="AF36" s="56">
        <v>772</v>
      </c>
      <c r="AG36" s="56">
        <v>1236</v>
      </c>
      <c r="AH36" s="56">
        <v>1867</v>
      </c>
      <c r="AI36" s="56">
        <v>3110</v>
      </c>
      <c r="AJ36" s="8">
        <f>(AF36-Rho_default!AF36)/Rho_default!AF36</f>
        <v>-6.4350064350064346E-3</v>
      </c>
      <c r="AK36" s="8">
        <f>(AG36-Rho_default!AG36)/Rho_default!AG36</f>
        <v>-5.6315366049879325E-3</v>
      </c>
      <c r="AL36" s="8">
        <f>(AH36-Rho_default!AH36)/Rho_default!AH36</f>
        <v>-2.8616024973985431E-2</v>
      </c>
      <c r="AM36" s="8">
        <f>(AI36-Rho_default!AI36)/Rho_default!AI36</f>
        <v>-1.4263074484944533E-2</v>
      </c>
    </row>
    <row r="37" spans="1:39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4.3200000000000001E-3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4.0000000000000001E-3</v>
      </c>
      <c r="X37">
        <v>4.0000000000000001E-3</v>
      </c>
      <c r="Y37">
        <v>2.5000000000000001E-3</v>
      </c>
      <c r="Z37">
        <v>2.5000000000000001E-3</v>
      </c>
      <c r="AA37">
        <v>2.5000000000000001E-3</v>
      </c>
      <c r="AB37" s="10">
        <v>0.61639610062131844</v>
      </c>
      <c r="AC37" s="56">
        <v>8.7945555220725424</v>
      </c>
      <c r="AD37" s="56">
        <v>272.81599999999997</v>
      </c>
      <c r="AE37" s="56">
        <v>0.03</v>
      </c>
      <c r="AF37" s="56">
        <v>771</v>
      </c>
      <c r="AG37" s="56">
        <v>1234</v>
      </c>
      <c r="AH37" s="56">
        <v>1853</v>
      </c>
      <c r="AI37" s="56">
        <v>3099</v>
      </c>
      <c r="AJ37" s="8">
        <f>(AF37-Rho_default!AF37)/Rho_default!AF37</f>
        <v>-5.1612903225806452E-3</v>
      </c>
      <c r="AK37" s="8">
        <f>(AG37-Rho_default!AG37)/Rho_default!AG37</f>
        <v>-4.0355125100887809E-3</v>
      </c>
      <c r="AL37" s="8">
        <f>(AH37-Rho_default!AH37)/Rho_default!AH37</f>
        <v>-2.216358839050132E-2</v>
      </c>
      <c r="AM37" s="8">
        <f>(AI37-Rho_default!AI37)/Rho_default!AI37</f>
        <v>-1.0852218321097989E-2</v>
      </c>
    </row>
  </sheetData>
  <conditionalFormatting sqref="AF3:AI37">
    <cfRule type="cellIs" dxfId="3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"/>
  <sheetViews>
    <sheetView zoomScale="70" zoomScaleNormal="70" workbookViewId="0">
      <selection activeCell="AJ1" sqref="AJ1:AM1048576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  <col min="36" max="39" width="9.140625" style="8"/>
  </cols>
  <sheetData>
    <row r="1" spans="1:39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s">
        <v>132</v>
      </c>
      <c r="AK1" s="56" t="s">
        <v>133</v>
      </c>
      <c r="AL1" s="56" t="s">
        <v>135</v>
      </c>
      <c r="AM1" s="56" t="s">
        <v>136</v>
      </c>
    </row>
    <row r="2" spans="1:39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s">
        <v>163</v>
      </c>
    </row>
    <row r="3" spans="1:39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5.2399999999999999E-3</v>
      </c>
      <c r="Q3">
        <v>4.3600000000000002E-3</v>
      </c>
      <c r="R3">
        <v>8.8100000000000001E-3</v>
      </c>
      <c r="S3">
        <v>3.13E-3</v>
      </c>
      <c r="T3">
        <v>3.13E-3</v>
      </c>
      <c r="U3">
        <v>3.13E-3</v>
      </c>
      <c r="V3">
        <v>3.13E-3</v>
      </c>
      <c r="W3">
        <v>8.1700000000000002E-3</v>
      </c>
      <c r="X3">
        <v>8.1700000000000002E-3</v>
      </c>
      <c r="Y3">
        <v>3.13E-3</v>
      </c>
      <c r="Z3">
        <v>3.13E-3</v>
      </c>
      <c r="AA3">
        <v>3.13E-3</v>
      </c>
      <c r="AB3" s="10">
        <v>0.3245046977124183</v>
      </c>
      <c r="AC3" s="56">
        <v>3.80482712393867</v>
      </c>
      <c r="AD3" s="56">
        <v>186.11600000000001</v>
      </c>
      <c r="AE3" s="56">
        <v>0.03</v>
      </c>
      <c r="AF3" s="56">
        <v>3038</v>
      </c>
      <c r="AG3" s="56">
        <v>10996</v>
      </c>
      <c r="AH3" s="56">
        <v>11422</v>
      </c>
      <c r="AI3" s="56">
        <v>11865</v>
      </c>
      <c r="AJ3" s="8">
        <f>(AF3-Rho_default!AF3)/Rho_default!AF3</f>
        <v>-0.10171496156120639</v>
      </c>
      <c r="AK3" s="8">
        <f>(AG3-Rho_default!AG3)/Rho_default!AG3</f>
        <v>-8.442964196502914E-2</v>
      </c>
      <c r="AL3" s="8">
        <f>(AH3-Rho_default!AH3)/Rho_default!AH3</f>
        <v>-8.1094127111826231E-2</v>
      </c>
      <c r="AM3" s="8">
        <f>(AI3-Rho_default!AI3)/Rho_default!AI3</f>
        <v>-7.7586877089325976E-2</v>
      </c>
    </row>
    <row r="4" spans="1:39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5.1900000000000002E-3</v>
      </c>
      <c r="Q4">
        <v>4.3099999999999996E-3</v>
      </c>
      <c r="R4">
        <v>8.7299999999999999E-3</v>
      </c>
      <c r="S4">
        <v>3.13E-3</v>
      </c>
      <c r="T4">
        <v>3.13E-3</v>
      </c>
      <c r="U4">
        <v>3.13E-3</v>
      </c>
      <c r="V4">
        <v>3.13E-3</v>
      </c>
      <c r="W4">
        <v>8.09E-3</v>
      </c>
      <c r="X4">
        <v>8.09E-3</v>
      </c>
      <c r="Y4">
        <v>3.13E-3</v>
      </c>
      <c r="Z4">
        <v>3.13E-3</v>
      </c>
      <c r="AA4">
        <v>3.13E-3</v>
      </c>
      <c r="AB4" s="10">
        <v>0.33750765931372551</v>
      </c>
      <c r="AC4" s="56">
        <v>4.2887619891424622</v>
      </c>
      <c r="AD4" s="56">
        <v>186.11600000000001</v>
      </c>
      <c r="AE4" s="56">
        <v>0.03</v>
      </c>
      <c r="AF4" s="56">
        <v>2667</v>
      </c>
      <c r="AG4" s="56">
        <v>9854</v>
      </c>
      <c r="AH4" s="56">
        <v>10286</v>
      </c>
      <c r="AI4" s="56">
        <v>10737</v>
      </c>
      <c r="AJ4" s="8">
        <f>(AF4-Rho_default!AF4)/Rho_default!AF4</f>
        <v>-0.10262449528936743</v>
      </c>
      <c r="AK4" s="8">
        <f>(AG4-Rho_default!AG4)/Rho_default!AG4</f>
        <v>-8.7254538718043714E-2</v>
      </c>
      <c r="AL4" s="8">
        <f>(AH4-Rho_default!AH4)/Rho_default!AH4</f>
        <v>-8.3489263120377799E-2</v>
      </c>
      <c r="AM4" s="8">
        <f>(AI4-Rho_default!AI4)/Rho_default!AI4</f>
        <v>-7.9712008228336337E-2</v>
      </c>
    </row>
    <row r="5" spans="1:39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5.13E-3</v>
      </c>
      <c r="Q5">
        <v>4.28E-3</v>
      </c>
      <c r="R5">
        <v>8.6300000000000005E-3</v>
      </c>
      <c r="S5">
        <v>3.13E-3</v>
      </c>
      <c r="T5">
        <v>3.13E-3</v>
      </c>
      <c r="U5">
        <v>3.13E-3</v>
      </c>
      <c r="V5">
        <v>3.13E-3</v>
      </c>
      <c r="W5">
        <v>8.0099999999999998E-3</v>
      </c>
      <c r="X5">
        <v>8.0099999999999998E-3</v>
      </c>
      <c r="Y5">
        <v>3.13E-3</v>
      </c>
      <c r="Z5">
        <v>3.13E-3</v>
      </c>
      <c r="AA5">
        <v>3.13E-3</v>
      </c>
      <c r="AB5" s="10">
        <v>0.35184334150326801</v>
      </c>
      <c r="AC5" s="56">
        <v>4.3788976757338789</v>
      </c>
      <c r="AD5" s="56">
        <v>186.11600000000001</v>
      </c>
      <c r="AE5" s="56">
        <v>0.03</v>
      </c>
      <c r="AF5" s="56">
        <v>2607</v>
      </c>
      <c r="AG5" s="56">
        <v>9665</v>
      </c>
      <c r="AH5" s="56">
        <v>10098</v>
      </c>
      <c r="AI5" s="56">
        <v>10550</v>
      </c>
      <c r="AJ5" s="8">
        <f>(AF5-Rho_default!AF5)/Rho_default!AF5</f>
        <v>-9.6047156726768376E-2</v>
      </c>
      <c r="AK5" s="8">
        <f>(AG5-Rho_default!AG5)/Rho_default!AG5</f>
        <v>-8.2059074935891346E-2</v>
      </c>
      <c r="AL5" s="8">
        <f>(AH5-Rho_default!AH5)/Rho_default!AH5</f>
        <v>-7.8481474721664543E-2</v>
      </c>
      <c r="AM5" s="8">
        <f>(AI5-Rho_default!AI5)/Rho_default!AI5</f>
        <v>-7.4886004910557705E-2</v>
      </c>
    </row>
    <row r="6" spans="1:39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5.0800000000000003E-3</v>
      </c>
      <c r="Q6">
        <v>4.2300000000000003E-3</v>
      </c>
      <c r="R6">
        <v>8.5199999999999998E-3</v>
      </c>
      <c r="S6">
        <v>3.13E-3</v>
      </c>
      <c r="T6">
        <v>3.13E-3</v>
      </c>
      <c r="U6">
        <v>3.13E-3</v>
      </c>
      <c r="V6">
        <v>3.13E-3</v>
      </c>
      <c r="W6">
        <v>7.9399999999999991E-3</v>
      </c>
      <c r="X6">
        <v>7.9399999999999991E-3</v>
      </c>
      <c r="Y6">
        <v>3.13E-3</v>
      </c>
      <c r="Z6">
        <v>3.13E-3</v>
      </c>
      <c r="AA6">
        <v>3.13E-3</v>
      </c>
      <c r="AB6" s="10">
        <v>0.36920360157952059</v>
      </c>
      <c r="AC6" s="56">
        <v>4.4856263373795437</v>
      </c>
      <c r="AD6" s="56">
        <v>186.11600000000001</v>
      </c>
      <c r="AE6" s="56">
        <v>0.03</v>
      </c>
      <c r="AF6" s="56">
        <v>2537</v>
      </c>
      <c r="AG6" s="56">
        <v>9442</v>
      </c>
      <c r="AH6" s="56">
        <v>9875</v>
      </c>
      <c r="AI6" s="56">
        <v>10329</v>
      </c>
      <c r="AJ6" s="8">
        <f>(AF6-Rho_default!AF6)/Rho_default!AF6</f>
        <v>-9.1982820329277029E-2</v>
      </c>
      <c r="AK6" s="8">
        <f>(AG6-Rho_default!AG6)/Rho_default!AG6</f>
        <v>-7.8919129840991128E-2</v>
      </c>
      <c r="AL6" s="8">
        <f>(AH6-Rho_default!AH6)/Rho_default!AH6</f>
        <v>-7.546109914801985E-2</v>
      </c>
      <c r="AM6" s="8">
        <f>(AI6-Rho_default!AI6)/Rho_default!AI6</f>
        <v>-7.1884266331206759E-2</v>
      </c>
    </row>
    <row r="7" spans="1:39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5.0099999999999997E-3</v>
      </c>
      <c r="Q7">
        <v>4.1900000000000001E-3</v>
      </c>
      <c r="R7">
        <v>8.4399999999999996E-3</v>
      </c>
      <c r="S7">
        <v>3.13E-3</v>
      </c>
      <c r="T7">
        <v>3.13E-3</v>
      </c>
      <c r="U7">
        <v>3.13E-3</v>
      </c>
      <c r="V7">
        <v>3.13E-3</v>
      </c>
      <c r="W7">
        <v>7.8499999999999993E-3</v>
      </c>
      <c r="X7">
        <v>7.8499999999999993E-3</v>
      </c>
      <c r="Y7">
        <v>3.13E-3</v>
      </c>
      <c r="Z7">
        <v>3.13E-3</v>
      </c>
      <c r="AA7">
        <v>3.13E-3</v>
      </c>
      <c r="AB7" s="10">
        <v>0.39196793300653598</v>
      </c>
      <c r="AC7" s="56">
        <v>4.6218452261705796</v>
      </c>
      <c r="AD7" s="56">
        <v>186.11600000000001</v>
      </c>
      <c r="AE7" s="56">
        <v>0.03</v>
      </c>
      <c r="AF7" s="56">
        <v>2459</v>
      </c>
      <c r="AG7" s="56">
        <v>9188</v>
      </c>
      <c r="AH7" s="56">
        <v>9622</v>
      </c>
      <c r="AI7" s="56">
        <v>10077</v>
      </c>
      <c r="AJ7" s="8">
        <f>(AF7-Rho_default!AF7)/Rho_default!AF7</f>
        <v>-8.5193452380952384E-2</v>
      </c>
      <c r="AK7" s="8">
        <f>(AG7-Rho_default!AG7)/Rho_default!AG7</f>
        <v>-7.3696945256578286E-2</v>
      </c>
      <c r="AL7" s="8">
        <f>(AH7-Rho_default!AH7)/Rho_default!AH7</f>
        <v>-7.033816425120773E-2</v>
      </c>
      <c r="AM7" s="8">
        <f>(AI7-Rho_default!AI7)/Rho_default!AI7</f>
        <v>-6.7030830478659389E-2</v>
      </c>
    </row>
    <row r="8" spans="1:39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4.5900000000000003E-3</v>
      </c>
      <c r="Q8">
        <v>3.13E-3</v>
      </c>
      <c r="R8">
        <v>7.7400000000000004E-3</v>
      </c>
      <c r="S8">
        <v>3.13E-3</v>
      </c>
      <c r="T8">
        <v>3.13E-3</v>
      </c>
      <c r="U8">
        <v>3.13E-3</v>
      </c>
      <c r="V8">
        <v>3.13E-3</v>
      </c>
      <c r="W8">
        <v>7.1900000000000002E-3</v>
      </c>
      <c r="X8">
        <v>7.1900000000000002E-3</v>
      </c>
      <c r="Y8">
        <v>3.13E-3</v>
      </c>
      <c r="Z8">
        <v>3.13E-3</v>
      </c>
      <c r="AA8">
        <v>3.13E-3</v>
      </c>
      <c r="AB8" s="10">
        <v>0.51557672226833373</v>
      </c>
      <c r="AC8" s="56">
        <v>5.2092769026191474</v>
      </c>
      <c r="AD8" s="56">
        <v>200.566</v>
      </c>
      <c r="AE8" s="56">
        <v>0.03</v>
      </c>
      <c r="AF8" s="56">
        <v>1993</v>
      </c>
      <c r="AG8" s="56">
        <v>7567</v>
      </c>
      <c r="AH8" s="56">
        <v>7971</v>
      </c>
      <c r="AI8" s="56">
        <v>8398</v>
      </c>
      <c r="AJ8" s="8">
        <f>(AF8-Rho_default!AF8)/Rho_default!AF8</f>
        <v>-4.3206913106096978E-2</v>
      </c>
      <c r="AK8" s="8">
        <f>(AG8-Rho_default!AG8)/Rho_default!AG8</f>
        <v>-3.8744918699186989E-2</v>
      </c>
      <c r="AL8" s="8">
        <f>(AH8-Rho_default!AH8)/Rho_default!AH8</f>
        <v>-3.685355244079265E-2</v>
      </c>
      <c r="AM8" s="8">
        <f>(AI8-Rho_default!AI8)/Rho_default!AI8</f>
        <v>-3.4934497816593885E-2</v>
      </c>
    </row>
    <row r="9" spans="1:39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4.5500000000000002E-3</v>
      </c>
      <c r="Q9">
        <v>3.13E-3</v>
      </c>
      <c r="R9">
        <v>7.6600000000000001E-3</v>
      </c>
      <c r="S9">
        <v>3.13E-3</v>
      </c>
      <c r="T9">
        <v>3.13E-3</v>
      </c>
      <c r="U9">
        <v>3.13E-3</v>
      </c>
      <c r="V9">
        <v>3.13E-3</v>
      </c>
      <c r="W9">
        <v>7.11E-3</v>
      </c>
      <c r="X9">
        <v>7.11E-3</v>
      </c>
      <c r="Y9">
        <v>3.13E-3</v>
      </c>
      <c r="Z9">
        <v>3.13E-3</v>
      </c>
      <c r="AA9">
        <v>3.13E-3</v>
      </c>
      <c r="AB9" s="10">
        <v>0.51838402634608693</v>
      </c>
      <c r="AC9" s="56">
        <v>5.7732756230978994</v>
      </c>
      <c r="AD9" s="56">
        <v>200.566</v>
      </c>
      <c r="AE9" s="56">
        <v>0.03</v>
      </c>
      <c r="AF9" s="56">
        <v>1771</v>
      </c>
      <c r="AG9" s="56">
        <v>6798</v>
      </c>
      <c r="AH9" s="56">
        <v>7202</v>
      </c>
      <c r="AI9" s="56">
        <v>7630</v>
      </c>
      <c r="AJ9" s="8">
        <f>(AF9-Rho_default!AF9)/Rho_default!AF9</f>
        <v>-4.4252563410685376E-2</v>
      </c>
      <c r="AK9" s="8">
        <f>(AG9-Rho_default!AG9)/Rho_default!AG9</f>
        <v>-4.0643522438611343E-2</v>
      </c>
      <c r="AL9" s="8">
        <f>(AH9-Rho_default!AH9)/Rho_default!AH9</f>
        <v>-3.8451268357810417E-2</v>
      </c>
      <c r="AM9" s="8">
        <f>(AI9-Rho_default!AI9)/Rho_default!AI9</f>
        <v>-3.6372821419550394E-2</v>
      </c>
    </row>
    <row r="10" spans="1:39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4.4999999999999997E-3</v>
      </c>
      <c r="Q10">
        <v>3.13E-3</v>
      </c>
      <c r="R10">
        <v>7.5799999999999999E-3</v>
      </c>
      <c r="S10">
        <v>3.13E-3</v>
      </c>
      <c r="T10">
        <v>3.13E-3</v>
      </c>
      <c r="U10">
        <v>3.13E-3</v>
      </c>
      <c r="V10">
        <v>3.13E-3</v>
      </c>
      <c r="W10">
        <v>7.0200000000000002E-3</v>
      </c>
      <c r="X10">
        <v>7.0200000000000002E-3</v>
      </c>
      <c r="Y10">
        <v>3.13E-3</v>
      </c>
      <c r="Z10">
        <v>3.13E-3</v>
      </c>
      <c r="AA10">
        <v>3.13E-3</v>
      </c>
      <c r="AB10" s="10">
        <v>0.5214644301052237</v>
      </c>
      <c r="AC10" s="56">
        <v>5.7904035414476587</v>
      </c>
      <c r="AD10" s="56">
        <v>200.566</v>
      </c>
      <c r="AE10" s="56">
        <v>0.03</v>
      </c>
      <c r="AF10" s="56">
        <v>1763</v>
      </c>
      <c r="AG10" s="56">
        <v>6773</v>
      </c>
      <c r="AH10" s="56">
        <v>7177</v>
      </c>
      <c r="AI10" s="56">
        <v>7605</v>
      </c>
      <c r="AJ10" s="8">
        <f>(AF10-Rho_default!AF10)/Rho_default!AF10</f>
        <v>-4.4444444444444446E-2</v>
      </c>
      <c r="AK10" s="8">
        <f>(AG10-Rho_default!AG10)/Rho_default!AG10</f>
        <v>-4.0515653775322284E-2</v>
      </c>
      <c r="AL10" s="8">
        <f>(AH10-Rho_default!AH10)/Rho_default!AH10</f>
        <v>-3.8451232583065383E-2</v>
      </c>
      <c r="AM10" s="8">
        <f>(AI10-Rho_default!AI10)/Rho_default!AI10</f>
        <v>-3.6243822075782535E-2</v>
      </c>
    </row>
    <row r="11" spans="1:39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4.45E-3</v>
      </c>
      <c r="Q11">
        <v>3.13E-3</v>
      </c>
      <c r="R11">
        <v>7.4999999999999997E-3</v>
      </c>
      <c r="S11">
        <v>3.13E-3</v>
      </c>
      <c r="T11">
        <v>3.13E-3</v>
      </c>
      <c r="U11">
        <v>3.13E-3</v>
      </c>
      <c r="V11">
        <v>3.13E-3</v>
      </c>
      <c r="W11">
        <v>6.9800000000000001E-3</v>
      </c>
      <c r="X11">
        <v>6.9800000000000001E-3</v>
      </c>
      <c r="Y11">
        <v>3.13E-3</v>
      </c>
      <c r="Z11">
        <v>3.13E-3</v>
      </c>
      <c r="AA11">
        <v>3.13E-3</v>
      </c>
      <c r="AB11" s="10">
        <v>0.52488754719001851</v>
      </c>
      <c r="AC11" s="56">
        <v>5.8093778047984186</v>
      </c>
      <c r="AD11" s="56">
        <v>200.566</v>
      </c>
      <c r="AE11" s="56">
        <v>0.03</v>
      </c>
      <c r="AF11" s="56">
        <v>1756</v>
      </c>
      <c r="AG11" s="56">
        <v>6748</v>
      </c>
      <c r="AH11" s="56">
        <v>7152</v>
      </c>
      <c r="AI11" s="56">
        <v>7579</v>
      </c>
      <c r="AJ11" s="8">
        <f>(AF11-Rho_default!AF11)/Rho_default!AF11</f>
        <v>-4.4093630919978227E-2</v>
      </c>
      <c r="AK11" s="8">
        <f>(AG11-Rho_default!AG11)/Rho_default!AG11</f>
        <v>-4.0386803185437997E-2</v>
      </c>
      <c r="AL11" s="8">
        <f>(AH11-Rho_default!AH11)/Rho_default!AH11</f>
        <v>-3.8321903993545785E-2</v>
      </c>
      <c r="AM11" s="8">
        <f>(AI11-Rho_default!AI11)/Rho_default!AI11</f>
        <v>-3.6241098677517805E-2</v>
      </c>
    </row>
    <row r="12" spans="1:39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4.4000000000000003E-3</v>
      </c>
      <c r="Q12">
        <v>3.13E-3</v>
      </c>
      <c r="R12">
        <v>7.4099999999999999E-3</v>
      </c>
      <c r="S12">
        <v>3.13E-3</v>
      </c>
      <c r="T12">
        <v>3.13E-3</v>
      </c>
      <c r="U12">
        <v>3.13E-3</v>
      </c>
      <c r="V12">
        <v>3.13E-3</v>
      </c>
      <c r="W12">
        <v>6.8900000000000003E-3</v>
      </c>
      <c r="X12">
        <v>6.8900000000000003E-3</v>
      </c>
      <c r="Y12">
        <v>3.13E-3</v>
      </c>
      <c r="Z12">
        <v>3.13E-3</v>
      </c>
      <c r="AA12">
        <v>3.13E-3</v>
      </c>
      <c r="AB12" s="10">
        <v>0.52915539907360298</v>
      </c>
      <c r="AC12" s="56">
        <v>5.8329479666233404</v>
      </c>
      <c r="AD12" s="56">
        <v>200.566</v>
      </c>
      <c r="AE12" s="56">
        <v>0.03</v>
      </c>
      <c r="AF12" s="56">
        <v>1749</v>
      </c>
      <c r="AG12" s="56">
        <v>6723</v>
      </c>
      <c r="AH12" s="56">
        <v>7127</v>
      </c>
      <c r="AI12" s="56">
        <v>7554</v>
      </c>
      <c r="AJ12" s="8">
        <f>(AF12-Rho_default!AF12)/Rho_default!AF12</f>
        <v>-4.4262295081967211E-2</v>
      </c>
      <c r="AK12" s="8">
        <f>(AG12-Rho_default!AG12)/Rho_default!AG12</f>
        <v>-4.0393948044533258E-2</v>
      </c>
      <c r="AL12" s="8">
        <f>(AH12-Rho_default!AH12)/Rho_default!AH12</f>
        <v>-3.8191632928475036E-2</v>
      </c>
      <c r="AM12" s="8">
        <f>(AI12-Rho_default!AI12)/Rho_default!AI12</f>
        <v>-3.6233733095177342E-2</v>
      </c>
    </row>
    <row r="13" spans="1:39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4.0699999999999998E-3</v>
      </c>
      <c r="Q13">
        <v>3.13E-3</v>
      </c>
      <c r="R13">
        <v>6.8700000000000002E-3</v>
      </c>
      <c r="S13">
        <v>3.13E-3</v>
      </c>
      <c r="T13">
        <v>3.13E-3</v>
      </c>
      <c r="U13">
        <v>3.13E-3</v>
      </c>
      <c r="V13">
        <v>3.13E-3</v>
      </c>
      <c r="W13">
        <v>6.3800000000000003E-3</v>
      </c>
      <c r="X13">
        <v>6.3800000000000003E-3</v>
      </c>
      <c r="Y13">
        <v>3.13E-3</v>
      </c>
      <c r="Z13">
        <v>3.13E-3</v>
      </c>
      <c r="AA13">
        <v>3.13E-3</v>
      </c>
      <c r="AB13" s="10">
        <v>0.57102019379180236</v>
      </c>
      <c r="AC13" s="56">
        <v>5.9173440183706196</v>
      </c>
      <c r="AD13" s="56">
        <v>215.01599999999999</v>
      </c>
      <c r="AE13" s="56">
        <v>0.03</v>
      </c>
      <c r="AF13" s="56">
        <v>1603</v>
      </c>
      <c r="AG13" s="56">
        <v>6169</v>
      </c>
      <c r="AH13" s="56">
        <v>6545</v>
      </c>
      <c r="AI13" s="56">
        <v>6944</v>
      </c>
      <c r="AJ13" s="8">
        <f>(AF13-Rho_default!AF13)/Rho_default!AF13</f>
        <v>-3.7237237237237236E-2</v>
      </c>
      <c r="AK13" s="8">
        <f>(AG13-Rho_default!AG13)/Rho_default!AG13</f>
        <v>-3.4736347989360039E-2</v>
      </c>
      <c r="AL13" s="8">
        <f>(AH13-Rho_default!AH13)/Rho_default!AH13</f>
        <v>-3.294917257683215E-2</v>
      </c>
      <c r="AM13" s="8">
        <f>(AI13-Rho_default!AI13)/Rho_default!AI13</f>
        <v>-3.1114831868285196E-2</v>
      </c>
    </row>
    <row r="14" spans="1:39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4.0499999999999998E-3</v>
      </c>
      <c r="Q14">
        <v>3.13E-3</v>
      </c>
      <c r="R14">
        <v>6.7999999999999996E-3</v>
      </c>
      <c r="S14">
        <v>3.13E-3</v>
      </c>
      <c r="T14">
        <v>3.13E-3</v>
      </c>
      <c r="U14">
        <v>3.13E-3</v>
      </c>
      <c r="V14">
        <v>3.13E-3</v>
      </c>
      <c r="W14">
        <v>6.3099999999999996E-3</v>
      </c>
      <c r="X14">
        <v>6.3099999999999996E-3</v>
      </c>
      <c r="Y14">
        <v>3.13E-3</v>
      </c>
      <c r="Z14">
        <v>3.13E-3</v>
      </c>
      <c r="AA14">
        <v>3.13E-3</v>
      </c>
      <c r="AB14" s="10">
        <v>0.58582522294632133</v>
      </c>
      <c r="AC14" s="56">
        <v>6.6244650355229249</v>
      </c>
      <c r="AD14" s="56">
        <v>215.01599999999999</v>
      </c>
      <c r="AE14" s="56">
        <v>0.03</v>
      </c>
      <c r="AF14" s="56">
        <v>1402</v>
      </c>
      <c r="AG14" s="56">
        <v>4739</v>
      </c>
      <c r="AH14" s="56">
        <v>5812</v>
      </c>
      <c r="AI14" s="56">
        <v>6209</v>
      </c>
      <c r="AJ14" s="8">
        <f>(AF14-Rho_default!AF14)/Rho_default!AF14</f>
        <v>-3.4435261707988982E-2</v>
      </c>
      <c r="AK14" s="8">
        <f>(AG14-Rho_default!AG14)/Rho_default!AG14</f>
        <v>-7.9805825242718453E-2</v>
      </c>
      <c r="AL14" s="8">
        <f>(AH14-Rho_default!AH14)/Rho_default!AH14</f>
        <v>-3.1171861976996167E-2</v>
      </c>
      <c r="AM14" s="8">
        <f>(AI14-Rho_default!AI14)/Rho_default!AI14</f>
        <v>-2.9388775988744724E-2</v>
      </c>
    </row>
    <row r="15" spans="1:39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4.0000000000000001E-3</v>
      </c>
      <c r="Q15">
        <v>3.13E-3</v>
      </c>
      <c r="R15">
        <v>6.7400000000000003E-3</v>
      </c>
      <c r="S15">
        <v>3.13E-3</v>
      </c>
      <c r="T15">
        <v>3.13E-3</v>
      </c>
      <c r="U15">
        <v>3.13E-3</v>
      </c>
      <c r="V15">
        <v>3.13E-3</v>
      </c>
      <c r="W15">
        <v>6.2500000000000003E-3</v>
      </c>
      <c r="X15">
        <v>6.2500000000000003E-3</v>
      </c>
      <c r="Y15">
        <v>3.13E-3</v>
      </c>
      <c r="Z15">
        <v>3.13E-3</v>
      </c>
      <c r="AA15">
        <v>3.13E-3</v>
      </c>
      <c r="AB15" s="10">
        <v>0.60403554278854399</v>
      </c>
      <c r="AC15" s="56">
        <v>6.7266375306653128</v>
      </c>
      <c r="AD15" s="56">
        <v>215.01599999999999</v>
      </c>
      <c r="AE15" s="56">
        <v>0.03</v>
      </c>
      <c r="AF15" s="56">
        <v>1374</v>
      </c>
      <c r="AG15" s="56">
        <v>4501</v>
      </c>
      <c r="AH15" s="56">
        <v>5707</v>
      </c>
      <c r="AI15" s="56">
        <v>6104</v>
      </c>
      <c r="AJ15" s="8">
        <f>(AF15-Rho_default!AF15)/Rho_default!AF15</f>
        <v>-3.0345800988002825E-2</v>
      </c>
      <c r="AK15" s="8">
        <f>(AG15-Rho_default!AG15)/Rho_default!AG15</f>
        <v>-7.5580201273362083E-2</v>
      </c>
      <c r="AL15" s="8">
        <f>(AH15-Rho_default!AH15)/Rho_default!AH15</f>
        <v>-2.7768313458262351E-2</v>
      </c>
      <c r="AM15" s="8">
        <f>(AI15-Rho_default!AI15)/Rho_default!AI15</f>
        <v>-2.6164645820038291E-2</v>
      </c>
    </row>
    <row r="16" spans="1:39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3.9500000000000004E-3</v>
      </c>
      <c r="Q16">
        <v>3.13E-3</v>
      </c>
      <c r="R16">
        <v>6.6499999999999997E-3</v>
      </c>
      <c r="S16">
        <v>3.13E-3</v>
      </c>
      <c r="T16">
        <v>3.13E-3</v>
      </c>
      <c r="U16">
        <v>3.13E-3</v>
      </c>
      <c r="V16">
        <v>3.13E-3</v>
      </c>
      <c r="W16">
        <v>6.1900000000000002E-3</v>
      </c>
      <c r="X16">
        <v>6.1900000000000002E-3</v>
      </c>
      <c r="Y16">
        <v>3.13E-3</v>
      </c>
      <c r="Z16">
        <v>3.13E-3</v>
      </c>
      <c r="AA16">
        <v>3.13E-3</v>
      </c>
      <c r="AB16" s="10">
        <v>0.60373756645515353</v>
      </c>
      <c r="AC16" s="56">
        <v>6.7249781696665956</v>
      </c>
      <c r="AD16" s="56">
        <v>215.01599999999999</v>
      </c>
      <c r="AE16" s="56">
        <v>0.03</v>
      </c>
      <c r="AF16" s="56">
        <v>1376</v>
      </c>
      <c r="AG16" s="56">
        <v>4523</v>
      </c>
      <c r="AH16" s="56">
        <v>5717</v>
      </c>
      <c r="AI16" s="56">
        <v>6114</v>
      </c>
      <c r="AJ16" s="8">
        <f>(AF16-Rho_default!AF16)/Rho_default!AF16</f>
        <v>-2.893436838390967E-2</v>
      </c>
      <c r="AK16" s="8">
        <f>(AG16-Rho_default!AG16)/Rho_default!AG16</f>
        <v>-7.1061819675498045E-2</v>
      </c>
      <c r="AL16" s="8">
        <f>(AH16-Rho_default!AH16)/Rho_default!AH16</f>
        <v>-2.6064735945485518E-2</v>
      </c>
      <c r="AM16" s="8">
        <f>(AI16-Rho_default!AI16)/Rho_default!AI16</f>
        <v>-2.4569240587109124E-2</v>
      </c>
    </row>
    <row r="17" spans="1:39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3.9199999999999999E-3</v>
      </c>
      <c r="Q17">
        <v>3.13E-3</v>
      </c>
      <c r="R17">
        <v>6.6E-3</v>
      </c>
      <c r="S17">
        <v>3.13E-3</v>
      </c>
      <c r="T17">
        <v>3.13E-3</v>
      </c>
      <c r="U17">
        <v>3.13E-3</v>
      </c>
      <c r="V17">
        <v>3.13E-3</v>
      </c>
      <c r="W17">
        <v>6.13E-3</v>
      </c>
      <c r="X17">
        <v>6.13E-3</v>
      </c>
      <c r="Y17">
        <v>3.13E-3</v>
      </c>
      <c r="Z17">
        <v>3.13E-3</v>
      </c>
      <c r="AA17">
        <v>3.13E-3</v>
      </c>
      <c r="AB17" s="10">
        <v>0.60393800377293771</v>
      </c>
      <c r="AC17" s="56">
        <v>6.7260944036092782</v>
      </c>
      <c r="AD17" s="56">
        <v>215.01599999999999</v>
      </c>
      <c r="AE17" s="56">
        <v>0.03</v>
      </c>
      <c r="AF17" s="56">
        <v>1374</v>
      </c>
      <c r="AG17" s="56">
        <v>4501</v>
      </c>
      <c r="AH17" s="56">
        <v>5707</v>
      </c>
      <c r="AI17" s="56">
        <v>6104</v>
      </c>
      <c r="AJ17" s="8">
        <f>(AF17-Rho_default!AF17)/Rho_default!AF17</f>
        <v>-3.2394366197183097E-2</v>
      </c>
      <c r="AK17" s="8">
        <f>(AG17-Rho_default!AG17)/Rho_default!AG17</f>
        <v>-7.9550102249488747E-2</v>
      </c>
      <c r="AL17" s="8">
        <f>(AH17-Rho_default!AH17)/Rho_default!AH17</f>
        <v>-2.9421768707482993E-2</v>
      </c>
      <c r="AM17" s="8">
        <f>(AI17-Rho_default!AI17)/Rho_default!AI17</f>
        <v>-2.7715833067856004E-2</v>
      </c>
    </row>
    <row r="18" spans="1:39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>
        <v>3.13E-3</v>
      </c>
      <c r="Q18">
        <v>3.13E-3</v>
      </c>
      <c r="R18">
        <v>6.1700000000000001E-3</v>
      </c>
      <c r="S18">
        <v>3.13E-3</v>
      </c>
      <c r="T18">
        <v>3.13E-3</v>
      </c>
      <c r="U18">
        <v>3.13E-3</v>
      </c>
      <c r="V18">
        <v>3.13E-3</v>
      </c>
      <c r="W18">
        <v>5.7400000000000003E-3</v>
      </c>
      <c r="X18">
        <v>5.7400000000000003E-3</v>
      </c>
      <c r="Y18">
        <v>3.13E-3</v>
      </c>
      <c r="Z18">
        <v>3.13E-3</v>
      </c>
      <c r="AA18">
        <v>3.13E-3</v>
      </c>
      <c r="AB18" s="10">
        <v>0.59563965141612196</v>
      </c>
      <c r="AC18" s="56">
        <v>6.4880462517669111</v>
      </c>
      <c r="AD18" s="56">
        <v>229.46600000000001</v>
      </c>
      <c r="AE18" s="56">
        <v>0.03</v>
      </c>
      <c r="AF18" s="56">
        <v>1345</v>
      </c>
      <c r="AG18" s="56">
        <v>4703</v>
      </c>
      <c r="AH18" s="56">
        <v>5563</v>
      </c>
      <c r="AI18" s="56">
        <v>5936</v>
      </c>
      <c r="AJ18" s="8">
        <f>(AF18-Rho_default!AF18)/Rho_default!AF18</f>
        <v>-2.0393299344501091E-2</v>
      </c>
      <c r="AK18" s="8">
        <f>(AG18-Rho_default!AG18)/Rho_default!AG18</f>
        <v>-4.5269995939910677E-2</v>
      </c>
      <c r="AL18" s="8">
        <f>(AH18-Rho_default!AH18)/Rho_default!AH18</f>
        <v>-1.8351861655196752E-2</v>
      </c>
      <c r="AM18" s="8">
        <f>(AI18-Rho_default!AI18)/Rho_default!AI18</f>
        <v>-1.7218543046357615E-2</v>
      </c>
    </row>
    <row r="19" spans="1:39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3.13E-3</v>
      </c>
      <c r="Q19">
        <v>3.13E-3</v>
      </c>
      <c r="R19">
        <v>6.11E-3</v>
      </c>
      <c r="S19">
        <v>3.13E-3</v>
      </c>
      <c r="T19">
        <v>3.13E-3</v>
      </c>
      <c r="U19">
        <v>3.13E-3</v>
      </c>
      <c r="V19">
        <v>3.13E-3</v>
      </c>
      <c r="W19">
        <v>5.6699999999999997E-3</v>
      </c>
      <c r="X19">
        <v>5.6699999999999997E-3</v>
      </c>
      <c r="Y19">
        <v>3.13E-3</v>
      </c>
      <c r="Z19">
        <v>3.13E-3</v>
      </c>
      <c r="AA19">
        <v>3.13E-3</v>
      </c>
      <c r="AB19" s="10">
        <v>0.59622440087145967</v>
      </c>
      <c r="AC19" s="56">
        <v>7.1745175701829904</v>
      </c>
      <c r="AD19" s="56">
        <v>229.46600000000001</v>
      </c>
      <c r="AE19" s="56">
        <v>0.03</v>
      </c>
      <c r="AF19" s="56">
        <v>1190</v>
      </c>
      <c r="AG19" s="56">
        <v>3326</v>
      </c>
      <c r="AH19" s="56">
        <v>4840</v>
      </c>
      <c r="AI19" s="56">
        <v>5349</v>
      </c>
      <c r="AJ19" s="8">
        <f>(AF19-Rho_default!AF19)/Rho_default!AF19</f>
        <v>-1.8961253091508656E-2</v>
      </c>
      <c r="AK19" s="8">
        <f>(AG19-Rho_default!AG19)/Rho_default!AG19</f>
        <v>-6.2834601296139755E-2</v>
      </c>
      <c r="AL19" s="8">
        <f>(AH19-Rho_default!AH19)/Rho_default!AH19</f>
        <v>-3.566447499501893E-2</v>
      </c>
      <c r="AM19" s="8">
        <f>(AI19-Rho_default!AI19)/Rho_default!AI19</f>
        <v>-1.636631114380287E-2</v>
      </c>
    </row>
    <row r="20" spans="1:39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3.13E-3</v>
      </c>
      <c r="Q20">
        <v>3.13E-3</v>
      </c>
      <c r="R20">
        <v>6.0499999999999998E-3</v>
      </c>
      <c r="S20">
        <v>3.13E-3</v>
      </c>
      <c r="T20">
        <v>3.13E-3</v>
      </c>
      <c r="U20">
        <v>3.13E-3</v>
      </c>
      <c r="V20">
        <v>3.13E-3</v>
      </c>
      <c r="W20">
        <v>5.6100000000000004E-3</v>
      </c>
      <c r="X20">
        <v>5.6100000000000004E-3</v>
      </c>
      <c r="Y20">
        <v>3.13E-3</v>
      </c>
      <c r="Z20">
        <v>3.13E-3</v>
      </c>
      <c r="AA20">
        <v>3.13E-3</v>
      </c>
      <c r="AB20" s="10">
        <v>0.59684095860566444</v>
      </c>
      <c r="AC20" s="56">
        <v>7.1782262084836237</v>
      </c>
      <c r="AD20" s="56">
        <v>229.46600000000001</v>
      </c>
      <c r="AE20" s="56">
        <v>0.03</v>
      </c>
      <c r="AF20" s="56">
        <v>1188</v>
      </c>
      <c r="AG20" s="56">
        <v>3306</v>
      </c>
      <c r="AH20" s="56">
        <v>4824</v>
      </c>
      <c r="AI20" s="56">
        <v>5341</v>
      </c>
      <c r="AJ20" s="8">
        <f>(AF20-Rho_default!AF20)/Rho_default!AF20</f>
        <v>-2.0610057708161583E-2</v>
      </c>
      <c r="AK20" s="8">
        <f>(AG20-Rho_default!AG20)/Rho_default!AG20</f>
        <v>-6.8469991546914619E-2</v>
      </c>
      <c r="AL20" s="8">
        <f>(AH20-Rho_default!AH20)/Rho_default!AH20</f>
        <v>-3.8852361028093245E-2</v>
      </c>
      <c r="AM20" s="8">
        <f>(AI20-Rho_default!AI20)/Rho_default!AI20</f>
        <v>-1.7837440235380655E-2</v>
      </c>
    </row>
    <row r="21" spans="1:39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3.13E-3</v>
      </c>
      <c r="Q21">
        <v>3.13E-3</v>
      </c>
      <c r="R21">
        <v>5.9899999999999997E-3</v>
      </c>
      <c r="S21">
        <v>3.13E-3</v>
      </c>
      <c r="T21">
        <v>3.13E-3</v>
      </c>
      <c r="U21">
        <v>3.13E-3</v>
      </c>
      <c r="V21">
        <v>3.13E-3</v>
      </c>
      <c r="W21">
        <v>5.5500000000000002E-3</v>
      </c>
      <c r="X21">
        <v>5.5500000000000002E-3</v>
      </c>
      <c r="Y21">
        <v>3.13E-3</v>
      </c>
      <c r="Z21">
        <v>3.13E-3</v>
      </c>
      <c r="AA21">
        <v>3.13E-3</v>
      </c>
      <c r="AB21" s="10">
        <v>0.59749106753812642</v>
      </c>
      <c r="AC21" s="56">
        <v>7.1821345854310197</v>
      </c>
      <c r="AD21" s="56">
        <v>229.46600000000001</v>
      </c>
      <c r="AE21" s="56">
        <v>0.03</v>
      </c>
      <c r="AF21" s="56">
        <v>1188</v>
      </c>
      <c r="AG21" s="56">
        <v>3306</v>
      </c>
      <c r="AH21" s="56">
        <v>4824</v>
      </c>
      <c r="AI21" s="56">
        <v>5341</v>
      </c>
      <c r="AJ21" s="8">
        <f>(AF21-Rho_default!AF21)/Rho_default!AF21</f>
        <v>-1.8992568125516102E-2</v>
      </c>
      <c r="AK21" s="8">
        <f>(AG21-Rho_default!AG21)/Rho_default!AG21</f>
        <v>-6.2925170068027211E-2</v>
      </c>
      <c r="AL21" s="8">
        <f>(AH21-Rho_default!AH21)/Rho_default!AH21</f>
        <v>-3.5778532880271836E-2</v>
      </c>
      <c r="AM21" s="8">
        <f>(AI21-Rho_default!AI21)/Rho_default!AI21</f>
        <v>-1.6390423572744013E-2</v>
      </c>
    </row>
    <row r="22" spans="1:39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3.13E-3</v>
      </c>
      <c r="Q22">
        <v>3.13E-3</v>
      </c>
      <c r="R22">
        <v>5.9300000000000004E-3</v>
      </c>
      <c r="S22">
        <v>3.13E-3</v>
      </c>
      <c r="T22">
        <v>3.13E-3</v>
      </c>
      <c r="U22">
        <v>3.13E-3</v>
      </c>
      <c r="V22">
        <v>3.13E-3</v>
      </c>
      <c r="W22">
        <v>5.4999999999999997E-3</v>
      </c>
      <c r="X22">
        <v>5.4999999999999997E-3</v>
      </c>
      <c r="Y22">
        <v>3.13E-3</v>
      </c>
      <c r="Z22">
        <v>3.13E-3</v>
      </c>
      <c r="AA22">
        <v>3.13E-3</v>
      </c>
      <c r="AB22" s="10">
        <v>0.59819825708061003</v>
      </c>
      <c r="AC22" s="56">
        <v>7.1863837104165942</v>
      </c>
      <c r="AD22" s="56">
        <v>229.46600000000001</v>
      </c>
      <c r="AE22" s="56">
        <v>0.03</v>
      </c>
      <c r="AF22" s="56">
        <v>1186</v>
      </c>
      <c r="AG22" s="56">
        <v>3285</v>
      </c>
      <c r="AH22" s="56">
        <v>4808</v>
      </c>
      <c r="AI22" s="56">
        <v>5333</v>
      </c>
      <c r="AJ22" s="8">
        <f>(AF22-Rho_default!AF22)/Rho_default!AF22</f>
        <v>-2.0644095788604461E-2</v>
      </c>
      <c r="AK22" s="8">
        <f>(AG22-Rho_default!AG22)/Rho_default!AG22</f>
        <v>-6.8877551020408156E-2</v>
      </c>
      <c r="AL22" s="8">
        <f>(AH22-Rho_default!AH22)/Rho_default!AH22</f>
        <v>-3.897661403158105E-2</v>
      </c>
      <c r="AM22" s="8">
        <f>(AI22-Rho_default!AI22)/Rho_default!AI22</f>
        <v>-1.7863720073664824E-2</v>
      </c>
    </row>
    <row r="23" spans="1:39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3.13E-3</v>
      </c>
      <c r="Q23">
        <v>3.13E-3</v>
      </c>
      <c r="R23">
        <v>5.5900000000000004E-3</v>
      </c>
      <c r="S23">
        <v>3.13E-3</v>
      </c>
      <c r="T23">
        <v>3.13E-3</v>
      </c>
      <c r="U23">
        <v>3.13E-3</v>
      </c>
      <c r="V23">
        <v>3.13E-3</v>
      </c>
      <c r="W23">
        <v>5.1900000000000002E-3</v>
      </c>
      <c r="X23">
        <v>5.1900000000000002E-3</v>
      </c>
      <c r="Y23">
        <v>3.13E-3</v>
      </c>
      <c r="Z23">
        <v>3.13E-3</v>
      </c>
      <c r="AA23">
        <v>3.13E-3</v>
      </c>
      <c r="AB23" s="10">
        <v>0.60262487074908089</v>
      </c>
      <c r="AC23" s="56">
        <v>6.9731302238948976</v>
      </c>
      <c r="AD23" s="56">
        <v>243.916</v>
      </c>
      <c r="AE23" s="56">
        <v>0.03</v>
      </c>
      <c r="AF23" s="56">
        <v>1160</v>
      </c>
      <c r="AG23" s="56">
        <v>3510</v>
      </c>
      <c r="AH23" s="56">
        <v>4838</v>
      </c>
      <c r="AI23" s="56">
        <v>5187</v>
      </c>
      <c r="AJ23" s="8">
        <f>(AF23-Rho_default!AF23)/Rho_default!AF23</f>
        <v>-1.944209636517329E-2</v>
      </c>
      <c r="AK23" s="8">
        <f>(AG23-Rho_default!AG23)/Rho_default!AG23</f>
        <v>-5.6451612903225805E-2</v>
      </c>
      <c r="AL23" s="8">
        <f>(AH23-Rho_default!AH23)/Rho_default!AH23</f>
        <v>-1.7664974619289339E-2</v>
      </c>
      <c r="AM23" s="8">
        <f>(AI23-Rho_default!AI23)/Rho_default!AI23</f>
        <v>-1.6682464454976304E-2</v>
      </c>
    </row>
    <row r="24" spans="1:39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3.13E-3</v>
      </c>
      <c r="Q24">
        <v>3.13E-3</v>
      </c>
      <c r="R24">
        <v>5.5399999999999998E-3</v>
      </c>
      <c r="S24">
        <v>3.13E-3</v>
      </c>
      <c r="T24">
        <v>3.13E-3</v>
      </c>
      <c r="U24">
        <v>3.13E-3</v>
      </c>
      <c r="V24">
        <v>3.13E-3</v>
      </c>
      <c r="W24">
        <v>5.1399999999999996E-3</v>
      </c>
      <c r="X24">
        <v>5.1399999999999996E-3</v>
      </c>
      <c r="Y24">
        <v>3.13E-3</v>
      </c>
      <c r="Z24">
        <v>3.13E-3</v>
      </c>
      <c r="AA24">
        <v>3.13E-3</v>
      </c>
      <c r="AB24" s="10">
        <v>0.60354039809283089</v>
      </c>
      <c r="AC24" s="56">
        <v>7.7129961819065738</v>
      </c>
      <c r="AD24" s="56">
        <v>243.916</v>
      </c>
      <c r="AE24" s="56">
        <v>0.03</v>
      </c>
      <c r="AF24" s="56">
        <v>1022</v>
      </c>
      <c r="AG24" s="56">
        <v>2100</v>
      </c>
      <c r="AH24" s="56">
        <v>3727</v>
      </c>
      <c r="AI24" s="56">
        <v>4648</v>
      </c>
      <c r="AJ24" s="8">
        <f>(AF24-Rho_default!AF24)/Rho_default!AF24</f>
        <v>-2.0134228187919462E-2</v>
      </c>
      <c r="AK24" s="8">
        <f>(AG24-Rho_default!AG24)/Rho_default!AG24</f>
        <v>-9.7938144329896906E-2</v>
      </c>
      <c r="AL24" s="8">
        <f>(AH24-Rho_default!AH24)/Rho_default!AH24</f>
        <v>-4.7046791102019946E-2</v>
      </c>
      <c r="AM24" s="8">
        <f>(AI24-Rho_default!AI24)/Rho_default!AI24</f>
        <v>-1.7336152219873151E-2</v>
      </c>
    </row>
    <row r="25" spans="1:39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3.13E-3</v>
      </c>
      <c r="Q25">
        <v>3.13E-3</v>
      </c>
      <c r="R25">
        <v>5.4799999999999996E-3</v>
      </c>
      <c r="S25">
        <v>3.13E-3</v>
      </c>
      <c r="T25">
        <v>3.13E-3</v>
      </c>
      <c r="U25">
        <v>3.13E-3</v>
      </c>
      <c r="V25">
        <v>3.13E-3</v>
      </c>
      <c r="W25">
        <v>5.0800000000000003E-3</v>
      </c>
      <c r="X25">
        <v>5.0800000000000003E-3</v>
      </c>
      <c r="Y25">
        <v>3.13E-3</v>
      </c>
      <c r="Z25">
        <v>3.13E-3</v>
      </c>
      <c r="AA25">
        <v>3.13E-3</v>
      </c>
      <c r="AB25" s="10">
        <v>0.60448787913602942</v>
      </c>
      <c r="AC25" s="56">
        <v>7.7190480152364938</v>
      </c>
      <c r="AD25" s="56">
        <v>243.916</v>
      </c>
      <c r="AE25" s="56">
        <v>0.03</v>
      </c>
      <c r="AF25" s="56">
        <v>1021</v>
      </c>
      <c r="AG25" s="56">
        <v>2081</v>
      </c>
      <c r="AH25" s="56">
        <v>3712</v>
      </c>
      <c r="AI25" s="56">
        <v>4642</v>
      </c>
      <c r="AJ25" s="8">
        <f>(AF25-Rho_default!AF25)/Rho_default!AF25</f>
        <v>-2.109300095877277E-2</v>
      </c>
      <c r="AK25" s="8">
        <f>(AG25-Rho_default!AG25)/Rho_default!AG25</f>
        <v>-0.10609965635738831</v>
      </c>
      <c r="AL25" s="8">
        <f>(AH25-Rho_default!AH25)/Rho_default!AH25</f>
        <v>-5.0882127333162872E-2</v>
      </c>
      <c r="AM25" s="8">
        <f>(AI25-Rho_default!AI25)/Rho_default!AI25</f>
        <v>-1.8604651162790697E-2</v>
      </c>
    </row>
    <row r="26" spans="1:39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3.13E-3</v>
      </c>
      <c r="Q26">
        <v>3.13E-3</v>
      </c>
      <c r="R26">
        <v>5.4299999999999999E-3</v>
      </c>
      <c r="S26">
        <v>3.13E-3</v>
      </c>
      <c r="T26">
        <v>3.13E-3</v>
      </c>
      <c r="U26">
        <v>3.13E-3</v>
      </c>
      <c r="V26">
        <v>3.13E-3</v>
      </c>
      <c r="W26">
        <v>5.0299999999999997E-3</v>
      </c>
      <c r="X26">
        <v>5.0299999999999997E-3</v>
      </c>
      <c r="Y26">
        <v>3.13E-3</v>
      </c>
      <c r="Z26">
        <v>3.13E-3</v>
      </c>
      <c r="AA26">
        <v>3.13E-3</v>
      </c>
      <c r="AB26" s="10">
        <v>0.60551326976102937</v>
      </c>
      <c r="AC26" s="56">
        <v>7.7255921379744263</v>
      </c>
      <c r="AD26" s="56">
        <v>243.916</v>
      </c>
      <c r="AE26" s="56">
        <v>0.03</v>
      </c>
      <c r="AF26" s="56">
        <v>1019</v>
      </c>
      <c r="AG26" s="56">
        <v>2062</v>
      </c>
      <c r="AH26" s="56">
        <v>3696</v>
      </c>
      <c r="AI26" s="56">
        <v>4635</v>
      </c>
      <c r="AJ26" s="8">
        <f>(AF26-Rho_default!AF26)/Rho_default!AF26</f>
        <v>-2.1133525456292025E-2</v>
      </c>
      <c r="AK26" s="8">
        <f>(AG26-Rho_default!AG26)/Rho_default!AG26</f>
        <v>-0.10697271546123863</v>
      </c>
      <c r="AL26" s="8">
        <f>(AH26-Rho_default!AH26)/Rho_default!AH26</f>
        <v>-5.109114249037227E-2</v>
      </c>
      <c r="AM26" s="8">
        <f>(AI26-Rho_default!AI26)/Rho_default!AI26</f>
        <v>-1.8632225280542029E-2</v>
      </c>
    </row>
    <row r="27" spans="1:39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3.13E-3</v>
      </c>
      <c r="Q27">
        <v>3.13E-3</v>
      </c>
      <c r="R27">
        <v>5.3600000000000002E-3</v>
      </c>
      <c r="S27">
        <v>3.13E-3</v>
      </c>
      <c r="T27">
        <v>3.13E-3</v>
      </c>
      <c r="U27">
        <v>3.13E-3</v>
      </c>
      <c r="V27">
        <v>3.13E-3</v>
      </c>
      <c r="W27">
        <v>4.9899999999999996E-3</v>
      </c>
      <c r="X27">
        <v>4.9899999999999996E-3</v>
      </c>
      <c r="Y27">
        <v>3.13E-3</v>
      </c>
      <c r="Z27">
        <v>3.13E-3</v>
      </c>
      <c r="AA27">
        <v>3.13E-3</v>
      </c>
      <c r="AB27" s="10">
        <v>0.60656953699448535</v>
      </c>
      <c r="AC27" s="56">
        <v>7.7323275264511171</v>
      </c>
      <c r="AD27" s="56">
        <v>243.916</v>
      </c>
      <c r="AE27" s="56">
        <v>0.03</v>
      </c>
      <c r="AF27" s="56">
        <v>1019</v>
      </c>
      <c r="AG27" s="56">
        <v>2062</v>
      </c>
      <c r="AH27" s="56">
        <v>3696</v>
      </c>
      <c r="AI27" s="56">
        <v>4635</v>
      </c>
      <c r="AJ27" s="8">
        <f>(AF27-Rho_default!AF27)/Rho_default!AF27</f>
        <v>-2.1133525456292025E-2</v>
      </c>
      <c r="AK27" s="8">
        <f>(AG27-Rho_default!AG27)/Rho_default!AG27</f>
        <v>-0.10697271546123863</v>
      </c>
      <c r="AL27" s="8">
        <f>(AH27-Rho_default!AH27)/Rho_default!AH27</f>
        <v>-5.109114249037227E-2</v>
      </c>
      <c r="AM27" s="8">
        <f>(AI27-Rho_default!AI27)/Rho_default!AI27</f>
        <v>-1.8632225280542029E-2</v>
      </c>
    </row>
    <row r="28" spans="1:39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3.13E-3</v>
      </c>
      <c r="Q28">
        <v>3.13E-3</v>
      </c>
      <c r="R28">
        <v>5.11E-3</v>
      </c>
      <c r="S28">
        <v>3.13E-3</v>
      </c>
      <c r="T28">
        <v>3.13E-3</v>
      </c>
      <c r="U28">
        <v>3.13E-3</v>
      </c>
      <c r="V28">
        <v>3.13E-3</v>
      </c>
      <c r="W28">
        <v>4.7400000000000003E-3</v>
      </c>
      <c r="X28">
        <v>4.7400000000000003E-3</v>
      </c>
      <c r="Y28">
        <v>3.13E-3</v>
      </c>
      <c r="Z28">
        <v>3.13E-3</v>
      </c>
      <c r="AA28">
        <v>3.13E-3</v>
      </c>
      <c r="AB28" s="10">
        <v>0.61200925515738558</v>
      </c>
      <c r="AC28" s="56">
        <v>7.4778907686945324</v>
      </c>
      <c r="AD28" s="56">
        <v>258.36599999999999</v>
      </c>
      <c r="AE28" s="56">
        <v>0.03</v>
      </c>
      <c r="AF28" s="56">
        <v>1003</v>
      </c>
      <c r="AG28" s="56">
        <v>2396</v>
      </c>
      <c r="AH28" s="56">
        <v>3850</v>
      </c>
      <c r="AI28" s="56">
        <v>4537</v>
      </c>
      <c r="AJ28" s="8">
        <f>(AF28-Rho_default!AF28)/Rho_default!AF28</f>
        <v>-2.1463414634146343E-2</v>
      </c>
      <c r="AK28" s="8">
        <f>(AG28-Rho_default!AG28)/Rho_default!AG28</f>
        <v>-8.8973384030418254E-2</v>
      </c>
      <c r="AL28" s="8">
        <f>(AH28-Rho_default!AH28)/Rho_default!AH28</f>
        <v>-4.6557701832590392E-2</v>
      </c>
      <c r="AM28" s="8">
        <f>(AI28-Rho_default!AI28)/Rho_default!AI28</f>
        <v>-1.9027027027027028E-2</v>
      </c>
    </row>
    <row r="29" spans="1:39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3.13E-3</v>
      </c>
      <c r="Q29">
        <v>3.13E-3</v>
      </c>
      <c r="R29">
        <v>5.0499999999999998E-3</v>
      </c>
      <c r="S29">
        <v>3.13E-3</v>
      </c>
      <c r="T29">
        <v>3.13E-3</v>
      </c>
      <c r="U29">
        <v>3.13E-3</v>
      </c>
      <c r="V29">
        <v>3.13E-3</v>
      </c>
      <c r="W29">
        <v>4.6899999999999997E-3</v>
      </c>
      <c r="X29">
        <v>4.6899999999999997E-3</v>
      </c>
      <c r="Y29">
        <v>3.13E-3</v>
      </c>
      <c r="Z29">
        <v>3.13E-3</v>
      </c>
      <c r="AA29">
        <v>3.13E-3</v>
      </c>
      <c r="AB29" s="10">
        <v>0.61334993594425358</v>
      </c>
      <c r="AC29" s="56">
        <v>8.2740849981135973</v>
      </c>
      <c r="AD29" s="56">
        <v>258.36599999999999</v>
      </c>
      <c r="AE29" s="56">
        <v>0.03</v>
      </c>
      <c r="AF29" s="56">
        <v>882</v>
      </c>
      <c r="AG29" s="56">
        <v>1403</v>
      </c>
      <c r="AH29" s="56">
        <v>2709</v>
      </c>
      <c r="AI29" s="56">
        <v>3889</v>
      </c>
      <c r="AJ29" s="8">
        <f>(AF29-Rho_default!AF29)/Rho_default!AF29</f>
        <v>-2.2172949002217297E-2</v>
      </c>
      <c r="AK29" s="8">
        <f>(AG29-Rho_default!AG29)/Rho_default!AG29</f>
        <v>-2.09351011863224E-2</v>
      </c>
      <c r="AL29" s="8">
        <f>(AH29-Rho_default!AH29)/Rho_default!AH29</f>
        <v>-6.9391961525249055E-2</v>
      </c>
      <c r="AM29" s="8">
        <f>(AI29-Rho_default!AI29)/Rho_default!AI29</f>
        <v>-4.0937114673242909E-2</v>
      </c>
    </row>
    <row r="30" spans="1:39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3.13E-3</v>
      </c>
      <c r="Q30">
        <v>3.13E-3</v>
      </c>
      <c r="R30">
        <v>5.0000000000000001E-3</v>
      </c>
      <c r="S30">
        <v>3.13E-3</v>
      </c>
      <c r="T30">
        <v>3.13E-3</v>
      </c>
      <c r="U30">
        <v>3.13E-3</v>
      </c>
      <c r="V30">
        <v>3.13E-3</v>
      </c>
      <c r="W30">
        <v>4.64E-3</v>
      </c>
      <c r="X30">
        <v>4.64E-3</v>
      </c>
      <c r="Y30">
        <v>3.13E-3</v>
      </c>
      <c r="Z30">
        <v>3.13E-3</v>
      </c>
      <c r="AA30">
        <v>3.13E-3</v>
      </c>
      <c r="AB30" s="10">
        <v>0.61480585720956404</v>
      </c>
      <c r="AC30" s="56">
        <v>8.2838993596713895</v>
      </c>
      <c r="AD30" s="56">
        <v>258.36599999999999</v>
      </c>
      <c r="AE30" s="56">
        <v>0.03</v>
      </c>
      <c r="AF30" s="56">
        <v>880</v>
      </c>
      <c r="AG30" s="56">
        <v>1401</v>
      </c>
      <c r="AH30" s="56">
        <v>2694</v>
      </c>
      <c r="AI30" s="56">
        <v>3877</v>
      </c>
      <c r="AJ30" s="8">
        <f>(AF30-Rho_default!AF30)/Rho_default!AF30</f>
        <v>-2.2222222222222223E-2</v>
      </c>
      <c r="AK30" s="8">
        <f>(AG30-Rho_default!AG30)/Rho_default!AG30</f>
        <v>-2.0964360587002098E-2</v>
      </c>
      <c r="AL30" s="8">
        <f>(AH30-Rho_default!AH30)/Rho_default!AH30</f>
        <v>-7.0072488781498105E-2</v>
      </c>
      <c r="AM30" s="8">
        <f>(AI30-Rho_default!AI30)/Rho_default!AI30</f>
        <v>-4.1058619836754885E-2</v>
      </c>
    </row>
    <row r="31" spans="1:39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3.13E-3</v>
      </c>
      <c r="Q31">
        <v>3.13E-3</v>
      </c>
      <c r="R31">
        <v>4.9500000000000004E-3</v>
      </c>
      <c r="S31">
        <v>3.13E-3</v>
      </c>
      <c r="T31">
        <v>3.13E-3</v>
      </c>
      <c r="U31">
        <v>3.13E-3</v>
      </c>
      <c r="V31">
        <v>3.13E-3</v>
      </c>
      <c r="W31">
        <v>4.5900000000000003E-3</v>
      </c>
      <c r="X31">
        <v>4.5900000000000003E-3</v>
      </c>
      <c r="Y31">
        <v>3.13E-3</v>
      </c>
      <c r="Z31">
        <v>3.13E-3</v>
      </c>
      <c r="AA31">
        <v>3.13E-3</v>
      </c>
      <c r="AB31" s="10">
        <v>0.61639258390105478</v>
      </c>
      <c r="AC31" s="56">
        <v>8.2945822558350724</v>
      </c>
      <c r="AD31" s="56">
        <v>258.36599999999999</v>
      </c>
      <c r="AE31" s="56">
        <v>0.03</v>
      </c>
      <c r="AF31" s="56">
        <v>879</v>
      </c>
      <c r="AG31" s="56">
        <v>1399</v>
      </c>
      <c r="AH31" s="56">
        <v>2680</v>
      </c>
      <c r="AI31" s="56">
        <v>3865</v>
      </c>
      <c r="AJ31" s="8">
        <f>(AF31-Rho_default!AF31)/Rho_default!AF31</f>
        <v>-2.224694104560623E-2</v>
      </c>
      <c r="AK31" s="8">
        <f>(AG31-Rho_default!AG31)/Rho_default!AG31</f>
        <v>-2.0308123249299721E-2</v>
      </c>
      <c r="AL31" s="8">
        <f>(AH31-Rho_default!AH31)/Rho_default!AH31</f>
        <v>-7.0090215128383065E-2</v>
      </c>
      <c r="AM31" s="8">
        <f>(AI31-Rho_default!AI31)/Rho_default!AI31</f>
        <v>-4.118084842470851E-2</v>
      </c>
    </row>
    <row r="32" spans="1:39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3.13E-3</v>
      </c>
      <c r="Q32">
        <v>3.13E-3</v>
      </c>
      <c r="R32">
        <v>4.8900000000000002E-3</v>
      </c>
      <c r="S32">
        <v>3.13E-3</v>
      </c>
      <c r="T32">
        <v>3.13E-3</v>
      </c>
      <c r="U32">
        <v>3.13E-3</v>
      </c>
      <c r="V32">
        <v>3.13E-3</v>
      </c>
      <c r="W32">
        <v>4.5500000000000002E-3</v>
      </c>
      <c r="X32">
        <v>4.5500000000000002E-3</v>
      </c>
      <c r="Y32">
        <v>3.13E-3</v>
      </c>
      <c r="Z32">
        <v>3.13E-3</v>
      </c>
      <c r="AA32">
        <v>3.13E-3</v>
      </c>
      <c r="AB32" s="10">
        <v>0.61810083691526685</v>
      </c>
      <c r="AC32" s="56">
        <v>8.3060679891390432</v>
      </c>
      <c r="AD32" s="56">
        <v>258.36599999999999</v>
      </c>
      <c r="AE32" s="56">
        <v>0.03</v>
      </c>
      <c r="AF32" s="56">
        <v>876</v>
      </c>
      <c r="AG32" s="56">
        <v>1395</v>
      </c>
      <c r="AH32" s="56">
        <v>2651</v>
      </c>
      <c r="AI32" s="56">
        <v>3841</v>
      </c>
      <c r="AJ32" s="8">
        <f>(AF32-Rho_default!AF32)/Rho_default!AF32</f>
        <v>-2.3411371237458192E-2</v>
      </c>
      <c r="AK32" s="8">
        <f>(AG32-Rho_default!AG32)/Rho_default!AG32</f>
        <v>-2.1739130434782608E-2</v>
      </c>
      <c r="AL32" s="8">
        <f>(AH32-Rho_default!AH32)/Rho_default!AH32</f>
        <v>-7.566248256624826E-2</v>
      </c>
      <c r="AM32" s="8">
        <f>(AI32-Rho_default!AI32)/Rho_default!AI32</f>
        <v>-4.4289624284647923E-2</v>
      </c>
    </row>
    <row r="33" spans="1:39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3.13E-3</v>
      </c>
      <c r="Q33">
        <v>3.13E-3</v>
      </c>
      <c r="R33">
        <v>4.6899999999999997E-3</v>
      </c>
      <c r="S33">
        <v>3.13E-3</v>
      </c>
      <c r="T33">
        <v>3.13E-3</v>
      </c>
      <c r="U33">
        <v>3.13E-3</v>
      </c>
      <c r="V33">
        <v>3.13E-3</v>
      </c>
      <c r="W33">
        <v>4.3600000000000002E-3</v>
      </c>
      <c r="X33">
        <v>4.3600000000000002E-3</v>
      </c>
      <c r="Y33">
        <v>3.13E-3</v>
      </c>
      <c r="Z33">
        <v>3.13E-3</v>
      </c>
      <c r="AA33">
        <v>3.13E-3</v>
      </c>
      <c r="AB33" s="10">
        <v>0.62488274630839979</v>
      </c>
      <c r="AC33" s="56">
        <v>8.0115680639725433</v>
      </c>
      <c r="AD33" s="56">
        <v>272.81599999999997</v>
      </c>
      <c r="AE33" s="56">
        <v>0.03</v>
      </c>
      <c r="AF33" s="56">
        <v>870</v>
      </c>
      <c r="AG33" s="56">
        <v>1381</v>
      </c>
      <c r="AH33" s="56">
        <v>2921</v>
      </c>
      <c r="AI33" s="56">
        <v>3975</v>
      </c>
      <c r="AJ33" s="8">
        <f>(AF33-Rho_default!AF33)/Rho_default!AF33</f>
        <v>-2.247191011235955E-2</v>
      </c>
      <c r="AK33" s="8">
        <f>(AG33-Rho_default!AG33)/Rho_default!AG33</f>
        <v>-0.13956386292834891</v>
      </c>
      <c r="AL33" s="8">
        <f>(AH33-Rho_default!AH33)/Rho_default!AH33</f>
        <v>-6.1676839061998071E-2</v>
      </c>
      <c r="AM33" s="8">
        <f>(AI33-Rho_default!AI33)/Rho_default!AI33</f>
        <v>-2.1177049987687761E-2</v>
      </c>
    </row>
    <row r="34" spans="1:39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3.13E-3</v>
      </c>
      <c r="Q34">
        <v>3.13E-3</v>
      </c>
      <c r="R34">
        <v>4.64E-3</v>
      </c>
      <c r="S34">
        <v>3.13E-3</v>
      </c>
      <c r="T34">
        <v>3.13E-3</v>
      </c>
      <c r="U34">
        <v>3.13E-3</v>
      </c>
      <c r="V34">
        <v>3.13E-3</v>
      </c>
      <c r="W34">
        <v>4.3099999999999996E-3</v>
      </c>
      <c r="X34">
        <v>4.3099999999999996E-3</v>
      </c>
      <c r="Y34">
        <v>3.13E-3</v>
      </c>
      <c r="Z34">
        <v>3.13E-3</v>
      </c>
      <c r="AA34">
        <v>3.13E-3</v>
      </c>
      <c r="AB34" s="10">
        <v>0.62707602073751301</v>
      </c>
      <c r="AC34" s="56">
        <v>8.8704172863131809</v>
      </c>
      <c r="AD34" s="56">
        <v>272.81599999999997</v>
      </c>
      <c r="AE34" s="56">
        <v>0.03</v>
      </c>
      <c r="AF34" s="56">
        <v>762</v>
      </c>
      <c r="AG34" s="56">
        <v>1220</v>
      </c>
      <c r="AH34" s="56">
        <v>1744</v>
      </c>
      <c r="AI34" s="56">
        <v>3009</v>
      </c>
      <c r="AJ34" s="8">
        <f>(AF34-Rho_default!AF34)/Rho_default!AF34</f>
        <v>-2.4327784891165175E-2</v>
      </c>
      <c r="AK34" s="8">
        <f>(AG34-Rho_default!AG34)/Rho_default!AG34</f>
        <v>-2.2435897435897436E-2</v>
      </c>
      <c r="AL34" s="8">
        <f>(AH34-Rho_default!AH34)/Rho_default!AH34</f>
        <v>-0.11156393275598574</v>
      </c>
      <c r="AM34" s="8">
        <f>(AI34-Rho_default!AI34)/Rho_default!AI34</f>
        <v>-5.6444026340545628E-2</v>
      </c>
    </row>
    <row r="35" spans="1:39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3.13E-3</v>
      </c>
      <c r="Q35">
        <v>3.13E-3</v>
      </c>
      <c r="R35">
        <v>4.5900000000000003E-3</v>
      </c>
      <c r="S35">
        <v>3.13E-3</v>
      </c>
      <c r="T35">
        <v>3.13E-3</v>
      </c>
      <c r="U35">
        <v>3.13E-3</v>
      </c>
      <c r="V35">
        <v>3.13E-3</v>
      </c>
      <c r="W35">
        <v>4.2599999999999999E-3</v>
      </c>
      <c r="X35">
        <v>4.2599999999999999E-3</v>
      </c>
      <c r="Y35">
        <v>3.13E-3</v>
      </c>
      <c r="Z35">
        <v>3.13E-3</v>
      </c>
      <c r="AA35">
        <v>3.13E-3</v>
      </c>
      <c r="AB35" s="10">
        <v>0.6294294157992415</v>
      </c>
      <c r="AC35" s="56">
        <v>8.8870468861252263</v>
      </c>
      <c r="AD35" s="56">
        <v>272.81599999999997</v>
      </c>
      <c r="AE35" s="56">
        <v>0.03</v>
      </c>
      <c r="AF35" s="56">
        <v>760</v>
      </c>
      <c r="AG35" s="56">
        <v>1217</v>
      </c>
      <c r="AH35" s="56">
        <v>1717</v>
      </c>
      <c r="AI35" s="56">
        <v>2987</v>
      </c>
      <c r="AJ35" s="8">
        <f>(AF35-Rho_default!AF35)/Rho_default!AF35</f>
        <v>-2.313624678663239E-2</v>
      </c>
      <c r="AK35" s="8">
        <f>(AG35-Rho_default!AG35)/Rho_default!AG35</f>
        <v>-2.2489959839357431E-2</v>
      </c>
      <c r="AL35" s="8">
        <f>(AH35-Rho_default!AH35)/Rho_default!AH35</f>
        <v>-0.1131198347107438</v>
      </c>
      <c r="AM35" s="8">
        <f>(AI35-Rho_default!AI35)/Rho_default!AI35</f>
        <v>-5.6538218572331017E-2</v>
      </c>
    </row>
    <row r="36" spans="1:39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3.13E-3</v>
      </c>
      <c r="Q36">
        <v>3.13E-3</v>
      </c>
      <c r="R36">
        <v>4.5500000000000002E-3</v>
      </c>
      <c r="S36">
        <v>3.13E-3</v>
      </c>
      <c r="T36">
        <v>3.13E-3</v>
      </c>
      <c r="U36">
        <v>3.13E-3</v>
      </c>
      <c r="V36">
        <v>3.13E-3</v>
      </c>
      <c r="W36">
        <v>4.2300000000000003E-3</v>
      </c>
      <c r="X36">
        <v>4.2300000000000003E-3</v>
      </c>
      <c r="Y36">
        <v>3.13E-3</v>
      </c>
      <c r="Z36">
        <v>3.13E-3</v>
      </c>
      <c r="AA36">
        <v>3.13E-3</v>
      </c>
      <c r="AB36" s="10">
        <v>0.63204127329944315</v>
      </c>
      <c r="AC36" s="56">
        <v>8.9054664814805324</v>
      </c>
      <c r="AD36" s="56">
        <v>272.81599999999997</v>
      </c>
      <c r="AE36" s="56">
        <v>0.03</v>
      </c>
      <c r="AF36" s="56">
        <v>758</v>
      </c>
      <c r="AG36" s="56">
        <v>1214</v>
      </c>
      <c r="AH36" s="56">
        <v>1689</v>
      </c>
      <c r="AI36" s="56">
        <v>2964</v>
      </c>
      <c r="AJ36" s="8">
        <f>(AF36-Rho_default!AF36)/Rho_default!AF36</f>
        <v>-2.4453024453024452E-2</v>
      </c>
      <c r="AK36" s="8">
        <f>(AG36-Rho_default!AG36)/Rho_default!AG36</f>
        <v>-2.3330651649235722E-2</v>
      </c>
      <c r="AL36" s="8">
        <f>(AH36-Rho_default!AH36)/Rho_default!AH36</f>
        <v>-0.12122788761706556</v>
      </c>
      <c r="AM36" s="8">
        <f>(AI36-Rho_default!AI36)/Rho_default!AI36</f>
        <v>-6.0538827258320126E-2</v>
      </c>
    </row>
    <row r="37" spans="1:39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3.13E-3</v>
      </c>
      <c r="Q37">
        <v>3.13E-3</v>
      </c>
      <c r="R37">
        <v>4.4999999999999997E-3</v>
      </c>
      <c r="S37">
        <v>3.13E-3</v>
      </c>
      <c r="T37">
        <v>3.13E-3</v>
      </c>
      <c r="U37">
        <v>3.13E-3</v>
      </c>
      <c r="V37">
        <v>3.13E-3</v>
      </c>
      <c r="W37">
        <v>4.1700000000000001E-3</v>
      </c>
      <c r="X37">
        <v>4.1700000000000001E-3</v>
      </c>
      <c r="Y37">
        <v>3.13E-3</v>
      </c>
      <c r="Z37">
        <v>3.13E-3</v>
      </c>
      <c r="AA37">
        <v>3.13E-3</v>
      </c>
      <c r="AB37" s="10">
        <v>0.63485889211651736</v>
      </c>
      <c r="AC37" s="56">
        <v>8.9252945434241333</v>
      </c>
      <c r="AD37" s="56">
        <v>272.81599999999997</v>
      </c>
      <c r="AE37" s="56">
        <v>0.03</v>
      </c>
      <c r="AF37" s="56">
        <v>755</v>
      </c>
      <c r="AG37" s="56">
        <v>1210</v>
      </c>
      <c r="AH37" s="56">
        <v>1662</v>
      </c>
      <c r="AI37" s="56">
        <v>2942</v>
      </c>
      <c r="AJ37" s="8">
        <f>(AF37-Rho_default!AF37)/Rho_default!AF37</f>
        <v>-2.5806451612903226E-2</v>
      </c>
      <c r="AK37" s="8">
        <f>(AG37-Rho_default!AG37)/Rho_default!AG37</f>
        <v>-2.3405972558514933E-2</v>
      </c>
      <c r="AL37" s="8">
        <f>(AH37-Rho_default!AH37)/Rho_default!AH37</f>
        <v>-0.12295514511873351</v>
      </c>
      <c r="AM37" s="8">
        <f>(AI37-Rho_default!AI37)/Rho_default!AI37</f>
        <v>-6.0963932333226938E-2</v>
      </c>
    </row>
  </sheetData>
  <conditionalFormatting sqref="AF3:AI37">
    <cfRule type="cellIs" dxfId="2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7"/>
  <sheetViews>
    <sheetView zoomScale="70" zoomScaleNormal="70" workbookViewId="0">
      <selection activeCell="AJ1" sqref="AJ1:AM1048576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5" width="9.140625" style="8" customWidth="1"/>
    <col min="36" max="16384" width="9.140625" style="8"/>
  </cols>
  <sheetData>
    <row r="1" spans="1:39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s">
        <v>132</v>
      </c>
      <c r="AK1" s="56" t="s">
        <v>133</v>
      </c>
      <c r="AL1" s="56" t="s">
        <v>135</v>
      </c>
      <c r="AM1" s="56" t="s">
        <v>136</v>
      </c>
    </row>
    <row r="2" spans="1:39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s">
        <v>163</v>
      </c>
    </row>
    <row r="3" spans="1:39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5.0299999999999997E-3</v>
      </c>
      <c r="Q3">
        <v>4.1799999999999997E-3</v>
      </c>
      <c r="R3">
        <v>8.4600000000000005E-3</v>
      </c>
      <c r="S3">
        <v>3.7499999999999999E-3</v>
      </c>
      <c r="T3">
        <v>3.7499999999999999E-3</v>
      </c>
      <c r="U3">
        <v>3.7499999999999999E-3</v>
      </c>
      <c r="V3">
        <v>3.7499999999999999E-3</v>
      </c>
      <c r="W3">
        <v>7.8499999999999993E-3</v>
      </c>
      <c r="X3">
        <v>7.8499999999999993E-3</v>
      </c>
      <c r="Y3">
        <v>3.7499999999999999E-3</v>
      </c>
      <c r="Z3">
        <v>3.7499999999999999E-3</v>
      </c>
      <c r="AA3">
        <v>3.7499999999999999E-3</v>
      </c>
      <c r="AB3" s="10">
        <v>0.34240451388888882</v>
      </c>
      <c r="AC3" s="56">
        <v>3.9083565407985201</v>
      </c>
      <c r="AD3" s="56">
        <v>186.11600000000001</v>
      </c>
      <c r="AE3" s="56">
        <v>0.03</v>
      </c>
      <c r="AF3" s="56">
        <v>2947</v>
      </c>
      <c r="AG3" s="56">
        <v>10722</v>
      </c>
      <c r="AH3" s="56">
        <v>11149</v>
      </c>
      <c r="AI3" s="56">
        <v>11594</v>
      </c>
      <c r="AJ3" s="8">
        <f>(AF3-Rho_default!AF3)/Rho_default!AF3</f>
        <v>-0.12862211709047899</v>
      </c>
      <c r="AK3" s="8">
        <f>(AG3-Rho_default!AG3)/Rho_default!AG3</f>
        <v>-0.10724396336386345</v>
      </c>
      <c r="AL3" s="8">
        <f>(AH3-Rho_default!AH3)/Rho_default!AH3</f>
        <v>-0.10305711987127916</v>
      </c>
      <c r="AM3" s="8">
        <f>(AI3-Rho_default!AI3)/Rho_default!AI3</f>
        <v>-9.8655057140635938E-2</v>
      </c>
    </row>
    <row r="4" spans="1:39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4.9800000000000001E-3</v>
      </c>
      <c r="Q4">
        <v>4.1399999999999996E-3</v>
      </c>
      <c r="R4">
        <v>8.3700000000000007E-3</v>
      </c>
      <c r="S4">
        <v>3.7499999999999999E-3</v>
      </c>
      <c r="T4">
        <v>3.7499999999999999E-3</v>
      </c>
      <c r="U4">
        <v>3.7499999999999999E-3</v>
      </c>
      <c r="V4">
        <v>3.7499999999999999E-3</v>
      </c>
      <c r="W4">
        <v>7.77E-3</v>
      </c>
      <c r="X4">
        <v>7.77E-3</v>
      </c>
      <c r="Y4">
        <v>3.7499999999999999E-3</v>
      </c>
      <c r="Z4">
        <v>3.7499999999999999E-3</v>
      </c>
      <c r="AA4">
        <v>3.7499999999999999E-3</v>
      </c>
      <c r="AB4" s="10">
        <v>0.35540151824618738</v>
      </c>
      <c r="AC4" s="56">
        <v>4.4009837801840739</v>
      </c>
      <c r="AD4" s="56">
        <v>186.11600000000001</v>
      </c>
      <c r="AE4" s="56">
        <v>0.03</v>
      </c>
      <c r="AF4" s="56">
        <v>2594</v>
      </c>
      <c r="AG4" s="56">
        <v>9624</v>
      </c>
      <c r="AH4" s="56">
        <v>10057</v>
      </c>
      <c r="AI4" s="56">
        <v>10509</v>
      </c>
      <c r="AJ4" s="8">
        <f>(AF4-Rho_default!AF4)/Rho_default!AF4</f>
        <v>-0.12718707940780619</v>
      </c>
      <c r="AK4" s="8">
        <f>(AG4-Rho_default!AG4)/Rho_default!AG4</f>
        <v>-0.10855872545387181</v>
      </c>
      <c r="AL4" s="8">
        <f>(AH4-Rho_default!AH4)/Rho_default!AH4</f>
        <v>-0.10389378953933885</v>
      </c>
      <c r="AM4" s="8">
        <f>(AI4-Rho_default!AI4)/Rho_default!AI4</f>
        <v>-9.925430701979944E-2</v>
      </c>
    </row>
    <row r="5" spans="1:39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4.9199999999999999E-3</v>
      </c>
      <c r="Q5">
        <v>4.1099999999999999E-3</v>
      </c>
      <c r="R5">
        <v>8.2799999999999992E-3</v>
      </c>
      <c r="S5">
        <v>3.7499999999999999E-3</v>
      </c>
      <c r="T5">
        <v>3.7499999999999999E-3</v>
      </c>
      <c r="U5">
        <v>3.7499999999999999E-3</v>
      </c>
      <c r="V5">
        <v>3.7499999999999999E-3</v>
      </c>
      <c r="W5">
        <v>7.7000000000000002E-3</v>
      </c>
      <c r="X5">
        <v>7.7000000000000002E-3</v>
      </c>
      <c r="Y5">
        <v>3.7499999999999999E-3</v>
      </c>
      <c r="Z5">
        <v>3.7499999999999999E-3</v>
      </c>
      <c r="AA5">
        <v>3.7499999999999999E-3</v>
      </c>
      <c r="AB5" s="10">
        <v>0.36956018518518519</v>
      </c>
      <c r="AC5" s="56">
        <v>4.4877919646727156</v>
      </c>
      <c r="AD5" s="56">
        <v>186.11600000000001</v>
      </c>
      <c r="AE5" s="56">
        <v>0.03</v>
      </c>
      <c r="AF5" s="56">
        <v>2537</v>
      </c>
      <c r="AG5" s="56">
        <v>9442</v>
      </c>
      <c r="AH5" s="56">
        <v>9875</v>
      </c>
      <c r="AI5" s="56">
        <v>10329</v>
      </c>
      <c r="AJ5" s="8">
        <f>(AF5-Rho_default!AF5)/Rho_default!AF5</f>
        <v>-0.12031900138696255</v>
      </c>
      <c r="AK5" s="8">
        <f>(AG5-Rho_default!AG5)/Rho_default!AG5</f>
        <v>-0.10323867413809479</v>
      </c>
      <c r="AL5" s="8">
        <f>(AH5-Rho_default!AH5)/Rho_default!AH5</f>
        <v>-9.8831903632049647E-2</v>
      </c>
      <c r="AM5" s="8">
        <f>(AI5-Rho_default!AI5)/Rho_default!AI5</f>
        <v>-9.4265170115748864E-2</v>
      </c>
    </row>
    <row r="6" spans="1:39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4.8700000000000002E-3</v>
      </c>
      <c r="Q6">
        <v>4.0499999999999998E-3</v>
      </c>
      <c r="R6">
        <v>8.1899999999999994E-3</v>
      </c>
      <c r="S6">
        <v>3.7499999999999999E-3</v>
      </c>
      <c r="T6">
        <v>3.7499999999999999E-3</v>
      </c>
      <c r="U6">
        <v>3.7499999999999999E-3</v>
      </c>
      <c r="V6">
        <v>3.7499999999999999E-3</v>
      </c>
      <c r="W6">
        <v>7.62E-3</v>
      </c>
      <c r="X6">
        <v>7.62E-3</v>
      </c>
      <c r="Y6">
        <v>3.7499999999999999E-3</v>
      </c>
      <c r="Z6">
        <v>3.7499999999999999E-3</v>
      </c>
      <c r="AA6">
        <v>3.7499999999999999E-3</v>
      </c>
      <c r="AB6" s="10">
        <v>0.38640897331154678</v>
      </c>
      <c r="AC6" s="56">
        <v>4.5889542734297244</v>
      </c>
      <c r="AD6" s="56">
        <v>186.11600000000001</v>
      </c>
      <c r="AE6" s="56">
        <v>0.03</v>
      </c>
      <c r="AF6" s="56">
        <v>2477</v>
      </c>
      <c r="AG6" s="56">
        <v>9245</v>
      </c>
      <c r="AH6" s="56">
        <v>9680</v>
      </c>
      <c r="AI6" s="56">
        <v>10134</v>
      </c>
      <c r="AJ6" s="8">
        <f>(AF6-Rho_default!AF6)/Rho_default!AF6</f>
        <v>-0.11345740873299928</v>
      </c>
      <c r="AK6" s="8">
        <f>(AG6-Rho_default!AG6)/Rho_default!AG6</f>
        <v>-9.8136767144668818E-2</v>
      </c>
      <c r="AL6" s="8">
        <f>(AH6-Rho_default!AH6)/Rho_default!AH6</f>
        <v>-9.3717816683831098E-2</v>
      </c>
      <c r="AM6" s="8">
        <f>(AI6-Rho_default!AI6)/Rho_default!AI6</f>
        <v>-8.9406056249438398E-2</v>
      </c>
    </row>
    <row r="7" spans="1:39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4.81E-3</v>
      </c>
      <c r="Q7">
        <v>4.0200000000000001E-3</v>
      </c>
      <c r="R7">
        <v>8.0999999999999996E-3</v>
      </c>
      <c r="S7">
        <v>3.7499999999999999E-3</v>
      </c>
      <c r="T7">
        <v>3.7499999999999999E-3</v>
      </c>
      <c r="U7">
        <v>3.7499999999999999E-3</v>
      </c>
      <c r="V7">
        <v>3.7499999999999999E-3</v>
      </c>
      <c r="W7">
        <v>7.5300000000000002E-3</v>
      </c>
      <c r="X7">
        <v>7.5300000000000002E-3</v>
      </c>
      <c r="Y7">
        <v>3.7499999999999999E-3</v>
      </c>
      <c r="Z7">
        <v>3.7499999999999999E-3</v>
      </c>
      <c r="AA7">
        <v>3.7499999999999999E-3</v>
      </c>
      <c r="AB7" s="10">
        <v>0.40802440767973858</v>
      </c>
      <c r="AC7" s="56">
        <v>4.7155591855169403</v>
      </c>
      <c r="AD7" s="56">
        <v>186.11600000000001</v>
      </c>
      <c r="AE7" s="56">
        <v>0.03</v>
      </c>
      <c r="AF7" s="56">
        <v>2401</v>
      </c>
      <c r="AG7" s="56">
        <v>8999</v>
      </c>
      <c r="AH7" s="56">
        <v>9434</v>
      </c>
      <c r="AI7" s="56">
        <v>9890</v>
      </c>
      <c r="AJ7" s="8">
        <f>(AF7-Rho_default!AF7)/Rho_default!AF7</f>
        <v>-0.10677083333333333</v>
      </c>
      <c r="AK7" s="8">
        <f>(AG7-Rho_default!AG7)/Rho_default!AG7</f>
        <v>-9.2751285411835874E-2</v>
      </c>
      <c r="AL7" s="8">
        <f>(AH7-Rho_default!AH7)/Rho_default!AH7</f>
        <v>-8.8502415458937195E-2</v>
      </c>
      <c r="AM7" s="8">
        <f>(AI7-Rho_default!AI7)/Rho_default!AI7</f>
        <v>-8.4344042218313126E-2</v>
      </c>
    </row>
    <row r="8" spans="1:39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4.4099999999999999E-3</v>
      </c>
      <c r="Q8">
        <v>3.7499999999999999E-3</v>
      </c>
      <c r="R8">
        <v>7.43E-3</v>
      </c>
      <c r="S8">
        <v>3.7499999999999999E-3</v>
      </c>
      <c r="T8">
        <v>3.7499999999999999E-3</v>
      </c>
      <c r="U8">
        <v>3.7499999999999999E-3</v>
      </c>
      <c r="V8">
        <v>3.7499999999999999E-3</v>
      </c>
      <c r="W8">
        <v>6.8999999999999999E-3</v>
      </c>
      <c r="X8">
        <v>6.8999999999999999E-3</v>
      </c>
      <c r="Y8">
        <v>3.7499999999999999E-3</v>
      </c>
      <c r="Z8">
        <v>3.7499999999999999E-3</v>
      </c>
      <c r="AA8">
        <v>3.7499999999999999E-3</v>
      </c>
      <c r="AB8" s="10">
        <v>0.52133591260810197</v>
      </c>
      <c r="AC8" s="56">
        <v>5.2382909167619678</v>
      </c>
      <c r="AD8" s="56">
        <v>200.566</v>
      </c>
      <c r="AE8" s="56">
        <v>0.03</v>
      </c>
      <c r="AF8" s="56">
        <v>1980</v>
      </c>
      <c r="AG8" s="56">
        <v>7522</v>
      </c>
      <c r="AH8" s="56">
        <v>7927</v>
      </c>
      <c r="AI8" s="56">
        <v>8353</v>
      </c>
      <c r="AJ8" s="8">
        <f>(AF8-Rho_default!AF8)/Rho_default!AF8</f>
        <v>-4.944791166586654E-2</v>
      </c>
      <c r="AK8" s="8">
        <f>(AG8-Rho_default!AG8)/Rho_default!AG8</f>
        <v>-4.4461382113821141E-2</v>
      </c>
      <c r="AL8" s="8">
        <f>(AH8-Rho_default!AH8)/Rho_default!AH8</f>
        <v>-4.2170130497825038E-2</v>
      </c>
      <c r="AM8" s="8">
        <f>(AI8-Rho_default!AI8)/Rho_default!AI8</f>
        <v>-4.0105722822339693E-2</v>
      </c>
    </row>
    <row r="9" spans="1:39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4.3600000000000002E-3</v>
      </c>
      <c r="Q9">
        <v>3.7499999999999999E-3</v>
      </c>
      <c r="R9">
        <v>7.3499999999999998E-3</v>
      </c>
      <c r="S9">
        <v>3.7499999999999999E-3</v>
      </c>
      <c r="T9">
        <v>3.7499999999999999E-3</v>
      </c>
      <c r="U9">
        <v>3.7499999999999999E-3</v>
      </c>
      <c r="V9">
        <v>3.7499999999999999E-3</v>
      </c>
      <c r="W9">
        <v>6.8300000000000001E-3</v>
      </c>
      <c r="X9">
        <v>6.8300000000000001E-3</v>
      </c>
      <c r="Y9">
        <v>3.7499999999999999E-3</v>
      </c>
      <c r="Z9">
        <v>3.7499999999999999E-3</v>
      </c>
      <c r="AA9">
        <v>3.7499999999999999E-3</v>
      </c>
      <c r="AB9" s="10">
        <v>0.52411711156925223</v>
      </c>
      <c r="AC9" s="56">
        <v>5.8051127053357874</v>
      </c>
      <c r="AD9" s="56">
        <v>200.566</v>
      </c>
      <c r="AE9" s="56">
        <v>0.03</v>
      </c>
      <c r="AF9" s="56">
        <v>1756</v>
      </c>
      <c r="AG9" s="56">
        <v>6748</v>
      </c>
      <c r="AH9" s="56">
        <v>7152</v>
      </c>
      <c r="AI9" s="56">
        <v>7579</v>
      </c>
      <c r="AJ9" s="8">
        <f>(AF9-Rho_default!AF9)/Rho_default!AF9</f>
        <v>-5.2347544522396115E-2</v>
      </c>
      <c r="AK9" s="8">
        <f>(AG9-Rho_default!AG9)/Rho_default!AG9</f>
        <v>-4.7699689528648039E-2</v>
      </c>
      <c r="AL9" s="8">
        <f>(AH9-Rho_default!AH9)/Rho_default!AH9</f>
        <v>-4.5126835781041388E-2</v>
      </c>
      <c r="AM9" s="8">
        <f>(AI9-Rho_default!AI9)/Rho_default!AI9</f>
        <v>-4.2813841879262439E-2</v>
      </c>
    </row>
    <row r="10" spans="1:39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4.3200000000000001E-3</v>
      </c>
      <c r="Q10">
        <v>3.7499999999999999E-3</v>
      </c>
      <c r="R10">
        <v>7.28E-3</v>
      </c>
      <c r="S10">
        <v>3.7499999999999999E-3</v>
      </c>
      <c r="T10">
        <v>3.7499999999999999E-3</v>
      </c>
      <c r="U10">
        <v>3.7499999999999999E-3</v>
      </c>
      <c r="V10">
        <v>3.7499999999999999E-3</v>
      </c>
      <c r="W10">
        <v>6.7499999999999999E-3</v>
      </c>
      <c r="X10">
        <v>6.7499999999999999E-3</v>
      </c>
      <c r="Y10">
        <v>3.7499999999999999E-3</v>
      </c>
      <c r="Z10">
        <v>3.7499999999999999E-3</v>
      </c>
      <c r="AA10">
        <v>3.7499999999999999E-3</v>
      </c>
      <c r="AB10" s="10">
        <v>0.52734477496050758</v>
      </c>
      <c r="AC10" s="56">
        <v>5.8229600441792497</v>
      </c>
      <c r="AD10" s="56">
        <v>200.566</v>
      </c>
      <c r="AE10" s="56">
        <v>0.03</v>
      </c>
      <c r="AF10" s="56">
        <v>1753</v>
      </c>
      <c r="AG10" s="56">
        <v>6735</v>
      </c>
      <c r="AH10" s="56">
        <v>7139</v>
      </c>
      <c r="AI10" s="56">
        <v>7567</v>
      </c>
      <c r="AJ10" s="8">
        <f>(AF10-Rho_default!AF10)/Rho_default!AF10</f>
        <v>-4.9864498644986453E-2</v>
      </c>
      <c r="AK10" s="8">
        <f>(AG10-Rho_default!AG10)/Rho_default!AG10</f>
        <v>-4.5898852528686786E-2</v>
      </c>
      <c r="AL10" s="8">
        <f>(AH10-Rho_default!AH10)/Rho_default!AH10</f>
        <v>-4.3542336548767414E-2</v>
      </c>
      <c r="AM10" s="8">
        <f>(AI10-Rho_default!AI10)/Rho_default!AI10</f>
        <v>-4.1059434799138261E-2</v>
      </c>
    </row>
    <row r="11" spans="1:39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4.28E-3</v>
      </c>
      <c r="Q11">
        <v>3.7499999999999999E-3</v>
      </c>
      <c r="R11">
        <v>7.1999999999999998E-3</v>
      </c>
      <c r="S11">
        <v>3.7499999999999999E-3</v>
      </c>
      <c r="T11">
        <v>3.7499999999999999E-3</v>
      </c>
      <c r="U11">
        <v>3.7499999999999999E-3</v>
      </c>
      <c r="V11">
        <v>3.7499999999999999E-3</v>
      </c>
      <c r="W11">
        <v>6.6899999999999998E-3</v>
      </c>
      <c r="X11">
        <v>6.6899999999999998E-3</v>
      </c>
      <c r="Y11">
        <v>3.7499999999999999E-3</v>
      </c>
      <c r="Z11">
        <v>3.7499999999999999E-3</v>
      </c>
      <c r="AA11">
        <v>3.7499999999999999E-3</v>
      </c>
      <c r="AB11" s="10">
        <v>0.53085490910064526</v>
      </c>
      <c r="AC11" s="56">
        <v>5.8423074163334068</v>
      </c>
      <c r="AD11" s="56">
        <v>200.566</v>
      </c>
      <c r="AE11" s="56">
        <v>0.03</v>
      </c>
      <c r="AF11" s="56">
        <v>1746</v>
      </c>
      <c r="AG11" s="56">
        <v>6710</v>
      </c>
      <c r="AH11" s="56">
        <v>7114</v>
      </c>
      <c r="AI11" s="56">
        <v>7542</v>
      </c>
      <c r="AJ11" s="8">
        <f>(AF11-Rho_default!AF11)/Rho_default!AF11</f>
        <v>-4.9537289058247141E-2</v>
      </c>
      <c r="AK11" s="8">
        <f>(AG11-Rho_default!AG11)/Rho_default!AG11</f>
        <v>-4.5790671217292377E-2</v>
      </c>
      <c r="AL11" s="8">
        <f>(AH11-Rho_default!AH11)/Rho_default!AH11</f>
        <v>-4.3431491192685225E-2</v>
      </c>
      <c r="AM11" s="8">
        <f>(AI11-Rho_default!AI11)/Rho_default!AI11</f>
        <v>-4.0946083418107834E-2</v>
      </c>
    </row>
    <row r="12" spans="1:39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4.2300000000000003E-3</v>
      </c>
      <c r="Q12">
        <v>3.7499999999999999E-3</v>
      </c>
      <c r="R12">
        <v>7.11E-3</v>
      </c>
      <c r="S12">
        <v>3.7499999999999999E-3</v>
      </c>
      <c r="T12">
        <v>3.7499999999999999E-3</v>
      </c>
      <c r="U12">
        <v>3.7499999999999999E-3</v>
      </c>
      <c r="V12">
        <v>3.7499999999999999E-3</v>
      </c>
      <c r="W12">
        <v>6.6100000000000004E-3</v>
      </c>
      <c r="X12">
        <v>6.6100000000000004E-3</v>
      </c>
      <c r="Y12">
        <v>3.7499999999999999E-3</v>
      </c>
      <c r="Z12">
        <v>3.7499999999999999E-3</v>
      </c>
      <c r="AA12">
        <v>3.7499999999999999E-3</v>
      </c>
      <c r="AB12" s="10">
        <v>0.53518300356100568</v>
      </c>
      <c r="AC12" s="56">
        <v>5.8660754245524052</v>
      </c>
      <c r="AD12" s="56">
        <v>200.566</v>
      </c>
      <c r="AE12" s="56">
        <v>0.03</v>
      </c>
      <c r="AF12" s="56">
        <v>1735</v>
      </c>
      <c r="AG12" s="56">
        <v>6673</v>
      </c>
      <c r="AH12" s="56">
        <v>7077</v>
      </c>
      <c r="AI12" s="56">
        <v>7505</v>
      </c>
      <c r="AJ12" s="8">
        <f>(AF12-Rho_default!AF12)/Rho_default!AF12</f>
        <v>-5.1912568306010931E-2</v>
      </c>
      <c r="AK12" s="8">
        <f>(AG12-Rho_default!AG12)/Rho_default!AG12</f>
        <v>-4.7530687981729942E-2</v>
      </c>
      <c r="AL12" s="8">
        <f>(AH12-Rho_default!AH12)/Rho_default!AH12</f>
        <v>-4.4939271255060725E-2</v>
      </c>
      <c r="AM12" s="8">
        <f>(AI12-Rho_default!AI12)/Rho_default!AI12</f>
        <v>-4.2485327889767797E-2</v>
      </c>
    </row>
    <row r="13" spans="1:39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>
        <v>3.9199999999999999E-3</v>
      </c>
      <c r="Q13">
        <v>3.7499999999999999E-3</v>
      </c>
      <c r="R13">
        <v>6.6E-3</v>
      </c>
      <c r="S13">
        <v>3.7499999999999999E-3</v>
      </c>
      <c r="T13">
        <v>3.7499999999999999E-3</v>
      </c>
      <c r="U13">
        <v>3.7499999999999999E-3</v>
      </c>
      <c r="V13">
        <v>3.7499999999999999E-3</v>
      </c>
      <c r="W13">
        <v>6.1199999999999996E-3</v>
      </c>
      <c r="X13">
        <v>6.1199999999999996E-3</v>
      </c>
      <c r="Y13">
        <v>3.7499999999999999E-3</v>
      </c>
      <c r="Z13">
        <v>3.7499999999999999E-3</v>
      </c>
      <c r="AA13">
        <v>3.7499999999999999E-3</v>
      </c>
      <c r="AB13" s="10">
        <v>0.57483868547418959</v>
      </c>
      <c r="AC13" s="56">
        <v>5.9370961045565007</v>
      </c>
      <c r="AD13" s="56">
        <v>215.01599999999999</v>
      </c>
      <c r="AE13" s="56">
        <v>0.03</v>
      </c>
      <c r="AF13" s="56">
        <v>1596</v>
      </c>
      <c r="AG13" s="56">
        <v>6146</v>
      </c>
      <c r="AH13" s="56">
        <v>6522</v>
      </c>
      <c r="AI13" s="56">
        <v>6922</v>
      </c>
      <c r="AJ13" s="8">
        <f>(AF13-Rho_default!AF13)/Rho_default!AF13</f>
        <v>-4.1441441441441441E-2</v>
      </c>
      <c r="AK13" s="8">
        <f>(AG13-Rho_default!AG13)/Rho_default!AG13</f>
        <v>-3.8335158817086525E-2</v>
      </c>
      <c r="AL13" s="8">
        <f>(AH13-Rho_default!AH13)/Rho_default!AH13</f>
        <v>-3.6347517730496451E-2</v>
      </c>
      <c r="AM13" s="8">
        <f>(AI13-Rho_default!AI13)/Rho_default!AI13</f>
        <v>-3.4184456536905258E-2</v>
      </c>
    </row>
    <row r="14" spans="1:39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>
        <v>3.8800000000000002E-3</v>
      </c>
      <c r="Q14">
        <v>3.7499999999999999E-3</v>
      </c>
      <c r="R14">
        <v>6.5199999999999998E-3</v>
      </c>
      <c r="S14">
        <v>3.7499999999999999E-3</v>
      </c>
      <c r="T14">
        <v>3.7499999999999999E-3</v>
      </c>
      <c r="U14">
        <v>3.7499999999999999E-3</v>
      </c>
      <c r="V14">
        <v>3.7499999999999999E-3</v>
      </c>
      <c r="W14">
        <v>6.0600000000000003E-3</v>
      </c>
      <c r="X14">
        <v>6.0600000000000003E-3</v>
      </c>
      <c r="Y14">
        <v>3.7499999999999999E-3</v>
      </c>
      <c r="Z14">
        <v>3.7499999999999999E-3</v>
      </c>
      <c r="AA14">
        <v>3.7499999999999999E-3</v>
      </c>
      <c r="AB14" s="10">
        <v>0.58782423683759211</v>
      </c>
      <c r="AC14" s="56">
        <v>6.6357577552374503</v>
      </c>
      <c r="AD14" s="56">
        <v>215.01599999999999</v>
      </c>
      <c r="AE14" s="56">
        <v>0.03</v>
      </c>
      <c r="AF14" s="56">
        <v>1397</v>
      </c>
      <c r="AG14" s="56">
        <v>4696</v>
      </c>
      <c r="AH14" s="56">
        <v>5792</v>
      </c>
      <c r="AI14" s="56">
        <v>6190</v>
      </c>
      <c r="AJ14" s="8">
        <f>(AF14-Rho_default!AF14)/Rho_default!AF14</f>
        <v>-3.787878787878788E-2</v>
      </c>
      <c r="AK14" s="8">
        <f>(AG14-Rho_default!AG14)/Rho_default!AG14</f>
        <v>-8.8155339805825239E-2</v>
      </c>
      <c r="AL14" s="8">
        <f>(AH14-Rho_default!AH14)/Rho_default!AH14</f>
        <v>-3.4505750958493085E-2</v>
      </c>
      <c r="AM14" s="8">
        <f>(AI14-Rho_default!AI14)/Rho_default!AI14</f>
        <v>-3.2358918242926374E-2</v>
      </c>
    </row>
    <row r="15" spans="1:39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>
        <v>3.8400000000000001E-3</v>
      </c>
      <c r="Q15">
        <v>3.7499999999999999E-3</v>
      </c>
      <c r="R15">
        <v>6.4700000000000001E-3</v>
      </c>
      <c r="S15">
        <v>3.7499999999999999E-3</v>
      </c>
      <c r="T15">
        <v>3.7499999999999999E-3</v>
      </c>
      <c r="U15">
        <v>3.7499999999999999E-3</v>
      </c>
      <c r="V15">
        <v>3.7499999999999999E-3</v>
      </c>
      <c r="W15">
        <v>6.0000000000000001E-3</v>
      </c>
      <c r="X15">
        <v>6.0000000000000001E-3</v>
      </c>
      <c r="Y15">
        <v>3.7499999999999999E-3</v>
      </c>
      <c r="Z15">
        <v>3.7499999999999999E-3</v>
      </c>
      <c r="AA15">
        <v>3.7499999999999999E-3</v>
      </c>
      <c r="AB15" s="10">
        <v>0.60332650917509856</v>
      </c>
      <c r="AC15" s="56">
        <v>6.72268841491322</v>
      </c>
      <c r="AD15" s="56">
        <v>215.01599999999999</v>
      </c>
      <c r="AE15" s="56">
        <v>0.03</v>
      </c>
      <c r="AF15" s="56">
        <v>1376</v>
      </c>
      <c r="AG15" s="56">
        <v>4523</v>
      </c>
      <c r="AH15" s="56">
        <v>5717</v>
      </c>
      <c r="AI15" s="56">
        <v>6114</v>
      </c>
      <c r="AJ15" s="8">
        <f>(AF15-Rho_default!AF15)/Rho_default!AF15</f>
        <v>-2.893436838390967E-2</v>
      </c>
      <c r="AK15" s="8">
        <f>(AG15-Rho_default!AG15)/Rho_default!AG15</f>
        <v>-7.1061819675498045E-2</v>
      </c>
      <c r="AL15" s="8">
        <f>(AH15-Rho_default!AH15)/Rho_default!AH15</f>
        <v>-2.6064735945485518E-2</v>
      </c>
      <c r="AM15" s="8">
        <f>(AI15-Rho_default!AI15)/Rho_default!AI15</f>
        <v>-2.4569240587109124E-2</v>
      </c>
    </row>
    <row r="16" spans="1:39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3.8E-3</v>
      </c>
      <c r="Q16">
        <v>3.7499999999999999E-3</v>
      </c>
      <c r="R16">
        <v>6.3899999999999998E-3</v>
      </c>
      <c r="S16">
        <v>3.7499999999999999E-3</v>
      </c>
      <c r="T16">
        <v>3.7499999999999999E-3</v>
      </c>
      <c r="U16">
        <v>3.7499999999999999E-3</v>
      </c>
      <c r="V16">
        <v>3.7499999999999999E-3</v>
      </c>
      <c r="W16">
        <v>5.94E-3</v>
      </c>
      <c r="X16">
        <v>5.94E-3</v>
      </c>
      <c r="Y16">
        <v>3.7499999999999999E-3</v>
      </c>
      <c r="Z16">
        <v>3.7499999999999999E-3</v>
      </c>
      <c r="AA16">
        <v>3.7499999999999999E-3</v>
      </c>
      <c r="AB16" s="10">
        <v>0.60313196707254335</v>
      </c>
      <c r="AC16" s="56">
        <v>6.7216044650414553</v>
      </c>
      <c r="AD16" s="56">
        <v>215.01599999999999</v>
      </c>
      <c r="AE16" s="56">
        <v>0.03</v>
      </c>
      <c r="AF16" s="56">
        <v>1376</v>
      </c>
      <c r="AG16" s="56">
        <v>4523</v>
      </c>
      <c r="AH16" s="56">
        <v>5717</v>
      </c>
      <c r="AI16" s="56">
        <v>6114</v>
      </c>
      <c r="AJ16" s="8">
        <f>(AF16-Rho_default!AF16)/Rho_default!AF16</f>
        <v>-2.893436838390967E-2</v>
      </c>
      <c r="AK16" s="8">
        <f>(AG16-Rho_default!AG16)/Rho_default!AG16</f>
        <v>-7.1061819675498045E-2</v>
      </c>
      <c r="AL16" s="8">
        <f>(AH16-Rho_default!AH16)/Rho_default!AH16</f>
        <v>-2.6064735945485518E-2</v>
      </c>
      <c r="AM16" s="8">
        <f>(AI16-Rho_default!AI16)/Rho_default!AI16</f>
        <v>-2.4569240587109124E-2</v>
      </c>
    </row>
    <row r="17" spans="1:39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3.7699999999999999E-3</v>
      </c>
      <c r="Q17">
        <v>3.7499999999999999E-3</v>
      </c>
      <c r="R17">
        <v>6.3299999999999997E-3</v>
      </c>
      <c r="S17">
        <v>3.7499999999999999E-3</v>
      </c>
      <c r="T17">
        <v>3.7499999999999999E-3</v>
      </c>
      <c r="U17">
        <v>3.7499999999999999E-3</v>
      </c>
      <c r="V17">
        <v>3.7499999999999999E-3</v>
      </c>
      <c r="W17">
        <v>5.8799999999999998E-3</v>
      </c>
      <c r="X17">
        <v>5.8799999999999998E-3</v>
      </c>
      <c r="Y17">
        <v>3.7499999999999999E-3</v>
      </c>
      <c r="Z17">
        <v>3.7499999999999999E-3</v>
      </c>
      <c r="AA17">
        <v>3.7499999999999999E-3</v>
      </c>
      <c r="AB17" s="10">
        <v>0.60323593723203572</v>
      </c>
      <c r="AC17" s="56">
        <v>6.7221837878195396</v>
      </c>
      <c r="AD17" s="56">
        <v>215.01599999999999</v>
      </c>
      <c r="AE17" s="56">
        <v>0.03</v>
      </c>
      <c r="AF17" s="56">
        <v>1376</v>
      </c>
      <c r="AG17" s="56">
        <v>4523</v>
      </c>
      <c r="AH17" s="56">
        <v>5717</v>
      </c>
      <c r="AI17" s="56">
        <v>6114</v>
      </c>
      <c r="AJ17" s="8">
        <f>(AF17-Rho_default!AF17)/Rho_default!AF17</f>
        <v>-3.0985915492957747E-2</v>
      </c>
      <c r="AK17" s="8">
        <f>(AG17-Rho_default!AG17)/Rho_default!AG17</f>
        <v>-7.505112474437628E-2</v>
      </c>
      <c r="AL17" s="8">
        <f>(AH17-Rho_default!AH17)/Rho_default!AH17</f>
        <v>-2.7721088435374151E-2</v>
      </c>
      <c r="AM17" s="8">
        <f>(AI17-Rho_default!AI17)/Rho_default!AI17</f>
        <v>-2.6122969098438992E-2</v>
      </c>
    </row>
    <row r="18" spans="1:39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>
        <v>3.7499999999999999E-3</v>
      </c>
      <c r="Q18">
        <v>3.7499999999999999E-3</v>
      </c>
      <c r="R18">
        <v>5.9300000000000004E-3</v>
      </c>
      <c r="S18">
        <v>3.7499999999999999E-3</v>
      </c>
      <c r="T18">
        <v>3.7499999999999999E-3</v>
      </c>
      <c r="U18">
        <v>3.7499999999999999E-3</v>
      </c>
      <c r="V18">
        <v>3.7499999999999999E-3</v>
      </c>
      <c r="W18">
        <v>5.4999999999999997E-3</v>
      </c>
      <c r="X18">
        <v>5.4999999999999997E-3</v>
      </c>
      <c r="Y18">
        <v>3.7499999999999999E-3</v>
      </c>
      <c r="Z18">
        <v>3.7499999999999999E-3</v>
      </c>
      <c r="AA18">
        <v>3.7499999999999999E-3</v>
      </c>
      <c r="AB18" s="10">
        <v>0.60734030501089331</v>
      </c>
      <c r="AC18" s="56">
        <v>6.5514614276222423</v>
      </c>
      <c r="AD18" s="56">
        <v>229.46600000000001</v>
      </c>
      <c r="AE18" s="56">
        <v>0.03</v>
      </c>
      <c r="AF18" s="56">
        <v>1330</v>
      </c>
      <c r="AG18" s="56">
        <v>4581</v>
      </c>
      <c r="AH18" s="56">
        <v>5508</v>
      </c>
      <c r="AI18" s="56">
        <v>5881</v>
      </c>
      <c r="AJ18" s="8">
        <f>(AF18-Rho_default!AF18)/Rho_default!AF18</f>
        <v>-3.1318281136198105E-2</v>
      </c>
      <c r="AK18" s="8">
        <f>(AG18-Rho_default!AG18)/Rho_default!AG18</f>
        <v>-7.0036540803897679E-2</v>
      </c>
      <c r="AL18" s="8">
        <f>(AH18-Rho_default!AH18)/Rho_default!AH18</f>
        <v>-2.8057173107464268E-2</v>
      </c>
      <c r="AM18" s="8">
        <f>(AI18-Rho_default!AI18)/Rho_default!AI18</f>
        <v>-2.6324503311258279E-2</v>
      </c>
    </row>
    <row r="19" spans="1:39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>
        <v>3.7499999999999999E-3</v>
      </c>
      <c r="Q19">
        <v>3.7499999999999999E-3</v>
      </c>
      <c r="R19">
        <v>5.8700000000000002E-3</v>
      </c>
      <c r="S19">
        <v>3.7499999999999999E-3</v>
      </c>
      <c r="T19">
        <v>3.7499999999999999E-3</v>
      </c>
      <c r="U19">
        <v>3.7499999999999999E-3</v>
      </c>
      <c r="V19">
        <v>3.7499999999999999E-3</v>
      </c>
      <c r="W19">
        <v>5.45E-3</v>
      </c>
      <c r="X19">
        <v>5.45E-3</v>
      </c>
      <c r="Y19">
        <v>3.7499999999999999E-3</v>
      </c>
      <c r="Z19">
        <v>3.7499999999999999E-3</v>
      </c>
      <c r="AA19">
        <v>3.7499999999999999E-3</v>
      </c>
      <c r="AB19" s="10">
        <v>0.60801220043572979</v>
      </c>
      <c r="AC19" s="56">
        <v>7.2450932167753459</v>
      </c>
      <c r="AD19" s="56">
        <v>229.46600000000001</v>
      </c>
      <c r="AE19" s="56">
        <v>0.03</v>
      </c>
      <c r="AF19" s="56">
        <v>1174</v>
      </c>
      <c r="AG19" s="56">
        <v>3164</v>
      </c>
      <c r="AH19" s="56">
        <v>4710</v>
      </c>
      <c r="AI19" s="56">
        <v>5285</v>
      </c>
      <c r="AJ19" s="8">
        <f>(AF19-Rho_default!AF19)/Rho_default!AF19</f>
        <v>-3.2151690024732067E-2</v>
      </c>
      <c r="AK19" s="8">
        <f>(AG19-Rho_default!AG19)/Rho_default!AG19</f>
        <v>-0.10848126232741617</v>
      </c>
      <c r="AL19" s="8">
        <f>(AH19-Rho_default!AH19)/Rho_default!AH19</f>
        <v>-6.1566049013747758E-2</v>
      </c>
      <c r="AM19" s="8">
        <f>(AI19-Rho_default!AI19)/Rho_default!AI19</f>
        <v>-2.8135343876425155E-2</v>
      </c>
    </row>
    <row r="20" spans="1:39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>
        <v>3.7499999999999999E-3</v>
      </c>
      <c r="Q20">
        <v>3.7499999999999999E-3</v>
      </c>
      <c r="R20">
        <v>5.8100000000000001E-3</v>
      </c>
      <c r="S20">
        <v>3.7499999999999999E-3</v>
      </c>
      <c r="T20">
        <v>3.7499999999999999E-3</v>
      </c>
      <c r="U20">
        <v>3.7499999999999999E-3</v>
      </c>
      <c r="V20">
        <v>3.7499999999999999E-3</v>
      </c>
      <c r="W20">
        <v>5.3899999999999998E-3</v>
      </c>
      <c r="X20">
        <v>5.3899999999999998E-3</v>
      </c>
      <c r="Y20">
        <v>3.7499999999999999E-3</v>
      </c>
      <c r="Z20">
        <v>3.7499999999999999E-3</v>
      </c>
      <c r="AA20">
        <v>3.7499999999999999E-3</v>
      </c>
      <c r="AB20" s="10">
        <v>0.60871851851851855</v>
      </c>
      <c r="AC20" s="56">
        <v>7.2493002499781847</v>
      </c>
      <c r="AD20" s="56">
        <v>229.46600000000001</v>
      </c>
      <c r="AE20" s="56">
        <v>0.03</v>
      </c>
      <c r="AF20" s="56">
        <v>1174</v>
      </c>
      <c r="AG20" s="56">
        <v>3164</v>
      </c>
      <c r="AH20" s="56">
        <v>4710</v>
      </c>
      <c r="AI20" s="56">
        <v>5285</v>
      </c>
      <c r="AJ20" s="8">
        <f>(AF20-Rho_default!AF20)/Rho_default!AF20</f>
        <v>-3.2151690024732067E-2</v>
      </c>
      <c r="AK20" s="8">
        <f>(AG20-Rho_default!AG20)/Rho_default!AG20</f>
        <v>-0.10848126232741617</v>
      </c>
      <c r="AL20" s="8">
        <f>(AH20-Rho_default!AH20)/Rho_default!AH20</f>
        <v>-6.1566049013747758E-2</v>
      </c>
      <c r="AM20" s="8">
        <f>(AI20-Rho_default!AI20)/Rho_default!AI20</f>
        <v>-2.8135343876425155E-2</v>
      </c>
    </row>
    <row r="21" spans="1:39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>
        <v>3.7499999999999999E-3</v>
      </c>
      <c r="Q21">
        <v>3.7499999999999999E-3</v>
      </c>
      <c r="R21">
        <v>5.7499999999999999E-3</v>
      </c>
      <c r="S21">
        <v>3.7499999999999999E-3</v>
      </c>
      <c r="T21">
        <v>3.7499999999999999E-3</v>
      </c>
      <c r="U21">
        <v>3.7499999999999999E-3</v>
      </c>
      <c r="V21">
        <v>3.7499999999999999E-3</v>
      </c>
      <c r="W21">
        <v>5.3299999999999997E-3</v>
      </c>
      <c r="X21">
        <v>5.3299999999999997E-3</v>
      </c>
      <c r="Y21">
        <v>3.7499999999999999E-3</v>
      </c>
      <c r="Z21">
        <v>3.7499999999999999E-3</v>
      </c>
      <c r="AA21">
        <v>3.7499999999999999E-3</v>
      </c>
      <c r="AB21" s="10">
        <v>0.60946318082788664</v>
      </c>
      <c r="AC21" s="56">
        <v>7.2537330301085614</v>
      </c>
      <c r="AD21" s="56">
        <v>229.46600000000001</v>
      </c>
      <c r="AE21" s="56">
        <v>0.03</v>
      </c>
      <c r="AF21" s="56">
        <v>1174</v>
      </c>
      <c r="AG21" s="56">
        <v>3164</v>
      </c>
      <c r="AH21" s="56">
        <v>4710</v>
      </c>
      <c r="AI21" s="56">
        <v>5285</v>
      </c>
      <c r="AJ21" s="8">
        <f>(AF21-Rho_default!AF21)/Rho_default!AF21</f>
        <v>-3.0553261767134601E-2</v>
      </c>
      <c r="AK21" s="8">
        <f>(AG21-Rho_default!AG21)/Rho_default!AG21</f>
        <v>-0.10317460317460317</v>
      </c>
      <c r="AL21" s="8">
        <f>(AH21-Rho_default!AH21)/Rho_default!AH21</f>
        <v>-5.8564861083349989E-2</v>
      </c>
      <c r="AM21" s="8">
        <f>(AI21-Rho_default!AI21)/Rho_default!AI21</f>
        <v>-2.6703499079189688E-2</v>
      </c>
    </row>
    <row r="22" spans="1:39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>
        <v>3.7499999999999999E-3</v>
      </c>
      <c r="Q22">
        <v>3.7499999999999999E-3</v>
      </c>
      <c r="R22">
        <v>5.6800000000000002E-3</v>
      </c>
      <c r="S22">
        <v>3.7499999999999999E-3</v>
      </c>
      <c r="T22">
        <v>3.7499999999999999E-3</v>
      </c>
      <c r="U22">
        <v>3.7499999999999999E-3</v>
      </c>
      <c r="V22">
        <v>3.7499999999999999E-3</v>
      </c>
      <c r="W22">
        <v>5.28E-3</v>
      </c>
      <c r="X22">
        <v>5.28E-3</v>
      </c>
      <c r="Y22">
        <v>3.7499999999999999E-3</v>
      </c>
      <c r="Z22">
        <v>3.7499999999999999E-3</v>
      </c>
      <c r="AA22">
        <v>3.7499999999999999E-3</v>
      </c>
      <c r="AB22" s="10">
        <v>0.6102662309368192</v>
      </c>
      <c r="AC22" s="56">
        <v>7.2585103437376084</v>
      </c>
      <c r="AD22" s="56">
        <v>229.46600000000001</v>
      </c>
      <c r="AE22" s="56">
        <v>0.03</v>
      </c>
      <c r="AF22" s="56">
        <v>1172</v>
      </c>
      <c r="AG22" s="56">
        <v>3144</v>
      </c>
      <c r="AH22" s="56">
        <v>4694</v>
      </c>
      <c r="AI22" s="56">
        <v>5277</v>
      </c>
      <c r="AJ22" s="8">
        <f>(AF22-Rho_default!AF22)/Rho_default!AF22</f>
        <v>-3.2204789430222959E-2</v>
      </c>
      <c r="AK22" s="8">
        <f>(AG22-Rho_default!AG22)/Rho_default!AG22</f>
        <v>-0.10884353741496598</v>
      </c>
      <c r="AL22" s="8">
        <f>(AH22-Rho_default!AH22)/Rho_default!AH22</f>
        <v>-6.1762942234659203E-2</v>
      </c>
      <c r="AM22" s="8">
        <f>(AI22-Rho_default!AI22)/Rho_default!AI22</f>
        <v>-2.8176795580110499E-2</v>
      </c>
    </row>
    <row r="23" spans="1:39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>
        <v>3.7499999999999999E-3</v>
      </c>
      <c r="Q23">
        <v>3.7499999999999999E-3</v>
      </c>
      <c r="R23">
        <v>5.3699999999999998E-3</v>
      </c>
      <c r="S23">
        <v>3.7499999999999999E-3</v>
      </c>
      <c r="T23">
        <v>3.7499999999999999E-3</v>
      </c>
      <c r="U23">
        <v>3.7499999999999999E-3</v>
      </c>
      <c r="V23">
        <v>3.7499999999999999E-3</v>
      </c>
      <c r="W23">
        <v>4.9800000000000001E-3</v>
      </c>
      <c r="X23">
        <v>4.9800000000000001E-3</v>
      </c>
      <c r="Y23">
        <v>3.7499999999999999E-3</v>
      </c>
      <c r="Z23">
        <v>3.7499999999999999E-3</v>
      </c>
      <c r="AA23">
        <v>3.7499999999999999E-3</v>
      </c>
      <c r="AB23" s="10">
        <v>0.61530223173253673</v>
      </c>
      <c r="AC23" s="56">
        <v>7.0460950150479862</v>
      </c>
      <c r="AD23" s="56">
        <v>243.916</v>
      </c>
      <c r="AE23" s="56">
        <v>0.03</v>
      </c>
      <c r="AF23" s="56">
        <v>1144</v>
      </c>
      <c r="AG23" s="56">
        <v>3358</v>
      </c>
      <c r="AH23" s="56">
        <v>4737</v>
      </c>
      <c r="AI23" s="56">
        <v>5125</v>
      </c>
      <c r="AJ23" s="8">
        <f>(AF23-Rho_default!AF23)/Rho_default!AF23</f>
        <v>-3.2967032967032968E-2</v>
      </c>
      <c r="AK23" s="8">
        <f>(AG23-Rho_default!AG23)/Rho_default!AG23</f>
        <v>-9.7311827956989241E-2</v>
      </c>
      <c r="AL23" s="8">
        <f>(AH23-Rho_default!AH23)/Rho_default!AH23</f>
        <v>-3.8172588832487309E-2</v>
      </c>
      <c r="AM23" s="8">
        <f>(AI23-Rho_default!AI23)/Rho_default!AI23</f>
        <v>-2.843601895734597E-2</v>
      </c>
    </row>
    <row r="24" spans="1:39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>
        <v>3.7499999999999999E-3</v>
      </c>
      <c r="Q24">
        <v>3.7499999999999999E-3</v>
      </c>
      <c r="R24">
        <v>5.3099999999999996E-3</v>
      </c>
      <c r="S24">
        <v>3.7499999999999999E-3</v>
      </c>
      <c r="T24">
        <v>3.7499999999999999E-3</v>
      </c>
      <c r="U24">
        <v>3.7499999999999999E-3</v>
      </c>
      <c r="V24">
        <v>3.7499999999999999E-3</v>
      </c>
      <c r="W24">
        <v>4.9300000000000004E-3</v>
      </c>
      <c r="X24">
        <v>4.9300000000000004E-3</v>
      </c>
      <c r="Y24">
        <v>3.7499999999999999E-3</v>
      </c>
      <c r="Z24">
        <v>3.7499999999999999E-3</v>
      </c>
      <c r="AA24">
        <v>3.7499999999999999E-3</v>
      </c>
      <c r="AB24" s="10">
        <v>0.61629925896139703</v>
      </c>
      <c r="AC24" s="56">
        <v>7.794096286217794</v>
      </c>
      <c r="AD24" s="56">
        <v>243.916</v>
      </c>
      <c r="AE24" s="56">
        <v>0.03</v>
      </c>
      <c r="AF24" s="56">
        <v>1009</v>
      </c>
      <c r="AG24" s="56">
        <v>1947</v>
      </c>
      <c r="AH24" s="56">
        <v>3605</v>
      </c>
      <c r="AI24" s="56">
        <v>4595</v>
      </c>
      <c r="AJ24" s="8">
        <f>(AF24-Rho_default!AF24)/Rho_default!AF24</f>
        <v>-3.2598274209012464E-2</v>
      </c>
      <c r="AK24" s="8">
        <f>(AG24-Rho_default!AG24)/Rho_default!AG24</f>
        <v>-0.16365979381443299</v>
      </c>
      <c r="AL24" s="8">
        <f>(AH24-Rho_default!AH24)/Rho_default!AH24</f>
        <v>-7.8240859115315781E-2</v>
      </c>
      <c r="AM24" s="8">
        <f>(AI24-Rho_default!AI24)/Rho_default!AI24</f>
        <v>-2.8541226215644821E-2</v>
      </c>
    </row>
    <row r="25" spans="1:39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>
        <v>3.7499999999999999E-3</v>
      </c>
      <c r="Q25">
        <v>3.7499999999999999E-3</v>
      </c>
      <c r="R25">
        <v>5.2500000000000003E-3</v>
      </c>
      <c r="S25">
        <v>3.7499999999999999E-3</v>
      </c>
      <c r="T25">
        <v>3.7499999999999999E-3</v>
      </c>
      <c r="U25">
        <v>3.7499999999999999E-3</v>
      </c>
      <c r="V25">
        <v>3.7499999999999999E-3</v>
      </c>
      <c r="W25">
        <v>4.8700000000000002E-3</v>
      </c>
      <c r="X25">
        <v>4.8700000000000002E-3</v>
      </c>
      <c r="Y25">
        <v>3.7499999999999999E-3</v>
      </c>
      <c r="Z25">
        <v>3.7499999999999999E-3</v>
      </c>
      <c r="AA25">
        <v>3.7499999999999999E-3</v>
      </c>
      <c r="AB25" s="10">
        <v>0.61735875746783098</v>
      </c>
      <c r="AC25" s="56">
        <v>7.8007929414785853</v>
      </c>
      <c r="AD25" s="56">
        <v>243.916</v>
      </c>
      <c r="AE25" s="56">
        <v>0.03</v>
      </c>
      <c r="AF25" s="56">
        <v>1007</v>
      </c>
      <c r="AG25" s="56">
        <v>1928</v>
      </c>
      <c r="AH25" s="56">
        <v>3589</v>
      </c>
      <c r="AI25" s="56">
        <v>4588</v>
      </c>
      <c r="AJ25" s="8">
        <f>(AF25-Rho_default!AF25)/Rho_default!AF25</f>
        <v>-3.451581975071908E-2</v>
      </c>
      <c r="AK25" s="8">
        <f>(AG25-Rho_default!AG25)/Rho_default!AG25</f>
        <v>-0.1718213058419244</v>
      </c>
      <c r="AL25" s="8">
        <f>(AH25-Rho_default!AH25)/Rho_default!AH25</f>
        <v>-8.2331884428534896E-2</v>
      </c>
      <c r="AM25" s="8">
        <f>(AI25-Rho_default!AI25)/Rho_default!AI25</f>
        <v>-3.0021141649048625E-2</v>
      </c>
    </row>
    <row r="26" spans="1:39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>
        <v>3.7499999999999999E-3</v>
      </c>
      <c r="Q26">
        <v>3.7499999999999999E-3</v>
      </c>
      <c r="R26">
        <v>5.1999999999999998E-3</v>
      </c>
      <c r="S26">
        <v>3.7499999999999999E-3</v>
      </c>
      <c r="T26">
        <v>3.7499999999999999E-3</v>
      </c>
      <c r="U26">
        <v>3.7499999999999999E-3</v>
      </c>
      <c r="V26">
        <v>3.7499999999999999E-3</v>
      </c>
      <c r="W26">
        <v>4.8300000000000001E-3</v>
      </c>
      <c r="X26">
        <v>4.8300000000000001E-3</v>
      </c>
      <c r="Y26">
        <v>3.7499999999999999E-3</v>
      </c>
      <c r="Z26">
        <v>3.7499999999999999E-3</v>
      </c>
      <c r="AA26">
        <v>3.7499999999999999E-3</v>
      </c>
      <c r="AB26" s="10">
        <v>0.61851375804227937</v>
      </c>
      <c r="AC26" s="56">
        <v>7.8080866828001181</v>
      </c>
      <c r="AD26" s="56">
        <v>243.916</v>
      </c>
      <c r="AE26" s="56">
        <v>0.03</v>
      </c>
      <c r="AF26" s="56">
        <v>1006</v>
      </c>
      <c r="AG26" s="56">
        <v>1909</v>
      </c>
      <c r="AH26" s="56">
        <v>3574</v>
      </c>
      <c r="AI26" s="56">
        <v>4582</v>
      </c>
      <c r="AJ26" s="8">
        <f>(AF26-Rho_default!AF26)/Rho_default!AF26</f>
        <v>-3.3621517771373677E-2</v>
      </c>
      <c r="AK26" s="8">
        <f>(AG26-Rho_default!AG26)/Rho_default!AG26</f>
        <v>-0.17323516673884798</v>
      </c>
      <c r="AL26" s="8">
        <f>(AH26-Rho_default!AH26)/Rho_default!AH26</f>
        <v>-8.2413350449293973E-2</v>
      </c>
      <c r="AM26" s="8">
        <f>(AI26-Rho_default!AI26)/Rho_default!AI26</f>
        <v>-2.9853906415413932E-2</v>
      </c>
    </row>
    <row r="27" spans="1:39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>
        <v>3.7499999999999999E-3</v>
      </c>
      <c r="Q27">
        <v>3.7499999999999999E-3</v>
      </c>
      <c r="R27">
        <v>5.1399999999999996E-3</v>
      </c>
      <c r="S27">
        <v>3.7499999999999999E-3</v>
      </c>
      <c r="T27">
        <v>3.7499999999999999E-3</v>
      </c>
      <c r="U27">
        <v>3.7499999999999999E-3</v>
      </c>
      <c r="V27">
        <v>3.7499999999999999E-3</v>
      </c>
      <c r="W27">
        <v>4.79E-3</v>
      </c>
      <c r="X27">
        <v>4.79E-3</v>
      </c>
      <c r="Y27">
        <v>3.7499999999999999E-3</v>
      </c>
      <c r="Z27">
        <v>3.7499999999999999E-3</v>
      </c>
      <c r="AA27">
        <v>3.7499999999999999E-3</v>
      </c>
      <c r="AB27" s="10">
        <v>0.61969819910386026</v>
      </c>
      <c r="AC27" s="56">
        <v>7.8155592693487161</v>
      </c>
      <c r="AD27" s="56">
        <v>243.916</v>
      </c>
      <c r="AE27" s="56">
        <v>0.03</v>
      </c>
      <c r="AF27" s="56">
        <v>1004</v>
      </c>
      <c r="AG27" s="56">
        <v>1890</v>
      </c>
      <c r="AH27" s="56">
        <v>3559</v>
      </c>
      <c r="AI27" s="56">
        <v>4575</v>
      </c>
      <c r="AJ27" s="8">
        <f>(AF27-Rho_default!AF27)/Rho_default!AF27</f>
        <v>-3.5542747358309319E-2</v>
      </c>
      <c r="AK27" s="8">
        <f>(AG27-Rho_default!AG27)/Rho_default!AG27</f>
        <v>-0.18146383715894326</v>
      </c>
      <c r="AL27" s="8">
        <f>(AH27-Rho_default!AH27)/Rho_default!AH27</f>
        <v>-8.6264441591784341E-2</v>
      </c>
      <c r="AM27" s="8">
        <f>(AI27-Rho_default!AI27)/Rho_default!AI27</f>
        <v>-3.133601524454796E-2</v>
      </c>
    </row>
    <row r="28" spans="1:39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>
        <v>3.7499999999999999E-3</v>
      </c>
      <c r="Q28">
        <v>3.7499999999999999E-3</v>
      </c>
      <c r="R28">
        <v>4.8999999999999998E-3</v>
      </c>
      <c r="S28">
        <v>3.7499999999999999E-3</v>
      </c>
      <c r="T28">
        <v>3.7499999999999999E-3</v>
      </c>
      <c r="U28">
        <v>3.7499999999999999E-3</v>
      </c>
      <c r="V28">
        <v>3.7499999999999999E-3</v>
      </c>
      <c r="W28">
        <v>4.5500000000000002E-3</v>
      </c>
      <c r="X28">
        <v>4.5500000000000002E-3</v>
      </c>
      <c r="Y28">
        <v>3.7499999999999999E-3</v>
      </c>
      <c r="Z28">
        <v>3.7499999999999999E-3</v>
      </c>
      <c r="AA28">
        <v>3.7499999999999999E-3</v>
      </c>
      <c r="AB28" s="10">
        <v>0.62574831479508153</v>
      </c>
      <c r="AC28" s="56">
        <v>7.5613608864830502</v>
      </c>
      <c r="AD28" s="56">
        <v>258.36599999999999</v>
      </c>
      <c r="AE28" s="56">
        <v>0.03</v>
      </c>
      <c r="AF28" s="56">
        <v>989</v>
      </c>
      <c r="AG28" s="56">
        <v>2252</v>
      </c>
      <c r="AH28" s="56">
        <v>3735</v>
      </c>
      <c r="AI28" s="56">
        <v>4484</v>
      </c>
      <c r="AJ28" s="8">
        <f>(AF28-Rho_default!AF28)/Rho_default!AF28</f>
        <v>-3.5121951219512199E-2</v>
      </c>
      <c r="AK28" s="8">
        <f>(AG28-Rho_default!AG28)/Rho_default!AG28</f>
        <v>-0.14372623574144486</v>
      </c>
      <c r="AL28" s="8">
        <f>(AH28-Rho_default!AH28)/Rho_default!AH28</f>
        <v>-7.5037147102526E-2</v>
      </c>
      <c r="AM28" s="8">
        <f>(AI28-Rho_default!AI28)/Rho_default!AI28</f>
        <v>-3.0486486486486487E-2</v>
      </c>
    </row>
    <row r="29" spans="1:39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>
        <v>3.7499999999999999E-3</v>
      </c>
      <c r="Q29">
        <v>3.7499999999999999E-3</v>
      </c>
      <c r="R29">
        <v>4.8399999999999997E-3</v>
      </c>
      <c r="S29">
        <v>3.7499999999999999E-3</v>
      </c>
      <c r="T29">
        <v>3.7499999999999999E-3</v>
      </c>
      <c r="U29">
        <v>3.7499999999999999E-3</v>
      </c>
      <c r="V29">
        <v>3.7499999999999999E-3</v>
      </c>
      <c r="W29">
        <v>4.4999999999999997E-3</v>
      </c>
      <c r="X29">
        <v>4.4999999999999997E-3</v>
      </c>
      <c r="Y29">
        <v>3.7499999999999999E-3</v>
      </c>
      <c r="Z29">
        <v>3.7499999999999999E-3</v>
      </c>
      <c r="AA29">
        <v>3.7499999999999999E-3</v>
      </c>
      <c r="AB29" s="10">
        <v>0.62723267202260513</v>
      </c>
      <c r="AC29" s="56">
        <v>8.3672000393259509</v>
      </c>
      <c r="AD29" s="56">
        <v>258.36599999999999</v>
      </c>
      <c r="AE29" s="56">
        <v>0.03</v>
      </c>
      <c r="AF29" s="56">
        <v>868</v>
      </c>
      <c r="AG29" s="56">
        <v>1383</v>
      </c>
      <c r="AH29" s="56">
        <v>2564</v>
      </c>
      <c r="AI29" s="56">
        <v>3770</v>
      </c>
      <c r="AJ29" s="8">
        <f>(AF29-Rho_default!AF29)/Rho_default!AF29</f>
        <v>-3.7694013303769404E-2</v>
      </c>
      <c r="AK29" s="8">
        <f>(AG29-Rho_default!AG29)/Rho_default!AG29</f>
        <v>-3.4891835310537335E-2</v>
      </c>
      <c r="AL29" s="8">
        <f>(AH29-Rho_default!AH29)/Rho_default!AH29</f>
        <v>-0.11920302301614566</v>
      </c>
      <c r="AM29" s="8">
        <f>(AI29-Rho_default!AI29)/Rho_default!AI29</f>
        <v>-7.0283600493218246E-2</v>
      </c>
    </row>
    <row r="30" spans="1:39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>
        <v>3.7499999999999999E-3</v>
      </c>
      <c r="Q30">
        <v>3.7499999999999999E-3</v>
      </c>
      <c r="R30">
        <v>4.7999999999999996E-3</v>
      </c>
      <c r="S30">
        <v>3.7499999999999999E-3</v>
      </c>
      <c r="T30">
        <v>3.7499999999999999E-3</v>
      </c>
      <c r="U30">
        <v>3.7499999999999999E-3</v>
      </c>
      <c r="V30">
        <v>3.7499999999999999E-3</v>
      </c>
      <c r="W30">
        <v>4.45E-3</v>
      </c>
      <c r="X30">
        <v>4.45E-3</v>
      </c>
      <c r="Y30">
        <v>3.7499999999999999E-3</v>
      </c>
      <c r="Z30">
        <v>3.7499999999999999E-3</v>
      </c>
      <c r="AA30">
        <v>3.7499999999999999E-3</v>
      </c>
      <c r="AB30" s="10">
        <v>0.6288412495061122</v>
      </c>
      <c r="AC30" s="56">
        <v>8.3779222736202268</v>
      </c>
      <c r="AD30" s="56">
        <v>258.36599999999999</v>
      </c>
      <c r="AE30" s="56">
        <v>0.03</v>
      </c>
      <c r="AF30" s="56">
        <v>867</v>
      </c>
      <c r="AG30" s="56">
        <v>1381</v>
      </c>
      <c r="AH30" s="56">
        <v>2550</v>
      </c>
      <c r="AI30" s="56">
        <v>3758</v>
      </c>
      <c r="AJ30" s="8">
        <f>(AF30-Rho_default!AF30)/Rho_default!AF30</f>
        <v>-3.6666666666666667E-2</v>
      </c>
      <c r="AK30" s="8">
        <f>(AG30-Rho_default!AG30)/Rho_default!AG30</f>
        <v>-3.494060097833683E-2</v>
      </c>
      <c r="AL30" s="8">
        <f>(AH30-Rho_default!AH30)/Rho_default!AH30</f>
        <v>-0.11977908180876769</v>
      </c>
      <c r="AM30" s="8">
        <f>(AI30-Rho_default!AI30)/Rho_default!AI30</f>
        <v>-7.049220875587435E-2</v>
      </c>
    </row>
    <row r="31" spans="1:39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>
        <v>3.7499999999999999E-3</v>
      </c>
      <c r="Q31">
        <v>3.7499999999999999E-3</v>
      </c>
      <c r="R31">
        <v>4.7600000000000003E-3</v>
      </c>
      <c r="S31">
        <v>3.7499999999999999E-3</v>
      </c>
      <c r="T31">
        <v>3.7499999999999999E-3</v>
      </c>
      <c r="U31">
        <v>3.7499999999999999E-3</v>
      </c>
      <c r="V31">
        <v>3.7499999999999999E-3</v>
      </c>
      <c r="W31">
        <v>4.4099999999999999E-3</v>
      </c>
      <c r="X31">
        <v>4.4099999999999999E-3</v>
      </c>
      <c r="Y31">
        <v>3.7499999999999999E-3</v>
      </c>
      <c r="Z31">
        <v>3.7499999999999999E-3</v>
      </c>
      <c r="AA31">
        <v>3.7499999999999999E-3</v>
      </c>
      <c r="AB31" s="10">
        <v>0.63059170747476689</v>
      </c>
      <c r="AC31" s="56">
        <v>8.389574665533404</v>
      </c>
      <c r="AD31" s="56">
        <v>258.36599999999999</v>
      </c>
      <c r="AE31" s="56">
        <v>0.03</v>
      </c>
      <c r="AF31" s="56">
        <v>865</v>
      </c>
      <c r="AG31" s="56">
        <v>1379</v>
      </c>
      <c r="AH31" s="56">
        <v>2535</v>
      </c>
      <c r="AI31" s="56">
        <v>3746</v>
      </c>
      <c r="AJ31" s="8">
        <f>(AF31-Rho_default!AF31)/Rho_default!AF31</f>
        <v>-3.781979977753059E-2</v>
      </c>
      <c r="AK31" s="8">
        <f>(AG31-Rho_default!AG31)/Rho_default!AG31</f>
        <v>-3.4313725490196081E-2</v>
      </c>
      <c r="AL31" s="8">
        <f>(AH31-Rho_default!AH31)/Rho_default!AH31</f>
        <v>-0.12040249826509368</v>
      </c>
      <c r="AM31" s="8">
        <f>(AI31-Rho_default!AI31)/Rho_default!AI31</f>
        <v>-7.0702059042421231E-2</v>
      </c>
    </row>
    <row r="32" spans="1:39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>
        <v>3.7499999999999999E-3</v>
      </c>
      <c r="Q32">
        <v>3.7499999999999999E-3</v>
      </c>
      <c r="R32">
        <v>4.6899999999999997E-3</v>
      </c>
      <c r="S32">
        <v>3.7499999999999999E-3</v>
      </c>
      <c r="T32">
        <v>3.7499999999999999E-3</v>
      </c>
      <c r="U32">
        <v>3.7499999999999999E-3</v>
      </c>
      <c r="V32">
        <v>3.7499999999999999E-3</v>
      </c>
      <c r="W32">
        <v>4.3600000000000002E-3</v>
      </c>
      <c r="X32">
        <v>4.3600000000000002E-3</v>
      </c>
      <c r="Y32">
        <v>3.7499999999999999E-3</v>
      </c>
      <c r="Z32">
        <v>3.7499999999999999E-3</v>
      </c>
      <c r="AA32">
        <v>3.7499999999999999E-3</v>
      </c>
      <c r="AB32" s="10">
        <v>0.6324648890698148</v>
      </c>
      <c r="AC32" s="56">
        <v>8.4020261007612902</v>
      </c>
      <c r="AD32" s="56">
        <v>258.36599999999999</v>
      </c>
      <c r="AE32" s="56">
        <v>0.03</v>
      </c>
      <c r="AF32" s="56">
        <v>864</v>
      </c>
      <c r="AG32" s="56">
        <v>1377</v>
      </c>
      <c r="AH32" s="56">
        <v>2521</v>
      </c>
      <c r="AI32" s="56">
        <v>3735</v>
      </c>
      <c r="AJ32" s="8">
        <f>(AF32-Rho_default!AF32)/Rho_default!AF32</f>
        <v>-3.678929765886288E-2</v>
      </c>
      <c r="AK32" s="8">
        <f>(AG32-Rho_default!AG32)/Rho_default!AG32</f>
        <v>-3.4361851332398316E-2</v>
      </c>
      <c r="AL32" s="8">
        <f>(AH32-Rho_default!AH32)/Rho_default!AH32</f>
        <v>-0.12099023709902371</v>
      </c>
      <c r="AM32" s="8">
        <f>(AI32-Rho_default!AI32)/Rho_default!AI32</f>
        <v>-7.0664344364269716E-2</v>
      </c>
    </row>
    <row r="33" spans="1:39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>
        <v>3.7499999999999999E-3</v>
      </c>
      <c r="Q33">
        <v>3.7499999999999999E-3</v>
      </c>
      <c r="R33">
        <v>4.4999999999999997E-3</v>
      </c>
      <c r="S33">
        <v>3.7499999999999999E-3</v>
      </c>
      <c r="T33">
        <v>3.7499999999999999E-3</v>
      </c>
      <c r="U33">
        <v>3.7499999999999999E-3</v>
      </c>
      <c r="V33">
        <v>3.7499999999999999E-3</v>
      </c>
      <c r="W33">
        <v>4.1799999999999997E-3</v>
      </c>
      <c r="X33">
        <v>4.1799999999999997E-3</v>
      </c>
      <c r="Y33">
        <v>3.7499999999999999E-3</v>
      </c>
      <c r="Z33">
        <v>3.7499999999999999E-3</v>
      </c>
      <c r="AA33">
        <v>3.7499999999999999E-3</v>
      </c>
      <c r="AB33" s="10">
        <v>0.6398576817558298</v>
      </c>
      <c r="AC33" s="56">
        <v>8.1069959122700652</v>
      </c>
      <c r="AD33" s="56">
        <v>272.81599999999997</v>
      </c>
      <c r="AE33" s="56">
        <v>0.03</v>
      </c>
      <c r="AF33" s="56">
        <v>857</v>
      </c>
      <c r="AG33" s="56">
        <v>1361</v>
      </c>
      <c r="AH33" s="56">
        <v>2784</v>
      </c>
      <c r="AI33" s="56">
        <v>3862</v>
      </c>
      <c r="AJ33" s="8">
        <f>(AF33-Rho_default!AF33)/Rho_default!AF33</f>
        <v>-3.707865168539326E-2</v>
      </c>
      <c r="AK33" s="8">
        <f>(AG33-Rho_default!AG33)/Rho_default!AG33</f>
        <v>-0.15202492211838006</v>
      </c>
      <c r="AL33" s="8">
        <f>(AH33-Rho_default!AH33)/Rho_default!AH33</f>
        <v>-0.10568583360102794</v>
      </c>
      <c r="AM33" s="8">
        <f>(AI33-Rho_default!AI33)/Rho_default!AI33</f>
        <v>-4.9002708692440285E-2</v>
      </c>
    </row>
    <row r="34" spans="1:39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>
        <v>3.7499999999999999E-3</v>
      </c>
      <c r="Q34">
        <v>3.7499999999999999E-3</v>
      </c>
      <c r="R34">
        <v>4.45E-3</v>
      </c>
      <c r="S34">
        <v>3.7499999999999999E-3</v>
      </c>
      <c r="T34">
        <v>3.7499999999999999E-3</v>
      </c>
      <c r="U34">
        <v>3.7499999999999999E-3</v>
      </c>
      <c r="V34">
        <v>3.7499999999999999E-3</v>
      </c>
      <c r="W34">
        <v>4.1399999999999996E-3</v>
      </c>
      <c r="X34">
        <v>4.1399999999999996E-3</v>
      </c>
      <c r="Y34">
        <v>3.7499999999999999E-3</v>
      </c>
      <c r="Z34">
        <v>3.7499999999999999E-3</v>
      </c>
      <c r="AA34">
        <v>3.7499999999999999E-3</v>
      </c>
      <c r="AB34" s="10">
        <v>0.64223604050673755</v>
      </c>
      <c r="AC34" s="56">
        <v>8.9770013475424548</v>
      </c>
      <c r="AD34" s="56">
        <v>272.81599999999997</v>
      </c>
      <c r="AE34" s="56">
        <v>0.03</v>
      </c>
      <c r="AF34" s="56">
        <v>750</v>
      </c>
      <c r="AG34" s="56">
        <v>1202</v>
      </c>
      <c r="AH34" s="56">
        <v>1593</v>
      </c>
      <c r="AI34" s="56">
        <v>2885</v>
      </c>
      <c r="AJ34" s="8">
        <f>(AF34-Rho_default!AF34)/Rho_default!AF34</f>
        <v>-3.9692701664532648E-2</v>
      </c>
      <c r="AK34" s="8">
        <f>(AG34-Rho_default!AG34)/Rho_default!AG34</f>
        <v>-3.685897435897436E-2</v>
      </c>
      <c r="AL34" s="8">
        <f>(AH34-Rho_default!AH34)/Rho_default!AH34</f>
        <v>-0.18848700967906265</v>
      </c>
      <c r="AM34" s="8">
        <f>(AI34-Rho_default!AI34)/Rho_default!AI34</f>
        <v>-9.5327688930699275E-2</v>
      </c>
    </row>
    <row r="35" spans="1:39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>
        <v>3.7499999999999999E-3</v>
      </c>
      <c r="Q35">
        <v>3.7499999999999999E-3</v>
      </c>
      <c r="R35">
        <v>4.4099999999999999E-3</v>
      </c>
      <c r="S35">
        <v>3.7499999999999999E-3</v>
      </c>
      <c r="T35">
        <v>3.7499999999999999E-3</v>
      </c>
      <c r="U35">
        <v>3.7499999999999999E-3</v>
      </c>
      <c r="V35">
        <v>3.7499999999999999E-3</v>
      </c>
      <c r="W35">
        <v>4.1000000000000003E-3</v>
      </c>
      <c r="X35">
        <v>4.1000000000000003E-3</v>
      </c>
      <c r="Y35">
        <v>3.7499999999999999E-3</v>
      </c>
      <c r="Z35">
        <v>3.7499999999999999E-3</v>
      </c>
      <c r="AA35">
        <v>3.7499999999999999E-3</v>
      </c>
      <c r="AB35" s="10">
        <v>0.64477527636569021</v>
      </c>
      <c r="AC35" s="56">
        <v>8.9947302163743519</v>
      </c>
      <c r="AD35" s="56">
        <v>272.81599999999997</v>
      </c>
      <c r="AE35" s="56">
        <v>0.03</v>
      </c>
      <c r="AF35" s="56">
        <v>749</v>
      </c>
      <c r="AG35" s="56">
        <v>1200</v>
      </c>
      <c r="AH35" s="56">
        <v>1580</v>
      </c>
      <c r="AI35" s="56">
        <v>2874</v>
      </c>
      <c r="AJ35" s="8">
        <f>(AF35-Rho_default!AF35)/Rho_default!AF35</f>
        <v>-3.7275064267352186E-2</v>
      </c>
      <c r="AK35" s="8">
        <f>(AG35-Rho_default!AG35)/Rho_default!AG35</f>
        <v>-3.614457831325301E-2</v>
      </c>
      <c r="AL35" s="8">
        <f>(AH35-Rho_default!AH35)/Rho_default!AH35</f>
        <v>-0.18388429752066116</v>
      </c>
      <c r="AM35" s="8">
        <f>(AI35-Rho_default!AI35)/Rho_default!AI35</f>
        <v>-9.2229943145925461E-2</v>
      </c>
    </row>
    <row r="36" spans="1:39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>
        <v>3.7499999999999999E-3</v>
      </c>
      <c r="Q36">
        <v>3.7499999999999999E-3</v>
      </c>
      <c r="R36">
        <v>4.3600000000000002E-3</v>
      </c>
      <c r="S36">
        <v>3.7499999999999999E-3</v>
      </c>
      <c r="T36">
        <v>3.7499999999999999E-3</v>
      </c>
      <c r="U36">
        <v>3.7499999999999999E-3</v>
      </c>
      <c r="V36">
        <v>3.7499999999999999E-3</v>
      </c>
      <c r="W36">
        <v>4.0499999999999998E-3</v>
      </c>
      <c r="X36">
        <v>4.0499999999999998E-3</v>
      </c>
      <c r="Y36">
        <v>3.7499999999999999E-3</v>
      </c>
      <c r="Z36">
        <v>3.7499999999999999E-3</v>
      </c>
      <c r="AA36">
        <v>3.7499999999999999E-3</v>
      </c>
      <c r="AB36" s="10">
        <v>0.64754271564592902</v>
      </c>
      <c r="AC36" s="56">
        <v>9.014012683977354</v>
      </c>
      <c r="AD36" s="56">
        <v>272.81599999999997</v>
      </c>
      <c r="AE36" s="56">
        <v>0.03</v>
      </c>
      <c r="AF36" s="56">
        <v>746</v>
      </c>
      <c r="AG36" s="56">
        <v>1197</v>
      </c>
      <c r="AH36" s="56">
        <v>1564</v>
      </c>
      <c r="AI36" s="56">
        <v>2852</v>
      </c>
      <c r="AJ36" s="8">
        <f>(AF36-Rho_default!AF36)/Rho_default!AF36</f>
        <v>-3.9897039897039896E-2</v>
      </c>
      <c r="AK36" s="8">
        <f>(AG36-Rho_default!AG36)/Rho_default!AG36</f>
        <v>-3.7007240547063558E-2</v>
      </c>
      <c r="AL36" s="8">
        <f>(AH36-Rho_default!AH36)/Rho_default!AH36</f>
        <v>-0.186264308012487</v>
      </c>
      <c r="AM36" s="8">
        <f>(AI36-Rho_default!AI36)/Rho_default!AI36</f>
        <v>-9.6038034865293179E-2</v>
      </c>
    </row>
    <row r="37" spans="1:39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>
        <v>3.7499999999999999E-3</v>
      </c>
      <c r="Q37">
        <v>3.7499999999999999E-3</v>
      </c>
      <c r="R37">
        <v>4.3200000000000001E-3</v>
      </c>
      <c r="S37">
        <v>3.7499999999999999E-3</v>
      </c>
      <c r="T37">
        <v>3.7499999999999999E-3</v>
      </c>
      <c r="U37">
        <v>3.7499999999999999E-3</v>
      </c>
      <c r="V37">
        <v>3.7499999999999999E-3</v>
      </c>
      <c r="W37">
        <v>4.0000000000000001E-3</v>
      </c>
      <c r="X37">
        <v>4.0000000000000001E-3</v>
      </c>
      <c r="Y37">
        <v>3.7499999999999999E-3</v>
      </c>
      <c r="Z37">
        <v>3.7499999999999999E-3</v>
      </c>
      <c r="AA37">
        <v>3.7499999999999999E-3</v>
      </c>
      <c r="AB37" s="10">
        <v>0.65055626159928981</v>
      </c>
      <c r="AC37" s="56">
        <v>9.034963124678848</v>
      </c>
      <c r="AD37" s="56">
        <v>272.81599999999997</v>
      </c>
      <c r="AE37" s="56">
        <v>0.03</v>
      </c>
      <c r="AF37" s="56">
        <v>744</v>
      </c>
      <c r="AG37" s="56">
        <v>1194</v>
      </c>
      <c r="AH37" s="56">
        <v>1560</v>
      </c>
      <c r="AI37" s="56">
        <v>2829</v>
      </c>
      <c r="AJ37" s="8">
        <f>(AF37-Rho_default!AF37)/Rho_default!AF37</f>
        <v>-0.04</v>
      </c>
      <c r="AK37" s="8">
        <f>(AG37-Rho_default!AG37)/Rho_default!AG37</f>
        <v>-3.6319612590799029E-2</v>
      </c>
      <c r="AL37" s="8">
        <f>(AH37-Rho_default!AH37)/Rho_default!AH37</f>
        <v>-0.17678100263852242</v>
      </c>
      <c r="AM37" s="8">
        <f>(AI37-Rho_default!AI37)/Rho_default!AI37</f>
        <v>-9.7031599106287905E-2</v>
      </c>
    </row>
  </sheetData>
  <conditionalFormatting sqref="AF3:AI37">
    <cfRule type="cellIs" dxfId="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7"/>
  <sheetViews>
    <sheetView zoomScale="70" zoomScaleNormal="70" workbookViewId="0">
      <selection activeCell="AJ3" sqref="AJ3"/>
    </sheetView>
  </sheetViews>
  <sheetFormatPr defaultRowHeight="15"/>
  <cols>
    <col min="1" max="1" width="7.5703125" style="8" bestFit="1" customWidth="1"/>
    <col min="2" max="27" width="9.140625" style="8" customWidth="1"/>
    <col min="28" max="28" width="13.85546875" style="8" bestFit="1" customWidth="1"/>
    <col min="29" max="31" width="9.140625" style="8" customWidth="1"/>
    <col min="32" max="32" width="9.85546875" style="8" bestFit="1" customWidth="1"/>
    <col min="33" max="35" width="9.140625" style="8" customWidth="1"/>
    <col min="36" max="16384" width="9.140625" style="8"/>
  </cols>
  <sheetData>
    <row r="1" spans="1:39" ht="18" customHeight="1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s">
        <v>132</v>
      </c>
      <c r="AK1" s="56" t="s">
        <v>133</v>
      </c>
      <c r="AL1" s="56" t="s">
        <v>135</v>
      </c>
      <c r="AM1" s="56" t="s">
        <v>136</v>
      </c>
    </row>
    <row r="2" spans="1:39" ht="18" customHeight="1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s">
        <v>163</v>
      </c>
    </row>
    <row r="3" spans="1:39">
      <c r="A3">
        <v>1</v>
      </c>
      <c r="B3" s="59">
        <v>34</v>
      </c>
      <c r="C3" s="59">
        <v>34</v>
      </c>
      <c r="D3" s="56" t="s">
        <v>4</v>
      </c>
      <c r="E3" s="56" t="s">
        <v>7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 s="56">
        <v>6.7000000000000002E-3</v>
      </c>
      <c r="Q3" s="56">
        <v>5.5799999999999999E-3</v>
      </c>
      <c r="R3" s="56">
        <v>1.128E-2</v>
      </c>
      <c r="S3" s="56">
        <v>5.0000000000000001E-3</v>
      </c>
      <c r="T3" s="56">
        <v>5.0000000000000001E-3</v>
      </c>
      <c r="U3" s="56">
        <v>5.0000000000000001E-3</v>
      </c>
      <c r="V3" s="56">
        <v>5.0000000000000001E-3</v>
      </c>
      <c r="W3" s="56">
        <v>1.0460000000000001E-2</v>
      </c>
      <c r="X3" s="56">
        <v>1.0460000000000001E-2</v>
      </c>
      <c r="Y3" s="56">
        <v>5.0000000000000001E-3</v>
      </c>
      <c r="Z3" s="56">
        <v>5.0000000000000001E-3</v>
      </c>
      <c r="AA3" s="56">
        <v>5.0000000000000001E-3</v>
      </c>
      <c r="AB3" s="10">
        <v>0.40562278730936818</v>
      </c>
      <c r="AC3" s="56">
        <v>4.2538836521092129</v>
      </c>
      <c r="AD3" s="56">
        <v>186.11600000000001</v>
      </c>
      <c r="AE3" s="56">
        <v>0.03</v>
      </c>
      <c r="AF3" s="56">
        <v>2695</v>
      </c>
      <c r="AG3" s="56">
        <v>9940</v>
      </c>
      <c r="AH3" s="56">
        <v>10372</v>
      </c>
      <c r="AI3" s="56">
        <v>10822</v>
      </c>
      <c r="AJ3" s="8">
        <f>(AF3-Rho_default!AF3)/Rho_default!AF3</f>
        <v>-0.20313424009461856</v>
      </c>
      <c r="AK3" s="8">
        <f>(AG3-Rho_default!AG3)/Rho_default!AG3</f>
        <v>-0.17235636969192339</v>
      </c>
      <c r="AL3" s="8">
        <f>(AH3-Rho_default!AH3)/Rho_default!AH3</f>
        <v>-0.16556717618664521</v>
      </c>
      <c r="AM3" s="8">
        <f>(AI3-Rho_default!AI3)/Rho_default!AI3</f>
        <v>-0.15867216046023477</v>
      </c>
    </row>
    <row r="4" spans="1:39">
      <c r="A4">
        <v>2</v>
      </c>
      <c r="B4" s="59">
        <v>34</v>
      </c>
      <c r="C4" s="59">
        <v>34</v>
      </c>
      <c r="D4" s="56" t="s">
        <v>4</v>
      </c>
      <c r="E4" s="56" t="s">
        <v>7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 s="56">
        <v>6.6400000000000001E-3</v>
      </c>
      <c r="Q4" s="56">
        <v>5.5199999999999997E-3</v>
      </c>
      <c r="R4" s="56">
        <v>1.116E-2</v>
      </c>
      <c r="S4" s="56">
        <v>5.0000000000000001E-3</v>
      </c>
      <c r="T4" s="56">
        <v>5.0000000000000001E-3</v>
      </c>
      <c r="U4" s="56">
        <v>5.0000000000000001E-3</v>
      </c>
      <c r="V4" s="56">
        <v>5.0000000000000001E-3</v>
      </c>
      <c r="W4" s="56">
        <v>1.0359999999999999E-2</v>
      </c>
      <c r="X4" s="56">
        <v>1.0359999999999999E-2</v>
      </c>
      <c r="Y4" s="56">
        <v>5.0000000000000001E-3</v>
      </c>
      <c r="Z4" s="56">
        <v>5.0000000000000001E-3</v>
      </c>
      <c r="AA4" s="56">
        <v>5.0000000000000001E-3</v>
      </c>
      <c r="AB4" s="10">
        <v>0.41800704656862753</v>
      </c>
      <c r="AC4" s="56">
        <v>4.7728955468611138</v>
      </c>
      <c r="AD4" s="56">
        <v>186.11600000000001</v>
      </c>
      <c r="AE4" s="56">
        <v>0.03</v>
      </c>
      <c r="AF4" s="56">
        <v>2373</v>
      </c>
      <c r="AG4" s="56">
        <v>8907</v>
      </c>
      <c r="AH4" s="56">
        <v>9343</v>
      </c>
      <c r="AI4" s="56">
        <v>9799</v>
      </c>
      <c r="AJ4" s="8">
        <f>(AF4-Rho_default!AF4)/Rho_default!AF4</f>
        <v>-0.20154777927321668</v>
      </c>
      <c r="AK4" s="8">
        <f>(AG4-Rho_default!AG4)/Rho_default!AG4</f>
        <v>-0.17497221193034457</v>
      </c>
      <c r="AL4" s="8">
        <f>(AH4-Rho_default!AH4)/Rho_default!AH4</f>
        <v>-0.16751314265347947</v>
      </c>
      <c r="AM4" s="8">
        <f>(AI4-Rho_default!AI4)/Rho_default!AI4</f>
        <v>-0.16010971115110997</v>
      </c>
    </row>
    <row r="5" spans="1:39">
      <c r="A5">
        <v>3</v>
      </c>
      <c r="B5" s="59">
        <v>34</v>
      </c>
      <c r="C5" s="59">
        <v>34</v>
      </c>
      <c r="D5" s="56" t="s">
        <v>4</v>
      </c>
      <c r="E5" s="56" t="s">
        <v>7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 s="56">
        <v>6.5599999999999999E-3</v>
      </c>
      <c r="Q5" s="56">
        <v>5.4799999999999996E-3</v>
      </c>
      <c r="R5" s="56">
        <v>1.1039999999999999E-2</v>
      </c>
      <c r="S5" s="56">
        <v>5.0000000000000001E-3</v>
      </c>
      <c r="T5" s="56">
        <v>5.0000000000000001E-3</v>
      </c>
      <c r="U5" s="56">
        <v>5.0000000000000001E-3</v>
      </c>
      <c r="V5" s="56">
        <v>5.0000000000000001E-3</v>
      </c>
      <c r="W5" s="56">
        <v>1.026E-2</v>
      </c>
      <c r="X5" s="56">
        <v>1.026E-2</v>
      </c>
      <c r="Y5" s="56">
        <v>5.0000000000000001E-3</v>
      </c>
      <c r="Z5" s="56">
        <v>5.0000000000000001E-3</v>
      </c>
      <c r="AA5" s="56">
        <v>5.0000000000000001E-3</v>
      </c>
      <c r="AB5" s="10">
        <v>0.43119893790849673</v>
      </c>
      <c r="AC5" s="56">
        <v>4.8476244787186076</v>
      </c>
      <c r="AD5" s="56">
        <v>186.11600000000001</v>
      </c>
      <c r="AE5" s="56">
        <v>0.03</v>
      </c>
      <c r="AF5" s="56">
        <v>2329</v>
      </c>
      <c r="AG5" s="56">
        <v>8763</v>
      </c>
      <c r="AH5" s="56">
        <v>9199</v>
      </c>
      <c r="AI5" s="56">
        <v>9656</v>
      </c>
      <c r="AJ5" s="8">
        <f>(AF5-Rho_default!AF5)/Rho_default!AF5</f>
        <v>-0.19244105409153953</v>
      </c>
      <c r="AK5" s="8">
        <f>(AG5-Rho_default!AG5)/Rho_default!AG5</f>
        <v>-0.1677272295564631</v>
      </c>
      <c r="AL5" s="8">
        <f>(AH5-Rho_default!AH5)/Rho_default!AH5</f>
        <v>-0.16052199306442783</v>
      </c>
      <c r="AM5" s="8">
        <f>(AI5-Rho_default!AI5)/Rho_default!AI5</f>
        <v>-0.15327955103472465</v>
      </c>
    </row>
    <row r="6" spans="1:39">
      <c r="A6">
        <v>4</v>
      </c>
      <c r="B6" s="59">
        <v>34</v>
      </c>
      <c r="C6" s="59">
        <v>34</v>
      </c>
      <c r="D6" s="56" t="s">
        <v>4</v>
      </c>
      <c r="E6" s="56" t="s">
        <v>7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 s="56">
        <v>6.4999999999999997E-3</v>
      </c>
      <c r="Q6" s="56">
        <v>5.4000000000000003E-3</v>
      </c>
      <c r="R6" s="56">
        <v>1.0919999999999999E-2</v>
      </c>
      <c r="S6" s="56">
        <v>5.0000000000000001E-3</v>
      </c>
      <c r="T6" s="56">
        <v>5.0000000000000001E-3</v>
      </c>
      <c r="U6" s="56">
        <v>5.0000000000000001E-3</v>
      </c>
      <c r="V6" s="56">
        <v>5.0000000000000001E-3</v>
      </c>
      <c r="W6" s="56">
        <v>1.0160000000000001E-2</v>
      </c>
      <c r="X6" s="56">
        <v>1.0160000000000001E-2</v>
      </c>
      <c r="Y6" s="56">
        <v>5.0000000000000001E-3</v>
      </c>
      <c r="Z6" s="56">
        <v>5.0000000000000001E-3</v>
      </c>
      <c r="AA6" s="56">
        <v>5.0000000000000001E-3</v>
      </c>
      <c r="AB6" s="10">
        <v>0.44657713779956432</v>
      </c>
      <c r="AC6" s="56">
        <v>4.9333096022035452</v>
      </c>
      <c r="AD6" s="56">
        <v>186.11600000000001</v>
      </c>
      <c r="AE6" s="56">
        <v>0.03</v>
      </c>
      <c r="AF6" s="56">
        <v>2287</v>
      </c>
      <c r="AG6" s="56">
        <v>8623</v>
      </c>
      <c r="AH6" s="56">
        <v>9058</v>
      </c>
      <c r="AI6" s="56">
        <v>9516</v>
      </c>
      <c r="AJ6" s="8">
        <f>(AF6-Rho_default!AF6)/Rho_default!AF6</f>
        <v>-0.18146027201145312</v>
      </c>
      <c r="AK6" s="8">
        <f>(AG6-Rho_default!AG6)/Rho_default!AG6</f>
        <v>-0.15881377426592527</v>
      </c>
      <c r="AL6" s="8">
        <f>(AH6-Rho_default!AH6)/Rho_default!AH6</f>
        <v>-0.15195206441344444</v>
      </c>
      <c r="AM6" s="8">
        <f>(AI6-Rho_default!AI6)/Rho_default!AI6</f>
        <v>-0.14493665199029562</v>
      </c>
    </row>
    <row r="7" spans="1:39">
      <c r="A7">
        <v>5</v>
      </c>
      <c r="B7" s="59">
        <v>34</v>
      </c>
      <c r="C7" s="59">
        <v>34</v>
      </c>
      <c r="D7" s="56" t="s">
        <v>4</v>
      </c>
      <c r="E7" s="56" t="s">
        <v>7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 s="56">
        <v>6.4200000000000004E-3</v>
      </c>
      <c r="Q7" s="56">
        <v>5.3600000000000002E-3</v>
      </c>
      <c r="R7" s="56">
        <v>1.0800000000000001E-2</v>
      </c>
      <c r="S7" s="56">
        <v>5.0000000000000001E-3</v>
      </c>
      <c r="T7" s="56">
        <v>5.0000000000000001E-3</v>
      </c>
      <c r="U7" s="56">
        <v>5.0000000000000001E-3</v>
      </c>
      <c r="V7" s="56">
        <v>5.0000000000000001E-3</v>
      </c>
      <c r="W7" s="56">
        <v>1.004E-2</v>
      </c>
      <c r="X7" s="56">
        <v>1.004E-2</v>
      </c>
      <c r="Y7" s="56">
        <v>5.0000000000000001E-3</v>
      </c>
      <c r="Z7" s="56">
        <v>5.0000000000000001E-3</v>
      </c>
      <c r="AA7" s="56">
        <v>5.0000000000000001E-3</v>
      </c>
      <c r="AB7" s="10">
        <v>0.46575350626361661</v>
      </c>
      <c r="AC7" s="56">
        <v>5.0381163761975234</v>
      </c>
      <c r="AD7" s="56">
        <v>186.11600000000001</v>
      </c>
      <c r="AE7" s="56">
        <v>0.03</v>
      </c>
      <c r="AF7" s="56">
        <v>2230</v>
      </c>
      <c r="AG7" s="56">
        <v>8435</v>
      </c>
      <c r="AH7" s="56">
        <v>8871</v>
      </c>
      <c r="AI7" s="56">
        <v>9329</v>
      </c>
      <c r="AJ7" s="8">
        <f>(AF7-Rho_default!AF7)/Rho_default!AF7</f>
        <v>-0.17038690476190477</v>
      </c>
      <c r="AK7" s="8">
        <f>(AG7-Rho_default!AG7)/Rho_default!AG7</f>
        <v>-0.14961185603387439</v>
      </c>
      <c r="AL7" s="8">
        <f>(AH7-Rho_default!AH7)/Rho_default!AH7</f>
        <v>-0.14289855072463767</v>
      </c>
      <c r="AM7" s="8">
        <f>(AI7-Rho_default!AI7)/Rho_default!AI7</f>
        <v>-0.13628367743727432</v>
      </c>
    </row>
    <row r="8" spans="1:39">
      <c r="A8">
        <v>6</v>
      </c>
      <c r="B8" s="59">
        <v>34</v>
      </c>
      <c r="C8" s="59">
        <v>34</v>
      </c>
      <c r="D8" s="56" t="s">
        <v>4</v>
      </c>
      <c r="E8" s="56" t="s">
        <v>7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 s="56">
        <v>5.8799999999999998E-3</v>
      </c>
      <c r="Q8" s="56">
        <v>5.0000000000000001E-3</v>
      </c>
      <c r="R8" s="56">
        <v>9.9000000000000008E-3</v>
      </c>
      <c r="S8" s="56">
        <v>5.0000000000000001E-3</v>
      </c>
      <c r="T8" s="56">
        <v>5.0000000000000001E-3</v>
      </c>
      <c r="U8" s="56">
        <v>5.0000000000000001E-3</v>
      </c>
      <c r="V8" s="56">
        <v>5.0000000000000001E-3</v>
      </c>
      <c r="W8" s="56">
        <v>9.1999999999999998E-3</v>
      </c>
      <c r="X8" s="56">
        <v>9.1999999999999998E-3</v>
      </c>
      <c r="Y8" s="56">
        <v>5.0000000000000001E-3</v>
      </c>
      <c r="Z8" s="56">
        <v>5.0000000000000001E-3</v>
      </c>
      <c r="AA8" s="56">
        <v>5.0000000000000001E-3</v>
      </c>
      <c r="AB8" s="10">
        <v>0.55959664248038765</v>
      </c>
      <c r="AC8" s="56">
        <v>5.4271064822762947</v>
      </c>
      <c r="AD8" s="56">
        <v>200.566</v>
      </c>
      <c r="AE8" s="56">
        <v>0.03</v>
      </c>
      <c r="AF8" s="56">
        <v>1900</v>
      </c>
      <c r="AG8" s="56">
        <v>7250</v>
      </c>
      <c r="AH8" s="56">
        <v>7655</v>
      </c>
      <c r="AI8" s="56">
        <v>8082</v>
      </c>
      <c r="AJ8" s="8">
        <f>(AF8-Rho_default!AF8)/Rho_default!AF8</f>
        <v>-8.7854056649063844E-2</v>
      </c>
      <c r="AK8" s="8">
        <f>(AG8-Rho_default!AG8)/Rho_default!AG8</f>
        <v>-7.9014227642276419E-2</v>
      </c>
      <c r="AL8" s="8">
        <f>(AH8-Rho_default!AH8)/Rho_default!AH8</f>
        <v>-7.5036249395843399E-2</v>
      </c>
      <c r="AM8" s="8">
        <f>(AI8-Rho_default!AI8)/Rho_default!AI8</f>
        <v>-7.1247988968053316E-2</v>
      </c>
    </row>
    <row r="9" spans="1:39">
      <c r="A9">
        <v>7</v>
      </c>
      <c r="B9" s="59">
        <v>34</v>
      </c>
      <c r="C9" s="59">
        <v>34</v>
      </c>
      <c r="D9" s="56" t="s">
        <v>4</v>
      </c>
      <c r="E9" s="56" t="s">
        <v>7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 s="56">
        <v>5.8199999999999997E-3</v>
      </c>
      <c r="Q9" s="56">
        <v>5.0000000000000001E-3</v>
      </c>
      <c r="R9" s="56">
        <v>9.7999999999999997E-3</v>
      </c>
      <c r="S9" s="56">
        <v>5.0000000000000001E-3</v>
      </c>
      <c r="T9" s="56">
        <v>5.0000000000000001E-3</v>
      </c>
      <c r="U9" s="56">
        <v>5.0000000000000001E-3</v>
      </c>
      <c r="V9" s="56">
        <v>5.0000000000000001E-3</v>
      </c>
      <c r="W9" s="56">
        <v>9.1000000000000004E-3</v>
      </c>
      <c r="X9" s="56">
        <v>9.1000000000000004E-3</v>
      </c>
      <c r="Y9" s="56">
        <v>5.0000000000000001E-3</v>
      </c>
      <c r="Z9" s="56">
        <v>5.0000000000000001E-3</v>
      </c>
      <c r="AA9" s="56">
        <v>5.0000000000000001E-3</v>
      </c>
      <c r="AB9" s="10">
        <v>0.56232228439851129</v>
      </c>
      <c r="AC9" s="56">
        <v>6.0129713386339807</v>
      </c>
      <c r="AD9" s="56">
        <v>200.566</v>
      </c>
      <c r="AE9" s="56">
        <v>0.03</v>
      </c>
      <c r="AF9" s="56">
        <v>1687</v>
      </c>
      <c r="AG9" s="56">
        <v>6492</v>
      </c>
      <c r="AH9" s="56">
        <v>6906</v>
      </c>
      <c r="AI9" s="56">
        <v>7334</v>
      </c>
      <c r="AJ9" s="8">
        <f>(AF9-Rho_default!AF9)/Rho_default!AF9</f>
        <v>-8.9584457636265519E-2</v>
      </c>
      <c r="AK9" s="8">
        <f>(AG9-Rho_default!AG9)/Rho_default!AG9</f>
        <v>-8.3827265029635903E-2</v>
      </c>
      <c r="AL9" s="8">
        <f>(AH9-Rho_default!AH9)/Rho_default!AH9</f>
        <v>-7.7970627503337789E-2</v>
      </c>
      <c r="AM9" s="8">
        <f>(AI9-Rho_default!AI9)/Rho_default!AI9</f>
        <v>-7.3755998989643856E-2</v>
      </c>
    </row>
    <row r="10" spans="1:39">
      <c r="A10">
        <v>8</v>
      </c>
      <c r="B10" s="59">
        <v>34</v>
      </c>
      <c r="C10" s="59">
        <v>34</v>
      </c>
      <c r="D10" s="56" t="s">
        <v>4</v>
      </c>
      <c r="E10" s="56" t="s">
        <v>7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 s="56">
        <v>5.7600000000000004E-3</v>
      </c>
      <c r="Q10" s="56">
        <v>5.0000000000000001E-3</v>
      </c>
      <c r="R10" s="56">
        <v>9.7000000000000003E-3</v>
      </c>
      <c r="S10" s="56">
        <v>5.0000000000000001E-3</v>
      </c>
      <c r="T10" s="56">
        <v>5.0000000000000001E-3</v>
      </c>
      <c r="U10" s="56">
        <v>5.0000000000000001E-3</v>
      </c>
      <c r="V10" s="56">
        <v>5.0000000000000001E-3</v>
      </c>
      <c r="W10" s="56">
        <v>8.9999999999999993E-3</v>
      </c>
      <c r="X10" s="56">
        <v>8.9999999999999993E-3</v>
      </c>
      <c r="Y10" s="56">
        <v>5.0000000000000001E-3</v>
      </c>
      <c r="Z10" s="56">
        <v>5.0000000000000001E-3</v>
      </c>
      <c r="AA10" s="56">
        <v>5.0000000000000001E-3</v>
      </c>
      <c r="AB10" s="10">
        <v>0.56545422902888964</v>
      </c>
      <c r="AC10" s="56">
        <v>6.0296931938908171</v>
      </c>
      <c r="AD10" s="56">
        <v>200.566</v>
      </c>
      <c r="AE10" s="56">
        <v>0.03</v>
      </c>
      <c r="AF10" s="56">
        <v>1681</v>
      </c>
      <c r="AG10" s="56">
        <v>6446</v>
      </c>
      <c r="AH10" s="56">
        <v>6882</v>
      </c>
      <c r="AI10" s="56">
        <v>7310</v>
      </c>
      <c r="AJ10" s="8">
        <f>(AF10-Rho_default!AF10)/Rho_default!AF10</f>
        <v>-8.8888888888888892E-2</v>
      </c>
      <c r="AK10" s="8">
        <f>(AG10-Rho_default!AG10)/Rho_default!AG10</f>
        <v>-8.6839495679274681E-2</v>
      </c>
      <c r="AL10" s="8">
        <f>(AH10-Rho_default!AH10)/Rho_default!AH10</f>
        <v>-7.7974276527331188E-2</v>
      </c>
      <c r="AM10" s="8">
        <f>(AI10-Rho_default!AI10)/Rho_default!AI10</f>
        <v>-7.3628184007096698E-2</v>
      </c>
    </row>
    <row r="11" spans="1:39">
      <c r="A11">
        <v>9</v>
      </c>
      <c r="B11" s="59">
        <v>34</v>
      </c>
      <c r="C11" s="59">
        <v>34</v>
      </c>
      <c r="D11" s="56" t="s">
        <v>4</v>
      </c>
      <c r="E11" s="56" t="s">
        <v>7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 s="56">
        <v>5.7000000000000002E-3</v>
      </c>
      <c r="Q11" s="56">
        <v>5.0000000000000001E-3</v>
      </c>
      <c r="R11" s="56">
        <v>9.5999999999999992E-3</v>
      </c>
      <c r="S11" s="56">
        <v>5.0000000000000001E-3</v>
      </c>
      <c r="T11" s="56">
        <v>5.0000000000000001E-3</v>
      </c>
      <c r="U11" s="56">
        <v>5.0000000000000001E-3</v>
      </c>
      <c r="V11" s="56">
        <v>5.0000000000000001E-3</v>
      </c>
      <c r="W11" s="56">
        <v>8.9200000000000008E-3</v>
      </c>
      <c r="X11" s="56">
        <v>8.9200000000000008E-3</v>
      </c>
      <c r="Y11" s="56">
        <v>5.0000000000000001E-3</v>
      </c>
      <c r="Z11" s="56">
        <v>5.0000000000000001E-3</v>
      </c>
      <c r="AA11" s="56">
        <v>5.0000000000000001E-3</v>
      </c>
      <c r="AB11" s="10">
        <v>0.5688010388497684</v>
      </c>
      <c r="AC11" s="56">
        <v>6.0475111380479758</v>
      </c>
      <c r="AD11" s="56">
        <v>200.566</v>
      </c>
      <c r="AE11" s="56">
        <v>0.03</v>
      </c>
      <c r="AF11" s="56">
        <v>1674</v>
      </c>
      <c r="AG11" s="56">
        <v>6399</v>
      </c>
      <c r="AH11" s="56">
        <v>6859</v>
      </c>
      <c r="AI11" s="56">
        <v>7286</v>
      </c>
      <c r="AJ11" s="8">
        <f>(AF11-Rho_default!AF11)/Rho_default!AF11</f>
        <v>-8.873162765378334E-2</v>
      </c>
      <c r="AK11" s="8">
        <f>(AG11-Rho_default!AG11)/Rho_default!AG11</f>
        <v>-9.0017064846416389E-2</v>
      </c>
      <c r="AL11" s="8">
        <f>(AH11-Rho_default!AH11)/Rho_default!AH11</f>
        <v>-7.7719510555331453E-2</v>
      </c>
      <c r="AM11" s="8">
        <f>(AI11-Rho_default!AI11)/Rho_default!AI11</f>
        <v>-7.3499491353001017E-2</v>
      </c>
    </row>
    <row r="12" spans="1:39">
      <c r="A12">
        <v>10</v>
      </c>
      <c r="B12" s="59">
        <v>34</v>
      </c>
      <c r="C12" s="59">
        <v>34</v>
      </c>
      <c r="D12" s="56" t="s">
        <v>4</v>
      </c>
      <c r="E12" s="56" t="s">
        <v>7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 s="56">
        <v>5.64E-3</v>
      </c>
      <c r="Q12" s="56">
        <v>5.0000000000000001E-3</v>
      </c>
      <c r="R12" s="56">
        <v>9.4800000000000006E-3</v>
      </c>
      <c r="S12" s="56">
        <v>5.0000000000000001E-3</v>
      </c>
      <c r="T12" s="56">
        <v>5.0000000000000001E-3</v>
      </c>
      <c r="U12" s="56">
        <v>5.0000000000000001E-3</v>
      </c>
      <c r="V12" s="56">
        <v>5.0000000000000001E-3</v>
      </c>
      <c r="W12" s="56">
        <v>8.8199999999999997E-3</v>
      </c>
      <c r="X12" s="56">
        <v>8.8199999999999997E-3</v>
      </c>
      <c r="Y12" s="56">
        <v>5.0000000000000001E-3</v>
      </c>
      <c r="Z12" s="56">
        <v>5.0000000000000001E-3</v>
      </c>
      <c r="AA12" s="56">
        <v>5.0000000000000001E-3</v>
      </c>
      <c r="AB12" s="10">
        <v>0.57288816300302559</v>
      </c>
      <c r="AC12" s="56">
        <v>6.0691994658140622</v>
      </c>
      <c r="AD12" s="56">
        <v>200.566</v>
      </c>
      <c r="AE12" s="56">
        <v>0.03</v>
      </c>
      <c r="AF12" s="56">
        <v>1668</v>
      </c>
      <c r="AG12" s="56">
        <v>6353</v>
      </c>
      <c r="AH12" s="56">
        <v>6835</v>
      </c>
      <c r="AI12" s="56">
        <v>7263</v>
      </c>
      <c r="AJ12" s="8">
        <f>(AF12-Rho_default!AF12)/Rho_default!AF12</f>
        <v>-8.8524590163934422E-2</v>
      </c>
      <c r="AK12" s="8">
        <f>(AG12-Rho_default!AG12)/Rho_default!AG12</f>
        <v>-9.3205823579788752E-2</v>
      </c>
      <c r="AL12" s="8">
        <f>(AH12-Rho_default!AH12)/Rho_default!AH12</f>
        <v>-7.7597840755735489E-2</v>
      </c>
      <c r="AM12" s="8">
        <f>(AI12-Rho_default!AI12)/Rho_default!AI12</f>
        <v>-7.3360551161010465E-2</v>
      </c>
    </row>
    <row r="13" spans="1:39">
      <c r="A13">
        <v>11</v>
      </c>
      <c r="B13" s="59">
        <v>34</v>
      </c>
      <c r="C13" s="59">
        <v>34</v>
      </c>
      <c r="D13" s="56" t="s">
        <v>4</v>
      </c>
      <c r="E13" s="56" t="s">
        <v>7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14</v>
      </c>
      <c r="L13" s="59">
        <v>150</v>
      </c>
      <c r="M13" s="59">
        <v>0</v>
      </c>
      <c r="N13" s="59">
        <v>80</v>
      </c>
      <c r="O13" s="59">
        <v>11</v>
      </c>
      <c r="P13" s="56">
        <v>5.2199999999999998E-3</v>
      </c>
      <c r="Q13" s="56">
        <v>5.0000000000000001E-3</v>
      </c>
      <c r="R13" s="56">
        <v>8.8000000000000005E-3</v>
      </c>
      <c r="S13" s="56">
        <v>5.0000000000000001E-3</v>
      </c>
      <c r="T13" s="56">
        <v>5.0000000000000001E-3</v>
      </c>
      <c r="U13" s="56">
        <v>5.0000000000000001E-3</v>
      </c>
      <c r="V13" s="56">
        <v>5.0000000000000001E-3</v>
      </c>
      <c r="W13" s="56">
        <v>8.1600000000000006E-3</v>
      </c>
      <c r="X13" s="56">
        <v>8.1600000000000006E-3</v>
      </c>
      <c r="Y13" s="56">
        <v>5.0000000000000001E-3</v>
      </c>
      <c r="Z13" s="56">
        <v>5.0000000000000001E-3</v>
      </c>
      <c r="AA13" s="56">
        <v>5.0000000000000001E-3</v>
      </c>
      <c r="AB13" s="10">
        <v>0.60789262133424793</v>
      </c>
      <c r="AC13" s="56">
        <v>6.105405606056431</v>
      </c>
      <c r="AD13" s="56">
        <v>215.01599999999999</v>
      </c>
      <c r="AE13" s="56">
        <v>0.03</v>
      </c>
      <c r="AF13" s="56">
        <v>1544</v>
      </c>
      <c r="AG13" s="56">
        <v>5841</v>
      </c>
      <c r="AH13" s="56">
        <v>6333</v>
      </c>
      <c r="AI13" s="56">
        <v>6732</v>
      </c>
      <c r="AJ13" s="8">
        <f>(AF13-Rho_default!AF13)/Rho_default!AF13</f>
        <v>-7.2672672672672675E-2</v>
      </c>
      <c r="AK13" s="8">
        <f>(AG13-Rho_default!AG13)/Rho_default!AG13</f>
        <v>-8.6058519793459548E-2</v>
      </c>
      <c r="AL13" s="8">
        <f>(AH13-Rho_default!AH13)/Rho_default!AH13</f>
        <v>-6.4273049645390073E-2</v>
      </c>
      <c r="AM13" s="8">
        <f>(AI13-Rho_default!AI13)/Rho_default!AI13</f>
        <v>-6.0694851402260358E-2</v>
      </c>
    </row>
    <row r="14" spans="1:39">
      <c r="A14">
        <v>12</v>
      </c>
      <c r="B14" s="59">
        <v>34</v>
      </c>
      <c r="C14" s="59">
        <v>34</v>
      </c>
      <c r="D14" s="56" t="s">
        <v>4</v>
      </c>
      <c r="E14" s="56" t="s">
        <v>7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14</v>
      </c>
      <c r="L14" s="59">
        <v>150</v>
      </c>
      <c r="M14" s="59">
        <v>0</v>
      </c>
      <c r="N14" s="59">
        <v>80</v>
      </c>
      <c r="O14" s="59">
        <v>11</v>
      </c>
      <c r="P14" s="56">
        <v>5.1799999999999997E-3</v>
      </c>
      <c r="Q14" s="56">
        <v>5.0000000000000001E-3</v>
      </c>
      <c r="R14" s="56">
        <v>8.6999999999999994E-3</v>
      </c>
      <c r="S14" s="56">
        <v>5.0000000000000001E-3</v>
      </c>
      <c r="T14" s="56">
        <v>5.0000000000000001E-3</v>
      </c>
      <c r="U14" s="56">
        <v>5.0000000000000001E-3</v>
      </c>
      <c r="V14" s="56">
        <v>5.0000000000000001E-3</v>
      </c>
      <c r="W14" s="56">
        <v>8.0800000000000004E-3</v>
      </c>
      <c r="X14" s="56">
        <v>8.0800000000000004E-3</v>
      </c>
      <c r="Y14" s="56">
        <v>5.0000000000000001E-3</v>
      </c>
      <c r="Z14" s="56">
        <v>5.0000000000000001E-3</v>
      </c>
      <c r="AA14" s="56">
        <v>5.0000000000000001E-3</v>
      </c>
      <c r="AB14" s="10">
        <v>0.61829553249871372</v>
      </c>
      <c r="AC14" s="56">
        <v>6.8055751374924736</v>
      </c>
      <c r="AD14" s="56">
        <v>215.01599999999999</v>
      </c>
      <c r="AE14" s="56">
        <v>0.03</v>
      </c>
      <c r="AF14" s="56">
        <v>1354</v>
      </c>
      <c r="AG14" s="56">
        <v>4328</v>
      </c>
      <c r="AH14" s="56">
        <v>5633</v>
      </c>
      <c r="AI14" s="56">
        <v>6030</v>
      </c>
      <c r="AJ14" s="8">
        <f>(AF14-Rho_default!AF14)/Rho_default!AF14</f>
        <v>-6.7493112947658404E-2</v>
      </c>
      <c r="AK14" s="8">
        <f>(AG14-Rho_default!AG14)/Rho_default!AG14</f>
        <v>-0.15961165048543691</v>
      </c>
      <c r="AL14" s="8">
        <f>(AH14-Rho_default!AH14)/Rho_default!AH14</f>
        <v>-6.1010168361393564E-2</v>
      </c>
      <c r="AM14" s="8">
        <f>(AI14-Rho_default!AI14)/Rho_default!AI14</f>
        <v>-5.7370642488666565E-2</v>
      </c>
    </row>
    <row r="15" spans="1:39">
      <c r="A15">
        <v>13</v>
      </c>
      <c r="B15" s="59">
        <v>34</v>
      </c>
      <c r="C15" s="59">
        <v>34</v>
      </c>
      <c r="D15" s="56" t="s">
        <v>4</v>
      </c>
      <c r="E15" s="56" t="s">
        <v>7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14</v>
      </c>
      <c r="L15" s="59">
        <v>150</v>
      </c>
      <c r="M15" s="59">
        <v>0</v>
      </c>
      <c r="N15" s="59">
        <v>80</v>
      </c>
      <c r="O15" s="59">
        <v>11</v>
      </c>
      <c r="P15" s="56">
        <v>5.1200000000000004E-3</v>
      </c>
      <c r="Q15" s="56">
        <v>5.0000000000000001E-3</v>
      </c>
      <c r="R15" s="56">
        <v>8.6199999999999992E-3</v>
      </c>
      <c r="S15" s="56">
        <v>5.0000000000000001E-3</v>
      </c>
      <c r="T15" s="56">
        <v>5.0000000000000001E-3</v>
      </c>
      <c r="U15" s="56">
        <v>5.0000000000000001E-3</v>
      </c>
      <c r="V15" s="56">
        <v>5.0000000000000001E-3</v>
      </c>
      <c r="W15" s="56">
        <v>8.0000000000000002E-3</v>
      </c>
      <c r="X15" s="56">
        <v>8.0000000000000002E-3</v>
      </c>
      <c r="Y15" s="56">
        <v>5.0000000000000001E-3</v>
      </c>
      <c r="Z15" s="56">
        <v>5.0000000000000001E-3</v>
      </c>
      <c r="AA15" s="56">
        <v>5.0000000000000001E-3</v>
      </c>
      <c r="AB15" s="10">
        <v>0.63004951980792312</v>
      </c>
      <c r="AC15" s="56">
        <v>6.8699586237596817</v>
      </c>
      <c r="AD15" s="56">
        <v>215.01599999999999</v>
      </c>
      <c r="AE15" s="56">
        <v>0.03</v>
      </c>
      <c r="AF15" s="56">
        <v>1340</v>
      </c>
      <c r="AG15" s="56">
        <v>4198</v>
      </c>
      <c r="AH15" s="56">
        <v>5578</v>
      </c>
      <c r="AI15" s="56">
        <v>5975</v>
      </c>
      <c r="AJ15" s="8">
        <f>(AF15-Rho_default!AF15)/Rho_default!AF15</f>
        <v>-5.4340155257586453E-2</v>
      </c>
      <c r="AK15" s="8">
        <f>(AG15-Rho_default!AG15)/Rho_default!AG15</f>
        <v>-0.13781063873485316</v>
      </c>
      <c r="AL15" s="8">
        <f>(AH15-Rho_default!AH15)/Rho_default!AH15</f>
        <v>-4.9744463373083476E-2</v>
      </c>
      <c r="AM15" s="8">
        <f>(AI15-Rho_default!AI15)/Rho_default!AI15</f>
        <v>-4.6745373324824507E-2</v>
      </c>
    </row>
    <row r="16" spans="1:39">
      <c r="A16">
        <v>14</v>
      </c>
      <c r="B16" s="59">
        <v>34</v>
      </c>
      <c r="C16" s="59">
        <v>34</v>
      </c>
      <c r="D16" s="56" t="s">
        <v>4</v>
      </c>
      <c r="E16" s="56" t="s">
        <v>7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 s="56">
        <v>5.0600000000000003E-3</v>
      </c>
      <c r="Q16" s="56">
        <v>5.0000000000000001E-3</v>
      </c>
      <c r="R16" s="56">
        <v>8.5199999999999998E-3</v>
      </c>
      <c r="S16" s="56">
        <v>5.0000000000000001E-3</v>
      </c>
      <c r="T16" s="56">
        <v>5.0000000000000001E-3</v>
      </c>
      <c r="U16" s="56">
        <v>5.0000000000000001E-3</v>
      </c>
      <c r="V16" s="56">
        <v>5.0000000000000001E-3</v>
      </c>
      <c r="W16" s="56">
        <v>7.92E-3</v>
      </c>
      <c r="X16" s="56">
        <v>7.92E-3</v>
      </c>
      <c r="Y16" s="56">
        <v>5.0000000000000001E-3</v>
      </c>
      <c r="Z16" s="56">
        <v>5.0000000000000001E-3</v>
      </c>
      <c r="AA16" s="56">
        <v>5.0000000000000001E-3</v>
      </c>
      <c r="AB16" s="10">
        <v>0.62978101955067745</v>
      </c>
      <c r="AC16" s="56">
        <v>6.868494625960631</v>
      </c>
      <c r="AD16" s="56">
        <v>215.01599999999999</v>
      </c>
      <c r="AE16" s="56">
        <v>0.03</v>
      </c>
      <c r="AF16" s="56">
        <v>1340</v>
      </c>
      <c r="AG16" s="56">
        <v>4198</v>
      </c>
      <c r="AH16" s="56">
        <v>5578</v>
      </c>
      <c r="AI16" s="56">
        <v>5975</v>
      </c>
      <c r="AJ16" s="8">
        <f>(AF16-Rho_default!AF16)/Rho_default!AF16</f>
        <v>-5.4340155257586453E-2</v>
      </c>
      <c r="AK16" s="8">
        <f>(AG16-Rho_default!AG16)/Rho_default!AG16</f>
        <v>-0.13781063873485316</v>
      </c>
      <c r="AL16" s="8">
        <f>(AH16-Rho_default!AH16)/Rho_default!AH16</f>
        <v>-4.9744463373083476E-2</v>
      </c>
      <c r="AM16" s="8">
        <f>(AI16-Rho_default!AI16)/Rho_default!AI16</f>
        <v>-4.6745373324824507E-2</v>
      </c>
    </row>
    <row r="17" spans="1:39">
      <c r="A17">
        <v>15</v>
      </c>
      <c r="B17" s="59">
        <v>34</v>
      </c>
      <c r="C17" s="59">
        <v>34</v>
      </c>
      <c r="D17" s="56" t="s">
        <v>4</v>
      </c>
      <c r="E17" s="56" t="s">
        <v>7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 s="56">
        <v>5.0200000000000002E-3</v>
      </c>
      <c r="Q17" s="56">
        <v>5.0000000000000001E-3</v>
      </c>
      <c r="R17" s="56">
        <v>8.4399999999999996E-3</v>
      </c>
      <c r="S17" s="56">
        <v>5.0000000000000001E-3</v>
      </c>
      <c r="T17" s="56">
        <v>5.0000000000000001E-3</v>
      </c>
      <c r="U17" s="56">
        <v>5.0000000000000001E-3</v>
      </c>
      <c r="V17" s="56">
        <v>5.0000000000000001E-3</v>
      </c>
      <c r="W17" s="56">
        <v>7.8399999999999997E-3</v>
      </c>
      <c r="X17" s="56">
        <v>7.8399999999999997E-3</v>
      </c>
      <c r="Y17" s="56">
        <v>5.0000000000000001E-3</v>
      </c>
      <c r="Z17" s="56">
        <v>5.0000000000000001E-3</v>
      </c>
      <c r="AA17" s="56">
        <v>5.0000000000000001E-3</v>
      </c>
      <c r="AB17" s="10">
        <v>0.62988070228091231</v>
      </c>
      <c r="AC17" s="56">
        <v>6.8690381825184961</v>
      </c>
      <c r="AD17" s="56">
        <v>215.01599999999999</v>
      </c>
      <c r="AE17" s="56">
        <v>0.03</v>
      </c>
      <c r="AF17" s="56">
        <v>1340</v>
      </c>
      <c r="AG17" s="56">
        <v>4198</v>
      </c>
      <c r="AH17" s="56">
        <v>5578</v>
      </c>
      <c r="AI17" s="56">
        <v>5975</v>
      </c>
      <c r="AJ17" s="8">
        <f>(AF17-Rho_default!AF17)/Rho_default!AF17</f>
        <v>-5.6338028169014086E-2</v>
      </c>
      <c r="AK17" s="8">
        <f>(AG17-Rho_default!AG17)/Rho_default!AG17</f>
        <v>-0.14151329243353783</v>
      </c>
      <c r="AL17" s="8">
        <f>(AH17-Rho_default!AH17)/Rho_default!AH17</f>
        <v>-5.1360544217687078E-2</v>
      </c>
      <c r="AM17" s="8">
        <f>(AI17-Rho_default!AI17)/Rho_default!AI17</f>
        <v>-4.8263778273335459E-2</v>
      </c>
    </row>
    <row r="18" spans="1:39">
      <c r="A18">
        <v>16</v>
      </c>
      <c r="B18" s="59">
        <v>34</v>
      </c>
      <c r="C18" s="59">
        <v>34</v>
      </c>
      <c r="D18" s="56" t="s">
        <v>4</v>
      </c>
      <c r="E18" s="56" t="s">
        <v>7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15</v>
      </c>
      <c r="L18" s="59">
        <v>150</v>
      </c>
      <c r="M18" s="59">
        <v>0</v>
      </c>
      <c r="N18" s="59">
        <v>80</v>
      </c>
      <c r="O18" s="59">
        <v>11</v>
      </c>
      <c r="P18" s="56">
        <v>5.0000000000000001E-3</v>
      </c>
      <c r="Q18" s="56">
        <v>5.0000000000000001E-3</v>
      </c>
      <c r="R18" s="56">
        <v>7.9000000000000008E-3</v>
      </c>
      <c r="S18" s="56">
        <v>5.0000000000000001E-3</v>
      </c>
      <c r="T18" s="56">
        <v>5.0000000000000001E-3</v>
      </c>
      <c r="U18" s="56">
        <v>5.0000000000000001E-3</v>
      </c>
      <c r="V18" s="56">
        <v>5.0000000000000001E-3</v>
      </c>
      <c r="W18" s="56">
        <v>7.3400000000000002E-3</v>
      </c>
      <c r="X18" s="56">
        <v>7.3400000000000002E-3</v>
      </c>
      <c r="Y18" s="56">
        <v>5.0000000000000001E-3</v>
      </c>
      <c r="Z18" s="56">
        <v>5.0000000000000001E-3</v>
      </c>
      <c r="AA18" s="56">
        <v>5.0000000000000001E-3</v>
      </c>
      <c r="AB18" s="10">
        <v>0.63475816993464051</v>
      </c>
      <c r="AC18" s="56">
        <v>6.6977091844386694</v>
      </c>
      <c r="AD18" s="56">
        <v>229.46600000000001</v>
      </c>
      <c r="AE18" s="56">
        <v>0.03</v>
      </c>
      <c r="AF18" s="56">
        <v>1294</v>
      </c>
      <c r="AG18" s="56">
        <v>4278</v>
      </c>
      <c r="AH18" s="56">
        <v>5373</v>
      </c>
      <c r="AI18" s="56">
        <v>5745</v>
      </c>
      <c r="AJ18" s="8">
        <f>(AF18-Rho_default!AF18)/Rho_default!AF18</f>
        <v>-5.7538237436270942E-2</v>
      </c>
      <c r="AK18" s="8">
        <f>(AG18-Rho_default!AG18)/Rho_default!AG18</f>
        <v>-0.13154689403166869</v>
      </c>
      <c r="AL18" s="8">
        <f>(AH18-Rho_default!AH18)/Rho_default!AH18</f>
        <v>-5.1879301217575439E-2</v>
      </c>
      <c r="AM18" s="8">
        <f>(AI18-Rho_default!AI18)/Rho_default!AI18</f>
        <v>-4.8841059602649006E-2</v>
      </c>
    </row>
    <row r="19" spans="1:39">
      <c r="A19">
        <v>17</v>
      </c>
      <c r="B19" s="59">
        <v>34</v>
      </c>
      <c r="C19" s="59">
        <v>34</v>
      </c>
      <c r="D19" s="56" t="s">
        <v>4</v>
      </c>
      <c r="E19" s="56" t="s">
        <v>7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15</v>
      </c>
      <c r="L19" s="59">
        <v>150</v>
      </c>
      <c r="M19" s="59">
        <v>0</v>
      </c>
      <c r="N19" s="59">
        <v>80</v>
      </c>
      <c r="O19" s="59">
        <v>11</v>
      </c>
      <c r="P19" s="56">
        <v>5.0000000000000001E-3</v>
      </c>
      <c r="Q19" s="56">
        <v>5.0000000000000001E-3</v>
      </c>
      <c r="R19" s="56">
        <v>7.8200000000000006E-3</v>
      </c>
      <c r="S19" s="56">
        <v>5.0000000000000001E-3</v>
      </c>
      <c r="T19" s="56">
        <v>5.0000000000000001E-3</v>
      </c>
      <c r="U19" s="56">
        <v>5.0000000000000001E-3</v>
      </c>
      <c r="V19" s="56">
        <v>5.0000000000000001E-3</v>
      </c>
      <c r="W19" s="56">
        <v>7.26E-3</v>
      </c>
      <c r="X19" s="56">
        <v>7.26E-3</v>
      </c>
      <c r="Y19" s="56">
        <v>5.0000000000000001E-3</v>
      </c>
      <c r="Z19" s="56">
        <v>5.0000000000000001E-3</v>
      </c>
      <c r="AA19" s="56">
        <v>5.0000000000000001E-3</v>
      </c>
      <c r="AB19" s="10">
        <v>0.63553551198257074</v>
      </c>
      <c r="AC19" s="56">
        <v>7.4072626095283391</v>
      </c>
      <c r="AD19" s="56">
        <v>229.46600000000001</v>
      </c>
      <c r="AE19" s="56">
        <v>0.03</v>
      </c>
      <c r="AF19" s="56">
        <v>1142</v>
      </c>
      <c r="AG19" s="56">
        <v>2840</v>
      </c>
      <c r="AH19" s="56">
        <v>4450</v>
      </c>
      <c r="AI19" s="56">
        <v>5161</v>
      </c>
      <c r="AJ19" s="8">
        <f>(AF19-Rho_default!AF19)/Rho_default!AF19</f>
        <v>-5.8532563891178897E-2</v>
      </c>
      <c r="AK19" s="8">
        <f>(AG19-Rho_default!AG19)/Rho_default!AG19</f>
        <v>-0.19977458438996901</v>
      </c>
      <c r="AL19" s="8">
        <f>(AH19-Rho_default!AH19)/Rho_default!AH19</f>
        <v>-0.11336919705120542</v>
      </c>
      <c r="AM19" s="8">
        <f>(AI19-Rho_default!AI19)/Rho_default!AI19</f>
        <v>-5.0937844795880836E-2</v>
      </c>
    </row>
    <row r="20" spans="1:39">
      <c r="A20">
        <v>18</v>
      </c>
      <c r="B20" s="59">
        <v>34</v>
      </c>
      <c r="C20" s="59">
        <v>34</v>
      </c>
      <c r="D20" s="56" t="s">
        <v>4</v>
      </c>
      <c r="E20" s="56" t="s">
        <v>7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15</v>
      </c>
      <c r="L20" s="59">
        <v>150</v>
      </c>
      <c r="M20" s="59">
        <v>0</v>
      </c>
      <c r="N20" s="59">
        <v>80</v>
      </c>
      <c r="O20" s="59">
        <v>11</v>
      </c>
      <c r="P20" s="56">
        <v>5.0000000000000001E-3</v>
      </c>
      <c r="Q20" s="56">
        <v>5.0000000000000001E-3</v>
      </c>
      <c r="R20" s="56">
        <v>7.7400000000000004E-3</v>
      </c>
      <c r="S20" s="56">
        <v>5.0000000000000001E-3</v>
      </c>
      <c r="T20" s="56">
        <v>5.0000000000000001E-3</v>
      </c>
      <c r="U20" s="56">
        <v>5.0000000000000001E-3</v>
      </c>
      <c r="V20" s="56">
        <v>5.0000000000000001E-3</v>
      </c>
      <c r="W20" s="56">
        <v>7.1799999999999998E-3</v>
      </c>
      <c r="X20" s="56">
        <v>7.1799999999999998E-3</v>
      </c>
      <c r="Y20" s="56">
        <v>5.0000000000000001E-3</v>
      </c>
      <c r="Z20" s="56">
        <v>5.0000000000000001E-3</v>
      </c>
      <c r="AA20" s="56">
        <v>5.0000000000000001E-3</v>
      </c>
      <c r="AB20" s="10">
        <v>0.63634989106753803</v>
      </c>
      <c r="AC20" s="56">
        <v>7.4120069459239213</v>
      </c>
      <c r="AD20" s="56">
        <v>229.46600000000001</v>
      </c>
      <c r="AE20" s="56">
        <v>0.03</v>
      </c>
      <c r="AF20" s="56">
        <v>1142</v>
      </c>
      <c r="AG20" s="56">
        <v>2840</v>
      </c>
      <c r="AH20" s="56">
        <v>4450</v>
      </c>
      <c r="AI20" s="56">
        <v>5161</v>
      </c>
      <c r="AJ20" s="8">
        <f>(AF20-Rho_default!AF20)/Rho_default!AF20</f>
        <v>-5.8532563891178897E-2</v>
      </c>
      <c r="AK20" s="8">
        <f>(AG20-Rho_default!AG20)/Rho_default!AG20</f>
        <v>-0.19977458438996901</v>
      </c>
      <c r="AL20" s="8">
        <f>(AH20-Rho_default!AH20)/Rho_default!AH20</f>
        <v>-0.11336919705120542</v>
      </c>
      <c r="AM20" s="8">
        <f>(AI20-Rho_default!AI20)/Rho_default!AI20</f>
        <v>-5.0937844795880836E-2</v>
      </c>
    </row>
    <row r="21" spans="1:39">
      <c r="A21">
        <v>19</v>
      </c>
      <c r="B21" s="59">
        <v>34</v>
      </c>
      <c r="C21" s="59">
        <v>34</v>
      </c>
      <c r="D21" s="56" t="s">
        <v>4</v>
      </c>
      <c r="E21" s="56" t="s">
        <v>7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15</v>
      </c>
      <c r="L21" s="59">
        <v>150</v>
      </c>
      <c r="M21" s="59">
        <v>0</v>
      </c>
      <c r="N21" s="59">
        <v>80</v>
      </c>
      <c r="O21" s="59">
        <v>11</v>
      </c>
      <c r="P21" s="56">
        <v>5.0000000000000001E-3</v>
      </c>
      <c r="Q21" s="56">
        <v>5.0000000000000001E-3</v>
      </c>
      <c r="R21" s="56">
        <v>7.6600000000000001E-3</v>
      </c>
      <c r="S21" s="56">
        <v>5.0000000000000001E-3</v>
      </c>
      <c r="T21" s="56">
        <v>5.0000000000000001E-3</v>
      </c>
      <c r="U21" s="56">
        <v>5.0000000000000001E-3</v>
      </c>
      <c r="V21" s="56">
        <v>5.0000000000000001E-3</v>
      </c>
      <c r="W21" s="56">
        <v>7.1000000000000004E-3</v>
      </c>
      <c r="X21" s="56">
        <v>7.1000000000000004E-3</v>
      </c>
      <c r="Y21" s="56">
        <v>5.0000000000000001E-3</v>
      </c>
      <c r="Z21" s="56">
        <v>5.0000000000000001E-3</v>
      </c>
      <c r="AA21" s="56">
        <v>5.0000000000000001E-3</v>
      </c>
      <c r="AB21" s="10">
        <v>0.63720261437908499</v>
      </c>
      <c r="AC21" s="56">
        <v>7.4169714122084134</v>
      </c>
      <c r="AD21" s="56">
        <v>229.46600000000001</v>
      </c>
      <c r="AE21" s="56">
        <v>0.03</v>
      </c>
      <c r="AF21" s="56">
        <v>1140</v>
      </c>
      <c r="AG21" s="56">
        <v>2820</v>
      </c>
      <c r="AH21" s="56">
        <v>4433</v>
      </c>
      <c r="AI21" s="56">
        <v>5154</v>
      </c>
      <c r="AJ21" s="8">
        <f>(AF21-Rho_default!AF21)/Rho_default!AF21</f>
        <v>-5.8629232039636665E-2</v>
      </c>
      <c r="AK21" s="8">
        <f>(AG21-Rho_default!AG21)/Rho_default!AG21</f>
        <v>-0.20068027210884354</v>
      </c>
      <c r="AL21" s="8">
        <f>(AH21-Rho_default!AH21)/Rho_default!AH21</f>
        <v>-0.11393164101539077</v>
      </c>
      <c r="AM21" s="8">
        <f>(AI21-Rho_default!AI21)/Rho_default!AI21</f>
        <v>-5.0828729281767959E-2</v>
      </c>
    </row>
    <row r="22" spans="1:39">
      <c r="A22">
        <v>20</v>
      </c>
      <c r="B22" s="59">
        <v>34</v>
      </c>
      <c r="C22" s="59">
        <v>34</v>
      </c>
      <c r="D22" s="56" t="s">
        <v>4</v>
      </c>
      <c r="E22" s="56" t="s">
        <v>7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15</v>
      </c>
      <c r="L22" s="59">
        <v>150</v>
      </c>
      <c r="M22" s="59">
        <v>0</v>
      </c>
      <c r="N22" s="59">
        <v>80</v>
      </c>
      <c r="O22" s="59">
        <v>11</v>
      </c>
      <c r="P22" s="56">
        <v>5.0000000000000001E-3</v>
      </c>
      <c r="Q22" s="56">
        <v>5.0000000000000001E-3</v>
      </c>
      <c r="R22" s="56">
        <v>7.5799999999999999E-3</v>
      </c>
      <c r="S22" s="56">
        <v>5.0000000000000001E-3</v>
      </c>
      <c r="T22" s="56">
        <v>5.0000000000000001E-3</v>
      </c>
      <c r="U22" s="56">
        <v>5.0000000000000001E-3</v>
      </c>
      <c r="V22" s="56">
        <v>5.0000000000000001E-3</v>
      </c>
      <c r="W22" s="56">
        <v>7.0400000000000003E-3</v>
      </c>
      <c r="X22" s="56">
        <v>7.0400000000000003E-3</v>
      </c>
      <c r="Y22" s="56">
        <v>5.0000000000000001E-3</v>
      </c>
      <c r="Z22" s="56">
        <v>5.0000000000000001E-3</v>
      </c>
      <c r="AA22" s="56">
        <v>5.0000000000000001E-3</v>
      </c>
      <c r="AB22" s="10">
        <v>0.63812854030501087</v>
      </c>
      <c r="AC22" s="56">
        <v>7.4223582961799028</v>
      </c>
      <c r="AD22" s="56">
        <v>229.46600000000001</v>
      </c>
      <c r="AE22" s="56">
        <v>0.03</v>
      </c>
      <c r="AF22" s="56">
        <v>1140</v>
      </c>
      <c r="AG22" s="56">
        <v>2820</v>
      </c>
      <c r="AH22" s="56">
        <v>4433</v>
      </c>
      <c r="AI22" s="56">
        <v>5154</v>
      </c>
      <c r="AJ22" s="8">
        <f>(AF22-Rho_default!AF22)/Rho_default!AF22</f>
        <v>-5.8629232039636665E-2</v>
      </c>
      <c r="AK22" s="8">
        <f>(AG22-Rho_default!AG22)/Rho_default!AG22</f>
        <v>-0.20068027210884354</v>
      </c>
      <c r="AL22" s="8">
        <f>(AH22-Rho_default!AH22)/Rho_default!AH22</f>
        <v>-0.11393164101539077</v>
      </c>
      <c r="AM22" s="8">
        <f>(AI22-Rho_default!AI22)/Rho_default!AI22</f>
        <v>-5.0828729281767959E-2</v>
      </c>
    </row>
    <row r="23" spans="1:39">
      <c r="A23">
        <v>21</v>
      </c>
      <c r="B23" s="59">
        <v>34</v>
      </c>
      <c r="C23" s="59">
        <v>34</v>
      </c>
      <c r="D23" s="56" t="s">
        <v>4</v>
      </c>
      <c r="E23" s="56" t="s">
        <v>7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16</v>
      </c>
      <c r="L23" s="59">
        <v>150</v>
      </c>
      <c r="M23" s="59">
        <v>0</v>
      </c>
      <c r="N23" s="59">
        <v>80</v>
      </c>
      <c r="O23" s="59">
        <v>11</v>
      </c>
      <c r="P23" s="56">
        <v>5.0000000000000001E-3</v>
      </c>
      <c r="Q23" s="56">
        <v>5.0000000000000001E-3</v>
      </c>
      <c r="R23" s="56">
        <v>7.1599999999999997E-3</v>
      </c>
      <c r="S23" s="56">
        <v>5.0000000000000001E-3</v>
      </c>
      <c r="T23" s="56">
        <v>5.0000000000000001E-3</v>
      </c>
      <c r="U23" s="56">
        <v>5.0000000000000001E-3</v>
      </c>
      <c r="V23" s="56">
        <v>5.0000000000000001E-3</v>
      </c>
      <c r="W23" s="56">
        <v>6.6400000000000001E-3</v>
      </c>
      <c r="X23" s="56">
        <v>6.6400000000000001E-3</v>
      </c>
      <c r="Y23" s="56">
        <v>5.0000000000000001E-3</v>
      </c>
      <c r="Z23" s="56">
        <v>5.0000000000000001E-3</v>
      </c>
      <c r="AA23" s="56">
        <v>5.0000000000000001E-3</v>
      </c>
      <c r="AB23" s="10">
        <v>0.64400993795955874</v>
      </c>
      <c r="AC23" s="56">
        <v>7.2085934798494451</v>
      </c>
      <c r="AD23" s="56">
        <v>243.916</v>
      </c>
      <c r="AE23" s="56">
        <v>0.03</v>
      </c>
      <c r="AF23" s="56">
        <v>1112</v>
      </c>
      <c r="AG23" s="56">
        <v>3053</v>
      </c>
      <c r="AH23" s="56">
        <v>4492</v>
      </c>
      <c r="AI23" s="56">
        <v>5003</v>
      </c>
      <c r="AJ23" s="8">
        <f>(AF23-Rho_default!AF23)/Rho_default!AF23</f>
        <v>-6.0016906170752324E-2</v>
      </c>
      <c r="AK23" s="8">
        <f>(AG23-Rho_default!AG23)/Rho_default!AG23</f>
        <v>-0.17930107526881719</v>
      </c>
      <c r="AL23" s="8">
        <f>(AH23-Rho_default!AH23)/Rho_default!AH23</f>
        <v>-8.7918781725888323E-2</v>
      </c>
      <c r="AM23" s="8">
        <f>(AI23-Rho_default!AI23)/Rho_default!AI23</f>
        <v>-5.1563981042654028E-2</v>
      </c>
    </row>
    <row r="24" spans="1:39">
      <c r="A24">
        <v>22</v>
      </c>
      <c r="B24" s="59">
        <v>34</v>
      </c>
      <c r="C24" s="59">
        <v>34</v>
      </c>
      <c r="D24" s="56" t="s">
        <v>4</v>
      </c>
      <c r="E24" s="56" t="s">
        <v>7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16</v>
      </c>
      <c r="L24" s="59">
        <v>150</v>
      </c>
      <c r="M24" s="59">
        <v>0</v>
      </c>
      <c r="N24" s="59">
        <v>80</v>
      </c>
      <c r="O24" s="59">
        <v>11</v>
      </c>
      <c r="P24" s="56">
        <v>5.0000000000000001E-3</v>
      </c>
      <c r="Q24" s="56">
        <v>5.0000000000000001E-3</v>
      </c>
      <c r="R24" s="56">
        <v>7.0800000000000004E-3</v>
      </c>
      <c r="S24" s="56">
        <v>5.0000000000000001E-3</v>
      </c>
      <c r="T24" s="56">
        <v>5.0000000000000001E-3</v>
      </c>
      <c r="U24" s="56">
        <v>5.0000000000000001E-3</v>
      </c>
      <c r="V24" s="56">
        <v>5.0000000000000001E-3</v>
      </c>
      <c r="W24" s="56">
        <v>6.5799999999999999E-3</v>
      </c>
      <c r="X24" s="56">
        <v>6.5799999999999999E-3</v>
      </c>
      <c r="Y24" s="56">
        <v>5.0000000000000001E-3</v>
      </c>
      <c r="Z24" s="56">
        <v>5.0000000000000001E-3</v>
      </c>
      <c r="AA24" s="56">
        <v>5.0000000000000001E-3</v>
      </c>
      <c r="AB24" s="10">
        <v>0.64514770507812502</v>
      </c>
      <c r="AC24" s="56">
        <v>7.9744276518001831</v>
      </c>
      <c r="AD24" s="56">
        <v>243.916</v>
      </c>
      <c r="AE24" s="56">
        <v>0.03</v>
      </c>
      <c r="AF24" s="56">
        <v>980</v>
      </c>
      <c r="AG24" s="56">
        <v>1604</v>
      </c>
      <c r="AH24" s="56">
        <v>3329</v>
      </c>
      <c r="AI24" s="56">
        <v>4478</v>
      </c>
      <c r="AJ24" s="8">
        <f>(AF24-Rho_default!AF24)/Rho_default!AF24</f>
        <v>-6.0402684563758392E-2</v>
      </c>
      <c r="AK24" s="8">
        <f>(AG24-Rho_default!AG24)/Rho_default!AG24</f>
        <v>-0.31099656357388317</v>
      </c>
      <c r="AL24" s="8">
        <f>(AH24-Rho_default!AH24)/Rho_default!AH24</f>
        <v>-0.1488110457683457</v>
      </c>
      <c r="AM24" s="8">
        <f>(AI24-Rho_default!AI24)/Rho_default!AI24</f>
        <v>-5.3276955602537E-2</v>
      </c>
    </row>
    <row r="25" spans="1:39">
      <c r="A25">
        <v>23</v>
      </c>
      <c r="B25" s="59">
        <v>34</v>
      </c>
      <c r="C25" s="59">
        <v>34</v>
      </c>
      <c r="D25" s="56" t="s">
        <v>4</v>
      </c>
      <c r="E25" s="56" t="s">
        <v>7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16</v>
      </c>
      <c r="L25" s="59">
        <v>150</v>
      </c>
      <c r="M25" s="59">
        <v>0</v>
      </c>
      <c r="N25" s="59">
        <v>80</v>
      </c>
      <c r="O25" s="59">
        <v>11</v>
      </c>
      <c r="P25" s="56">
        <v>5.0000000000000001E-3</v>
      </c>
      <c r="Q25" s="56">
        <v>5.0000000000000001E-3</v>
      </c>
      <c r="R25" s="56">
        <v>7.0000000000000001E-3</v>
      </c>
      <c r="S25" s="56">
        <v>5.0000000000000001E-3</v>
      </c>
      <c r="T25" s="56">
        <v>5.0000000000000001E-3</v>
      </c>
      <c r="U25" s="56">
        <v>5.0000000000000001E-3</v>
      </c>
      <c r="V25" s="56">
        <v>5.0000000000000001E-3</v>
      </c>
      <c r="W25" s="56">
        <v>6.4999999999999997E-3</v>
      </c>
      <c r="X25" s="56">
        <v>6.4999999999999997E-3</v>
      </c>
      <c r="Y25" s="56">
        <v>5.0000000000000001E-3</v>
      </c>
      <c r="Z25" s="56">
        <v>5.0000000000000001E-3</v>
      </c>
      <c r="AA25" s="56">
        <v>5.0000000000000001E-3</v>
      </c>
      <c r="AB25" s="10">
        <v>0.6463522518382353</v>
      </c>
      <c r="AC25" s="56">
        <v>7.981868654448272</v>
      </c>
      <c r="AD25" s="56">
        <v>243.916</v>
      </c>
      <c r="AE25" s="56">
        <v>0.03</v>
      </c>
      <c r="AF25" s="56">
        <v>978</v>
      </c>
      <c r="AG25" s="56">
        <v>1585</v>
      </c>
      <c r="AH25" s="56">
        <v>3314</v>
      </c>
      <c r="AI25" s="56">
        <v>4471</v>
      </c>
      <c r="AJ25" s="8">
        <f>(AF25-Rho_default!AF25)/Rho_default!AF25</f>
        <v>-6.2320230105465002E-2</v>
      </c>
      <c r="AK25" s="8">
        <f>(AG25-Rho_default!AG25)/Rho_default!AG25</f>
        <v>-0.31915807560137455</v>
      </c>
      <c r="AL25" s="8">
        <f>(AH25-Rho_default!AH25)/Rho_default!AH25</f>
        <v>-0.15264638199948863</v>
      </c>
      <c r="AM25" s="8">
        <f>(AI25-Rho_default!AI25)/Rho_default!AI25</f>
        <v>-5.4756871035940805E-2</v>
      </c>
    </row>
    <row r="26" spans="1:39">
      <c r="A26">
        <v>24</v>
      </c>
      <c r="B26" s="59">
        <v>34</v>
      </c>
      <c r="C26" s="59">
        <v>34</v>
      </c>
      <c r="D26" s="56" t="s">
        <v>4</v>
      </c>
      <c r="E26" s="56" t="s">
        <v>7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16</v>
      </c>
      <c r="L26" s="59">
        <v>150</v>
      </c>
      <c r="M26" s="59">
        <v>0</v>
      </c>
      <c r="N26" s="59">
        <v>80</v>
      </c>
      <c r="O26" s="59">
        <v>11</v>
      </c>
      <c r="P26" s="56">
        <v>5.0000000000000001E-3</v>
      </c>
      <c r="Q26" s="56">
        <v>5.0000000000000001E-3</v>
      </c>
      <c r="R26" s="56">
        <v>6.94E-3</v>
      </c>
      <c r="S26" s="56">
        <v>5.0000000000000001E-3</v>
      </c>
      <c r="T26" s="56">
        <v>5.0000000000000001E-3</v>
      </c>
      <c r="U26" s="56">
        <v>5.0000000000000001E-3</v>
      </c>
      <c r="V26" s="56">
        <v>5.0000000000000001E-3</v>
      </c>
      <c r="W26" s="56">
        <v>6.4400000000000004E-3</v>
      </c>
      <c r="X26" s="56">
        <v>6.4400000000000004E-3</v>
      </c>
      <c r="Y26" s="56">
        <v>5.0000000000000001E-3</v>
      </c>
      <c r="Z26" s="56">
        <v>5.0000000000000001E-3</v>
      </c>
      <c r="AA26" s="56">
        <v>5.0000000000000001E-3</v>
      </c>
      <c r="AB26" s="10">
        <v>0.64765984030330881</v>
      </c>
      <c r="AC26" s="56">
        <v>7.989938345627273</v>
      </c>
      <c r="AD26" s="56">
        <v>243.916</v>
      </c>
      <c r="AE26" s="56">
        <v>0.03</v>
      </c>
      <c r="AF26" s="56">
        <v>977</v>
      </c>
      <c r="AG26" s="56">
        <v>1566</v>
      </c>
      <c r="AH26" s="56">
        <v>3298</v>
      </c>
      <c r="AI26" s="56">
        <v>4465</v>
      </c>
      <c r="AJ26" s="8">
        <f>(AF26-Rho_default!AF26)/Rho_default!AF26</f>
        <v>-6.147934678194044E-2</v>
      </c>
      <c r="AK26" s="8">
        <f>(AG26-Rho_default!AG26)/Rho_default!AG26</f>
        <v>-0.32178432221741016</v>
      </c>
      <c r="AL26" s="8">
        <f>(AH26-Rho_default!AH26)/Rho_default!AH26</f>
        <v>-0.15327342747111683</v>
      </c>
      <c r="AM26" s="8">
        <f>(AI26-Rho_default!AI26)/Rho_default!AI26</f>
        <v>-5.4626296845225492E-2</v>
      </c>
    </row>
    <row r="27" spans="1:39">
      <c r="A27">
        <v>25</v>
      </c>
      <c r="B27" s="59">
        <v>34</v>
      </c>
      <c r="C27" s="59">
        <v>34</v>
      </c>
      <c r="D27" s="56" t="s">
        <v>4</v>
      </c>
      <c r="E27" s="56" t="s">
        <v>7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16</v>
      </c>
      <c r="L27" s="59">
        <v>150</v>
      </c>
      <c r="M27" s="59">
        <v>0</v>
      </c>
      <c r="N27" s="59">
        <v>80</v>
      </c>
      <c r="O27" s="59">
        <v>11</v>
      </c>
      <c r="P27" s="56">
        <v>5.0000000000000001E-3</v>
      </c>
      <c r="Q27" s="56">
        <v>5.0000000000000001E-3</v>
      </c>
      <c r="R27" s="56">
        <v>6.8599999999999998E-3</v>
      </c>
      <c r="S27" s="56">
        <v>5.0000000000000001E-3</v>
      </c>
      <c r="T27" s="56">
        <v>5.0000000000000001E-3</v>
      </c>
      <c r="U27" s="56">
        <v>5.0000000000000001E-3</v>
      </c>
      <c r="V27" s="56">
        <v>5.0000000000000001E-3</v>
      </c>
      <c r="W27" s="56">
        <v>6.3800000000000003E-3</v>
      </c>
      <c r="X27" s="56">
        <v>6.3800000000000003E-3</v>
      </c>
      <c r="Y27" s="56">
        <v>5.0000000000000001E-3</v>
      </c>
      <c r="Z27" s="56">
        <v>5.0000000000000001E-3</v>
      </c>
      <c r="AA27" s="56">
        <v>5.0000000000000001E-3</v>
      </c>
      <c r="AB27" s="10">
        <v>0.64900045955882346</v>
      </c>
      <c r="AC27" s="56">
        <v>7.9982034311149937</v>
      </c>
      <c r="AD27" s="56">
        <v>243.916</v>
      </c>
      <c r="AE27" s="56">
        <v>0.03</v>
      </c>
      <c r="AF27" s="56">
        <v>975</v>
      </c>
      <c r="AG27" s="56">
        <v>1547</v>
      </c>
      <c r="AH27" s="56">
        <v>3283</v>
      </c>
      <c r="AI27" s="56">
        <v>4459</v>
      </c>
      <c r="AJ27" s="8">
        <f>(AF27-Rho_default!AF27)/Rho_default!AF27</f>
        <v>-6.3400576368876083E-2</v>
      </c>
      <c r="AK27" s="8">
        <f>(AG27-Rho_default!AG27)/Rho_default!AG27</f>
        <v>-0.33001299263750539</v>
      </c>
      <c r="AL27" s="8">
        <f>(AH27-Rho_default!AH27)/Rho_default!AH27</f>
        <v>-0.15712451861360718</v>
      </c>
      <c r="AM27" s="8">
        <f>(AI27-Rho_default!AI27)/Rho_default!AI27</f>
        <v>-5.5896675841626088E-2</v>
      </c>
    </row>
    <row r="28" spans="1:39">
      <c r="A28">
        <v>26</v>
      </c>
      <c r="B28" s="59">
        <v>34</v>
      </c>
      <c r="C28" s="59">
        <v>34</v>
      </c>
      <c r="D28" s="56" t="s">
        <v>4</v>
      </c>
      <c r="E28" s="56" t="s">
        <v>7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17</v>
      </c>
      <c r="L28" s="59">
        <v>150</v>
      </c>
      <c r="M28" s="59">
        <v>0</v>
      </c>
      <c r="N28" s="59">
        <v>80</v>
      </c>
      <c r="O28" s="59">
        <v>11</v>
      </c>
      <c r="P28" s="56">
        <v>5.0000000000000001E-3</v>
      </c>
      <c r="Q28" s="56">
        <v>5.0000000000000001E-3</v>
      </c>
      <c r="R28" s="56">
        <v>6.5399999999999998E-3</v>
      </c>
      <c r="S28" s="56">
        <v>5.0000000000000001E-3</v>
      </c>
      <c r="T28" s="56">
        <v>5.0000000000000001E-3</v>
      </c>
      <c r="U28" s="56">
        <v>5.0000000000000001E-3</v>
      </c>
      <c r="V28" s="56">
        <v>5.0000000000000001E-3</v>
      </c>
      <c r="W28" s="56">
        <v>6.0600000000000003E-3</v>
      </c>
      <c r="X28" s="56">
        <v>6.0600000000000003E-3</v>
      </c>
      <c r="Y28" s="56">
        <v>5.0000000000000001E-3</v>
      </c>
      <c r="Z28" s="56">
        <v>5.0000000000000001E-3</v>
      </c>
      <c r="AA28" s="56">
        <v>5.0000000000000001E-3</v>
      </c>
      <c r="AB28" s="10">
        <v>0.65592964643622564</v>
      </c>
      <c r="AC28" s="56">
        <v>7.7415647811690116</v>
      </c>
      <c r="AD28" s="56">
        <v>258.36599999999999</v>
      </c>
      <c r="AE28" s="56">
        <v>0.03</v>
      </c>
      <c r="AF28" s="56">
        <v>960</v>
      </c>
      <c r="AG28" s="56">
        <v>1929</v>
      </c>
      <c r="AH28" s="56">
        <v>3475</v>
      </c>
      <c r="AI28" s="56">
        <v>4369</v>
      </c>
      <c r="AJ28" s="8">
        <f>(AF28-Rho_default!AF28)/Rho_default!AF28</f>
        <v>-6.3414634146341464E-2</v>
      </c>
      <c r="AK28" s="8">
        <f>(AG28-Rho_default!AG28)/Rho_default!AG28</f>
        <v>-0.26653992395437265</v>
      </c>
      <c r="AL28" s="8">
        <f>(AH28-Rho_default!AH28)/Rho_default!AH28</f>
        <v>-0.13942545814759782</v>
      </c>
      <c r="AM28" s="8">
        <f>(AI28-Rho_default!AI28)/Rho_default!AI28</f>
        <v>-5.5351351351351351E-2</v>
      </c>
    </row>
    <row r="29" spans="1:39">
      <c r="A29">
        <v>27</v>
      </c>
      <c r="B29" s="59">
        <v>34</v>
      </c>
      <c r="C29" s="59">
        <v>34</v>
      </c>
      <c r="D29" s="56" t="s">
        <v>4</v>
      </c>
      <c r="E29" s="56" t="s">
        <v>7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17</v>
      </c>
      <c r="L29" s="59">
        <v>150</v>
      </c>
      <c r="M29" s="59">
        <v>0</v>
      </c>
      <c r="N29" s="59">
        <v>80</v>
      </c>
      <c r="O29" s="59">
        <v>11</v>
      </c>
      <c r="P29" s="56">
        <v>5.0000000000000001E-3</v>
      </c>
      <c r="Q29" s="56">
        <v>5.0000000000000001E-3</v>
      </c>
      <c r="R29" s="56">
        <v>6.4599999999999996E-3</v>
      </c>
      <c r="S29" s="56">
        <v>5.0000000000000001E-3</v>
      </c>
      <c r="T29" s="56">
        <v>5.0000000000000001E-3</v>
      </c>
      <c r="U29" s="56">
        <v>5.0000000000000001E-3</v>
      </c>
      <c r="V29" s="56">
        <v>5.0000000000000001E-3</v>
      </c>
      <c r="W29" s="56">
        <v>6.0000000000000001E-3</v>
      </c>
      <c r="X29" s="56">
        <v>6.0000000000000001E-3</v>
      </c>
      <c r="Y29" s="56">
        <v>5.0000000000000001E-3</v>
      </c>
      <c r="Z29" s="56">
        <v>5.0000000000000001E-3</v>
      </c>
      <c r="AA29" s="56">
        <v>5.0000000000000001E-3</v>
      </c>
      <c r="AB29" s="10">
        <v>0.65758641539253593</v>
      </c>
      <c r="AC29" s="56">
        <v>8.5672656259675932</v>
      </c>
      <c r="AD29" s="56">
        <v>258.36599999999999</v>
      </c>
      <c r="AE29" s="56">
        <v>0.03</v>
      </c>
      <c r="AF29" s="56">
        <v>842</v>
      </c>
      <c r="AG29" s="56">
        <v>1344</v>
      </c>
      <c r="AH29" s="56">
        <v>2275</v>
      </c>
      <c r="AI29" s="56">
        <v>3533</v>
      </c>
      <c r="AJ29" s="8">
        <f>(AF29-Rho_default!AF29)/Rho_default!AF29</f>
        <v>-6.6518847006651879E-2</v>
      </c>
      <c r="AK29" s="8">
        <f>(AG29-Rho_default!AG29)/Rho_default!AG29</f>
        <v>-6.2107466852756456E-2</v>
      </c>
      <c r="AL29" s="8">
        <f>(AH29-Rho_default!AH29)/Rho_default!AH29</f>
        <v>-0.21848162143593267</v>
      </c>
      <c r="AM29" s="8">
        <f>(AI29-Rho_default!AI29)/Rho_default!AI29</f>
        <v>-0.12872996300863132</v>
      </c>
    </row>
    <row r="30" spans="1:39">
      <c r="A30">
        <v>28</v>
      </c>
      <c r="B30" s="59">
        <v>34</v>
      </c>
      <c r="C30" s="59">
        <v>34</v>
      </c>
      <c r="D30" s="56" t="s">
        <v>4</v>
      </c>
      <c r="E30" s="56" t="s">
        <v>7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17</v>
      </c>
      <c r="L30" s="59">
        <v>150</v>
      </c>
      <c r="M30" s="59">
        <v>0</v>
      </c>
      <c r="N30" s="59">
        <v>80</v>
      </c>
      <c r="O30" s="59">
        <v>11</v>
      </c>
      <c r="P30" s="56">
        <v>5.0000000000000001E-3</v>
      </c>
      <c r="Q30" s="56">
        <v>5.0000000000000001E-3</v>
      </c>
      <c r="R30" s="56">
        <v>6.4000000000000003E-3</v>
      </c>
      <c r="S30" s="56">
        <v>5.0000000000000001E-3</v>
      </c>
      <c r="T30" s="56">
        <v>5.0000000000000001E-3</v>
      </c>
      <c r="U30" s="56">
        <v>5.0000000000000001E-3</v>
      </c>
      <c r="V30" s="56">
        <v>5.0000000000000001E-3</v>
      </c>
      <c r="W30" s="56">
        <v>5.94E-3</v>
      </c>
      <c r="X30" s="56">
        <v>5.94E-3</v>
      </c>
      <c r="Y30" s="56">
        <v>5.0000000000000001E-3</v>
      </c>
      <c r="Z30" s="56">
        <v>5.0000000000000001E-3</v>
      </c>
      <c r="AA30" s="56">
        <v>5.0000000000000001E-3</v>
      </c>
      <c r="AB30" s="10">
        <v>0.65937638438237078</v>
      </c>
      <c r="AC30" s="56">
        <v>8.5789178726886171</v>
      </c>
      <c r="AD30" s="56">
        <v>258.36599999999999</v>
      </c>
      <c r="AE30" s="56">
        <v>0.03</v>
      </c>
      <c r="AF30" s="56">
        <v>841</v>
      </c>
      <c r="AG30" s="56">
        <v>1342</v>
      </c>
      <c r="AH30" s="56">
        <v>2261</v>
      </c>
      <c r="AI30" s="56">
        <v>3521</v>
      </c>
      <c r="AJ30" s="8">
        <f>(AF30-Rho_default!AF30)/Rho_default!AF30</f>
        <v>-6.5555555555555561E-2</v>
      </c>
      <c r="AK30" s="8">
        <f>(AG30-Rho_default!AG30)/Rho_default!AG30</f>
        <v>-6.2194269741439552E-2</v>
      </c>
      <c r="AL30" s="8">
        <f>(AH30-Rho_default!AH30)/Rho_default!AH30</f>
        <v>-0.21953745253710735</v>
      </c>
      <c r="AM30" s="8">
        <f>(AI30-Rho_default!AI30)/Rho_default!AI30</f>
        <v>-0.12911204551075933</v>
      </c>
    </row>
    <row r="31" spans="1:39">
      <c r="A31">
        <v>29</v>
      </c>
      <c r="B31" s="59">
        <v>34</v>
      </c>
      <c r="C31" s="59">
        <v>34</v>
      </c>
      <c r="D31" s="56" t="s">
        <v>4</v>
      </c>
      <c r="E31" s="56" t="s">
        <v>7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17</v>
      </c>
      <c r="L31" s="59">
        <v>150</v>
      </c>
      <c r="M31" s="59">
        <v>0</v>
      </c>
      <c r="N31" s="59">
        <v>80</v>
      </c>
      <c r="O31" s="59">
        <v>11</v>
      </c>
      <c r="P31" s="56">
        <v>5.0000000000000001E-3</v>
      </c>
      <c r="Q31" s="56">
        <v>5.0000000000000001E-3</v>
      </c>
      <c r="R31" s="56">
        <v>6.3400000000000001E-3</v>
      </c>
      <c r="S31" s="56">
        <v>5.0000000000000001E-3</v>
      </c>
      <c r="T31" s="56">
        <v>5.0000000000000001E-3</v>
      </c>
      <c r="U31" s="56">
        <v>5.0000000000000001E-3</v>
      </c>
      <c r="V31" s="56">
        <v>5.0000000000000001E-3</v>
      </c>
      <c r="W31" s="56">
        <v>5.8799999999999998E-3</v>
      </c>
      <c r="X31" s="56">
        <v>5.8799999999999998E-3</v>
      </c>
      <c r="Y31" s="56">
        <v>5.0000000000000001E-3</v>
      </c>
      <c r="Z31" s="56">
        <v>5.0000000000000001E-3</v>
      </c>
      <c r="AA31" s="56">
        <v>5.0000000000000001E-3</v>
      </c>
      <c r="AB31" s="10">
        <v>0.66132170352366471</v>
      </c>
      <c r="AC31" s="56">
        <v>8.5915634896098005</v>
      </c>
      <c r="AD31" s="56">
        <v>258.36599999999999</v>
      </c>
      <c r="AE31" s="56">
        <v>0.03</v>
      </c>
      <c r="AF31" s="56">
        <v>839</v>
      </c>
      <c r="AG31" s="56">
        <v>1340</v>
      </c>
      <c r="AH31" s="56">
        <v>2246</v>
      </c>
      <c r="AI31" s="56">
        <v>3509</v>
      </c>
      <c r="AJ31" s="8">
        <f>(AF31-Rho_default!AF31)/Rho_default!AF31</f>
        <v>-6.6740823136818686E-2</v>
      </c>
      <c r="AK31" s="8">
        <f>(AG31-Rho_default!AG31)/Rho_default!AG31</f>
        <v>-6.1624649859943981E-2</v>
      </c>
      <c r="AL31" s="8">
        <f>(AH31-Rho_default!AH31)/Rho_default!AH31</f>
        <v>-0.22068008327550312</v>
      </c>
      <c r="AM31" s="8">
        <f>(AI31-Rho_default!AI31)/Rho_default!AI31</f>
        <v>-0.12949640287769784</v>
      </c>
    </row>
    <row r="32" spans="1:39">
      <c r="A32">
        <v>30</v>
      </c>
      <c r="B32" s="59">
        <v>34</v>
      </c>
      <c r="C32" s="59">
        <v>34</v>
      </c>
      <c r="D32" s="56" t="s">
        <v>4</v>
      </c>
      <c r="E32" s="56" t="s">
        <v>7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17</v>
      </c>
      <c r="L32" s="59">
        <v>150</v>
      </c>
      <c r="M32" s="59">
        <v>0</v>
      </c>
      <c r="N32" s="59">
        <v>80</v>
      </c>
      <c r="O32" s="59">
        <v>11</v>
      </c>
      <c r="P32" s="56">
        <v>5.0000000000000001E-3</v>
      </c>
      <c r="Q32" s="56">
        <v>5.0000000000000001E-3</v>
      </c>
      <c r="R32" s="56">
        <v>6.2599999999999999E-3</v>
      </c>
      <c r="S32" s="56">
        <v>5.0000000000000001E-3</v>
      </c>
      <c r="T32" s="56">
        <v>5.0000000000000001E-3</v>
      </c>
      <c r="U32" s="56">
        <v>5.0000000000000001E-3</v>
      </c>
      <c r="V32" s="56">
        <v>5.0000000000000001E-3</v>
      </c>
      <c r="W32" s="56">
        <v>5.8199999999999997E-3</v>
      </c>
      <c r="X32" s="56">
        <v>5.8199999999999997E-3</v>
      </c>
      <c r="Y32" s="56">
        <v>5.0000000000000001E-3</v>
      </c>
      <c r="Z32" s="56">
        <v>5.0000000000000001E-3</v>
      </c>
      <c r="AA32" s="56">
        <v>5.0000000000000001E-3</v>
      </c>
      <c r="AB32" s="10">
        <v>0.66338914763951584</v>
      </c>
      <c r="AC32" s="56">
        <v>8.6049826141202761</v>
      </c>
      <c r="AD32" s="56">
        <v>258.36599999999999</v>
      </c>
      <c r="AE32" s="56">
        <v>0.03</v>
      </c>
      <c r="AF32" s="56">
        <v>838</v>
      </c>
      <c r="AG32" s="56">
        <v>1338</v>
      </c>
      <c r="AH32" s="56">
        <v>2232</v>
      </c>
      <c r="AI32" s="56">
        <v>3497</v>
      </c>
      <c r="AJ32" s="8">
        <f>(AF32-Rho_default!AF32)/Rho_default!AF32</f>
        <v>-6.5774804905239681E-2</v>
      </c>
      <c r="AK32" s="8">
        <f>(AG32-Rho_default!AG32)/Rho_default!AG32</f>
        <v>-6.1711079943899017E-2</v>
      </c>
      <c r="AL32" s="8">
        <f>(AH32-Rho_default!AH32)/Rho_default!AH32</f>
        <v>-0.22175732217573221</v>
      </c>
      <c r="AM32" s="8">
        <f>(AI32-Rho_default!AI32)/Rho_default!AI32</f>
        <v>-0.12988305548643941</v>
      </c>
    </row>
    <row r="33" spans="1:39">
      <c r="A33">
        <v>31</v>
      </c>
      <c r="B33" s="59">
        <v>34</v>
      </c>
      <c r="C33" s="59">
        <v>34</v>
      </c>
      <c r="D33" s="56" t="s">
        <v>4</v>
      </c>
      <c r="E33" s="56" t="s">
        <v>7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18</v>
      </c>
      <c r="L33" s="59">
        <v>150</v>
      </c>
      <c r="M33" s="59">
        <v>0</v>
      </c>
      <c r="N33" s="59">
        <v>80</v>
      </c>
      <c r="O33" s="59">
        <v>11</v>
      </c>
      <c r="P33" s="56">
        <v>5.0000000000000001E-3</v>
      </c>
      <c r="Q33" s="56">
        <v>5.0000000000000001E-3</v>
      </c>
      <c r="R33" s="56">
        <v>6.0000000000000001E-3</v>
      </c>
      <c r="S33" s="56">
        <v>5.0000000000000001E-3</v>
      </c>
      <c r="T33" s="56">
        <v>5.0000000000000001E-3</v>
      </c>
      <c r="U33" s="56">
        <v>5.0000000000000001E-3</v>
      </c>
      <c r="V33" s="56">
        <v>5.0000000000000001E-3</v>
      </c>
      <c r="W33" s="56">
        <v>5.5799999999999999E-3</v>
      </c>
      <c r="X33" s="56">
        <v>5.5799999999999999E-3</v>
      </c>
      <c r="Y33" s="56">
        <v>5.0000000000000001E-3</v>
      </c>
      <c r="Z33" s="56">
        <v>5.0000000000000001E-3</v>
      </c>
      <c r="AA33" s="56">
        <v>5.0000000000000001E-3</v>
      </c>
      <c r="AB33" s="10">
        <v>0.67161149439199552</v>
      </c>
      <c r="AC33" s="56">
        <v>8.305720648064435</v>
      </c>
      <c r="AD33" s="56">
        <v>272.81599999999997</v>
      </c>
      <c r="AE33" s="56">
        <v>0.03</v>
      </c>
      <c r="AF33" s="56">
        <v>830</v>
      </c>
      <c r="AG33" s="56">
        <v>1322</v>
      </c>
      <c r="AH33" s="56">
        <v>2511</v>
      </c>
      <c r="AI33" s="56">
        <v>3638</v>
      </c>
      <c r="AJ33" s="8">
        <f>(AF33-Rho_default!AF33)/Rho_default!AF33</f>
        <v>-6.741573033707865E-2</v>
      </c>
      <c r="AK33" s="8">
        <f>(AG33-Rho_default!AG33)/Rho_default!AG33</f>
        <v>-0.1763239875389408</v>
      </c>
      <c r="AL33" s="8">
        <f>(AH33-Rho_default!AH33)/Rho_default!AH33</f>
        <v>-0.19338258914230647</v>
      </c>
      <c r="AM33" s="8">
        <f>(AI33-Rho_default!AI33)/Rho_default!AI33</f>
        <v>-0.10416153656734795</v>
      </c>
    </row>
    <row r="34" spans="1:39">
      <c r="A34">
        <v>32</v>
      </c>
      <c r="B34" s="59">
        <v>34</v>
      </c>
      <c r="C34" s="59">
        <v>34</v>
      </c>
      <c r="D34" s="56" t="s">
        <v>4</v>
      </c>
      <c r="E34" s="56" t="s">
        <v>7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18</v>
      </c>
      <c r="L34" s="59">
        <v>150</v>
      </c>
      <c r="M34" s="59">
        <v>0</v>
      </c>
      <c r="N34" s="59">
        <v>80</v>
      </c>
      <c r="O34" s="59">
        <v>11</v>
      </c>
      <c r="P34" s="56">
        <v>5.0000000000000001E-3</v>
      </c>
      <c r="Q34" s="56">
        <v>5.0000000000000001E-3</v>
      </c>
      <c r="R34" s="56">
        <v>5.94E-3</v>
      </c>
      <c r="S34" s="56">
        <v>5.0000000000000001E-3</v>
      </c>
      <c r="T34" s="56">
        <v>5.0000000000000001E-3</v>
      </c>
      <c r="U34" s="56">
        <v>5.0000000000000001E-3</v>
      </c>
      <c r="V34" s="56">
        <v>5.0000000000000001E-3</v>
      </c>
      <c r="W34" s="56">
        <v>5.5199999999999997E-3</v>
      </c>
      <c r="X34" s="56">
        <v>5.5199999999999997E-3</v>
      </c>
      <c r="Y34" s="56">
        <v>5.0000000000000001E-3</v>
      </c>
      <c r="Z34" s="56">
        <v>5.0000000000000001E-3</v>
      </c>
      <c r="AA34" s="56">
        <v>5.0000000000000001E-3</v>
      </c>
      <c r="AB34" s="10">
        <v>0.67419233639958043</v>
      </c>
      <c r="AC34" s="56">
        <v>9.1976284030512847</v>
      </c>
      <c r="AD34" s="56">
        <v>272.81599999999997</v>
      </c>
      <c r="AE34" s="56">
        <v>0.03</v>
      </c>
      <c r="AF34" s="56">
        <v>726</v>
      </c>
      <c r="AG34" s="56">
        <v>1166</v>
      </c>
      <c r="AH34" s="56">
        <v>1526</v>
      </c>
      <c r="AI34" s="56">
        <v>2638</v>
      </c>
      <c r="AJ34" s="8">
        <f>(AF34-Rho_default!AF34)/Rho_default!AF34</f>
        <v>-7.0422535211267609E-2</v>
      </c>
      <c r="AK34" s="8">
        <f>(AG34-Rho_default!AG34)/Rho_default!AG34</f>
        <v>-6.5705128205128208E-2</v>
      </c>
      <c r="AL34" s="8">
        <f>(AH34-Rho_default!AH34)/Rho_default!AH34</f>
        <v>-0.22261844116148752</v>
      </c>
      <c r="AM34" s="8">
        <f>(AI34-Rho_default!AI34)/Rho_default!AI34</f>
        <v>-0.17278143618689246</v>
      </c>
    </row>
    <row r="35" spans="1:39">
      <c r="A35">
        <v>33</v>
      </c>
      <c r="B35" s="59">
        <v>34</v>
      </c>
      <c r="C35" s="59">
        <v>34</v>
      </c>
      <c r="D35" s="56" t="s">
        <v>4</v>
      </c>
      <c r="E35" s="56" t="s">
        <v>7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18</v>
      </c>
      <c r="L35" s="59">
        <v>150</v>
      </c>
      <c r="M35" s="59">
        <v>0</v>
      </c>
      <c r="N35" s="59">
        <v>80</v>
      </c>
      <c r="O35" s="59">
        <v>11</v>
      </c>
      <c r="P35" s="56">
        <v>5.0000000000000001E-3</v>
      </c>
      <c r="Q35" s="56">
        <v>5.0000000000000001E-3</v>
      </c>
      <c r="R35" s="56">
        <v>5.8799999999999998E-3</v>
      </c>
      <c r="S35" s="56">
        <v>5.0000000000000001E-3</v>
      </c>
      <c r="T35" s="56">
        <v>5.0000000000000001E-3</v>
      </c>
      <c r="U35" s="56">
        <v>5.0000000000000001E-3</v>
      </c>
      <c r="V35" s="56">
        <v>5.0000000000000001E-3</v>
      </c>
      <c r="W35" s="56">
        <v>5.4599999999999996E-3</v>
      </c>
      <c r="X35" s="56">
        <v>5.4599999999999996E-3</v>
      </c>
      <c r="Y35" s="56">
        <v>5.0000000000000001E-3</v>
      </c>
      <c r="Z35" s="56">
        <v>5.0000000000000001E-3</v>
      </c>
      <c r="AA35" s="56">
        <v>5.0000000000000001E-3</v>
      </c>
      <c r="AB35" s="10">
        <v>0.67693506414911631</v>
      </c>
      <c r="AC35" s="56">
        <v>9.2163181632597286</v>
      </c>
      <c r="AD35" s="56">
        <v>272.81599999999997</v>
      </c>
      <c r="AE35" s="56">
        <v>0.03</v>
      </c>
      <c r="AF35" s="56">
        <v>724</v>
      </c>
      <c r="AG35" s="56">
        <v>1163</v>
      </c>
      <c r="AH35" s="56">
        <v>1522</v>
      </c>
      <c r="AI35" s="56">
        <v>2616</v>
      </c>
      <c r="AJ35" s="8">
        <f>(AF35-Rho_default!AF35)/Rho_default!AF35</f>
        <v>-6.9408740359897178E-2</v>
      </c>
      <c r="AK35" s="8">
        <f>(AG35-Rho_default!AG35)/Rho_default!AG35</f>
        <v>-6.5863453815261042E-2</v>
      </c>
      <c r="AL35" s="8">
        <f>(AH35-Rho_default!AH35)/Rho_default!AH35</f>
        <v>-0.21384297520661158</v>
      </c>
      <c r="AM35" s="8">
        <f>(AI35-Rho_default!AI35)/Rho_default!AI35</f>
        <v>-0.1737207833228048</v>
      </c>
    </row>
    <row r="36" spans="1:39">
      <c r="A36">
        <v>34</v>
      </c>
      <c r="B36" s="59">
        <v>34</v>
      </c>
      <c r="C36" s="59">
        <v>34</v>
      </c>
      <c r="D36" s="56" t="s">
        <v>4</v>
      </c>
      <c r="E36" s="56" t="s">
        <v>7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18</v>
      </c>
      <c r="L36" s="59">
        <v>150</v>
      </c>
      <c r="M36" s="59">
        <v>0</v>
      </c>
      <c r="N36" s="59">
        <v>80</v>
      </c>
      <c r="O36" s="59">
        <v>11</v>
      </c>
      <c r="P36" s="56">
        <v>5.0000000000000001E-3</v>
      </c>
      <c r="Q36" s="56">
        <v>5.0000000000000001E-3</v>
      </c>
      <c r="R36" s="56">
        <v>5.8199999999999997E-3</v>
      </c>
      <c r="S36" s="56">
        <v>5.0000000000000001E-3</v>
      </c>
      <c r="T36" s="56">
        <v>5.0000000000000001E-3</v>
      </c>
      <c r="U36" s="56">
        <v>5.0000000000000001E-3</v>
      </c>
      <c r="V36" s="56">
        <v>5.0000000000000001E-3</v>
      </c>
      <c r="W36" s="56">
        <v>5.4000000000000003E-3</v>
      </c>
      <c r="X36" s="56">
        <v>5.4000000000000003E-3</v>
      </c>
      <c r="Y36" s="56">
        <v>5.0000000000000001E-3</v>
      </c>
      <c r="Z36" s="56">
        <v>5.0000000000000001E-3</v>
      </c>
      <c r="AA36" s="56">
        <v>5.0000000000000001E-3</v>
      </c>
      <c r="AB36" s="10">
        <v>0.67990044783345427</v>
      </c>
      <c r="AC36" s="56">
        <v>9.2364826191680489</v>
      </c>
      <c r="AD36" s="56">
        <v>272.81599999999997</v>
      </c>
      <c r="AE36" s="56">
        <v>0.03</v>
      </c>
      <c r="AF36" s="56">
        <v>722</v>
      </c>
      <c r="AG36" s="56">
        <v>1160</v>
      </c>
      <c r="AH36" s="56">
        <v>1518</v>
      </c>
      <c r="AI36" s="56">
        <v>2593</v>
      </c>
      <c r="AJ36" s="8">
        <f>(AF36-Rho_default!AF36)/Rho_default!AF36</f>
        <v>-7.0785070785070792E-2</v>
      </c>
      <c r="AK36" s="8">
        <f>(AG36-Rho_default!AG36)/Rho_default!AG36</f>
        <v>-6.6773934030571205E-2</v>
      </c>
      <c r="AL36" s="8">
        <f>(AH36-Rho_default!AH36)/Rho_default!AH36</f>
        <v>-0.21019771071800208</v>
      </c>
      <c r="AM36" s="8">
        <f>(AI36-Rho_default!AI36)/Rho_default!AI36</f>
        <v>-0.17812995245641838</v>
      </c>
    </row>
    <row r="37" spans="1:39">
      <c r="A37">
        <v>35</v>
      </c>
      <c r="B37" s="59">
        <v>34</v>
      </c>
      <c r="C37" s="59">
        <v>34</v>
      </c>
      <c r="D37" s="56" t="s">
        <v>4</v>
      </c>
      <c r="E37" s="56" t="s">
        <v>7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18</v>
      </c>
      <c r="L37" s="59">
        <v>150</v>
      </c>
      <c r="M37" s="59">
        <v>0</v>
      </c>
      <c r="N37" s="59">
        <v>80</v>
      </c>
      <c r="O37" s="59">
        <v>11</v>
      </c>
      <c r="P37" s="56">
        <v>5.0000000000000001E-3</v>
      </c>
      <c r="Q37" s="56">
        <v>5.0000000000000001E-3</v>
      </c>
      <c r="R37" s="56">
        <v>5.7600000000000004E-3</v>
      </c>
      <c r="S37" s="56">
        <v>5.0000000000000001E-3</v>
      </c>
      <c r="T37" s="56">
        <v>5.0000000000000001E-3</v>
      </c>
      <c r="U37" s="56">
        <v>5.0000000000000001E-3</v>
      </c>
      <c r="V37" s="56">
        <v>5.0000000000000001E-3</v>
      </c>
      <c r="W37" s="56">
        <v>5.3400000000000001E-3</v>
      </c>
      <c r="X37" s="56">
        <v>5.3400000000000001E-3</v>
      </c>
      <c r="Y37" s="56">
        <v>5.0000000000000001E-3</v>
      </c>
      <c r="Z37" s="56">
        <v>5.0000000000000001E-3</v>
      </c>
      <c r="AA37" s="56">
        <v>5.0000000000000001E-3</v>
      </c>
      <c r="AB37" s="10">
        <v>0.68311622488501578</v>
      </c>
      <c r="AC37" s="56">
        <v>9.2583001001268652</v>
      </c>
      <c r="AD37" s="56">
        <v>272.81599999999997</v>
      </c>
      <c r="AE37" s="56">
        <v>0.03</v>
      </c>
      <c r="AF37" s="56">
        <v>720</v>
      </c>
      <c r="AG37" s="56">
        <v>1157</v>
      </c>
      <c r="AH37" s="56">
        <v>1514</v>
      </c>
      <c r="AI37" s="56">
        <v>2571</v>
      </c>
      <c r="AJ37" s="8">
        <f>(AF37-Rho_default!AF37)/Rho_default!AF37</f>
        <v>-7.0967741935483872E-2</v>
      </c>
      <c r="AK37" s="8">
        <f>(AG37-Rho_default!AG37)/Rho_default!AG37</f>
        <v>-6.618240516545601E-2</v>
      </c>
      <c r="AL37" s="8">
        <f>(AH37-Rho_default!AH37)/Rho_default!AH37</f>
        <v>-0.20105540897097626</v>
      </c>
      <c r="AM37" s="8">
        <f>(AI37-Rho_default!AI37)/Rho_default!AI37</f>
        <v>-0.17938078518991382</v>
      </c>
    </row>
  </sheetData>
  <conditionalFormatting sqref="AF3:AI37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size="43" baseType="lpstr">
      <vt:lpstr>Slab_Properties</vt:lpstr>
      <vt:lpstr>AISC_DG_11_Sensitive_Equipment</vt:lpstr>
      <vt:lpstr>Batch calculations -&gt;</vt:lpstr>
      <vt:lpstr>Rho_default</vt:lpstr>
      <vt:lpstr>Rho_25%nonmin</vt:lpstr>
      <vt:lpstr>Rho_50%nonmin</vt:lpstr>
      <vt:lpstr>Rho_25%</vt:lpstr>
      <vt:lpstr>Rho_50%</vt:lpstr>
      <vt:lpstr>Rho_100%</vt:lpstr>
      <vt:lpstr>damping_study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2018-12-06T19:53:51Z</dcterms:modified>
</cp:coreProperties>
</file>