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achter\workspaces\vibraslab\"/>
    </mc:Choice>
  </mc:AlternateContent>
  <xr:revisionPtr revIDLastSave="0" documentId="13_ncr:1_{3BD44B13-7180-46C1-BC29-CD179CF55E64}" xr6:coauthVersionLast="40" xr6:coauthVersionMax="40" xr10:uidLastSave="{00000000-0000-0000-0000-000000000000}"/>
  <bookViews>
    <workbookView xWindow="0" yWindow="0" windowWidth="21570" windowHeight="6480" firstSheet="2" activeTab="8" xr2:uid="{00000000-000D-0000-FFFF-FFFF00000000}"/>
  </bookViews>
  <sheets>
    <sheet name="Slab_Properties" sheetId="1" r:id="rId1"/>
    <sheet name="AISC_DG_11_Sensitive_Equipment" sheetId="2" r:id="rId2"/>
    <sheet name="Batch calculations -&gt;" sheetId="3" r:id="rId3"/>
    <sheet name="Rho_default" sheetId="4" r:id="rId4"/>
    <sheet name="Rho_25%nonmin" sheetId="5" r:id="rId5"/>
    <sheet name="Rho_50%nonmin" sheetId="6" r:id="rId6"/>
    <sheet name="Rho_25%" sheetId="7" r:id="rId7"/>
    <sheet name="Rho_50%" sheetId="8" r:id="rId8"/>
    <sheet name="Rho_100%" sheetId="9" r:id="rId9"/>
  </sheets>
  <externalReferences>
    <externalReference r:id="rId10"/>
  </externalReferences>
  <definedNames>
    <definedName name="c_1" localSheetId="8">#REF!</definedName>
    <definedName name="c_1" localSheetId="4">#REF!</definedName>
    <definedName name="c_1" localSheetId="7">#REF!</definedName>
    <definedName name="c_1" localSheetId="5">#REF!</definedName>
    <definedName name="c_1" localSheetId="0">Slab_Properties!$B$6</definedName>
    <definedName name="c_1">#REF!</definedName>
    <definedName name="c_2" localSheetId="8">#REF!</definedName>
    <definedName name="c_2" localSheetId="4">#REF!</definedName>
    <definedName name="c_2" localSheetId="7">#REF!</definedName>
    <definedName name="c_2" localSheetId="5">#REF!</definedName>
    <definedName name="c_2" localSheetId="0">Slab_Properties!$B$7</definedName>
    <definedName name="c_2">#REF!</definedName>
    <definedName name="d" localSheetId="8">#REF!</definedName>
    <definedName name="d" localSheetId="4">#REF!</definedName>
    <definedName name="d" localSheetId="7">#REF!</definedName>
    <definedName name="d" localSheetId="5">#REF!</definedName>
    <definedName name="d" localSheetId="0">Slab_Properties!$B$13</definedName>
    <definedName name="d">#REF!</definedName>
    <definedName name="E_c" localSheetId="8">#REF!</definedName>
    <definedName name="E_c" localSheetId="4">#REF!</definedName>
    <definedName name="E_c" localSheetId="7">#REF!</definedName>
    <definedName name="E_c" localSheetId="5">#REF!</definedName>
    <definedName name="E_c" localSheetId="0">Slab_Properties!$B$11</definedName>
    <definedName name="E_c">#REF!</definedName>
    <definedName name="f_c" localSheetId="8">#REF!</definedName>
    <definedName name="f_c" localSheetId="4">#REF!</definedName>
    <definedName name="f_c" localSheetId="7">#REF!</definedName>
    <definedName name="f_c" localSheetId="5">#REF!</definedName>
    <definedName name="f_c" localSheetId="0">Slab_Properties!$B$9</definedName>
    <definedName name="f_c">#REF!</definedName>
    <definedName name="f_n" localSheetId="8">[1]Slab_Properties!$B$124</definedName>
    <definedName name="f_n" localSheetId="7">[1]Slab_Properties!$B$124</definedName>
    <definedName name="f_n" localSheetId="3">[1]Slab_Properties!$B$124</definedName>
    <definedName name="f_n">Slab_Properties!$B$124</definedName>
    <definedName name="f_r" localSheetId="8">#REF!</definedName>
    <definedName name="f_r" localSheetId="4">#REF!</definedName>
    <definedName name="f_r" localSheetId="7">#REF!</definedName>
    <definedName name="f_r" localSheetId="5">#REF!</definedName>
    <definedName name="f_r" localSheetId="0">Slab_Properties!$B$18</definedName>
    <definedName name="f_r">#REF!</definedName>
    <definedName name="f_y" localSheetId="8">#REF!</definedName>
    <definedName name="f_y" localSheetId="4">#REF!</definedName>
    <definedName name="f_y" localSheetId="7">#REF!</definedName>
    <definedName name="f_y" localSheetId="5">#REF!</definedName>
    <definedName name="f_y" localSheetId="0">Slab_Properties!$B$10</definedName>
    <definedName name="f_y">#REF!</definedName>
    <definedName name="gamma" localSheetId="8">#REF!</definedName>
    <definedName name="gamma" localSheetId="4">#REF!</definedName>
    <definedName name="gamma" localSheetId="7">#REF!</definedName>
    <definedName name="gamma" localSheetId="5">#REF!</definedName>
    <definedName name="gamma" localSheetId="0">Slab_Properties!$B$123</definedName>
    <definedName name="gamma">#REF!</definedName>
    <definedName name="h" localSheetId="8">#REF!</definedName>
    <definedName name="h" localSheetId="4">#REF!</definedName>
    <definedName name="h" localSheetId="7">#REF!</definedName>
    <definedName name="h" localSheetId="5">#REF!</definedName>
    <definedName name="h" localSheetId="0">Slab_Properties!$B$12</definedName>
    <definedName name="h">#REF!</definedName>
    <definedName name="k_1" localSheetId="8">#REF!</definedName>
    <definedName name="k_1" localSheetId="4">#REF!</definedName>
    <definedName name="k_1" localSheetId="7">#REF!</definedName>
    <definedName name="k_1" localSheetId="5">#REF!</definedName>
    <definedName name="k_1" localSheetId="0">Slab_Properties!$B$118</definedName>
    <definedName name="k_1">#REF!</definedName>
    <definedName name="k_2" localSheetId="8">#REF!</definedName>
    <definedName name="k_2" localSheetId="4">#REF!</definedName>
    <definedName name="k_2" localSheetId="7">#REF!</definedName>
    <definedName name="k_2" localSheetId="5">#REF!</definedName>
    <definedName name="k_2" localSheetId="0">Slab_Properties!$B$121</definedName>
    <definedName name="k_2">#REF!</definedName>
    <definedName name="l_1" localSheetId="8">#REF!</definedName>
    <definedName name="l_1" localSheetId="4">#REF!</definedName>
    <definedName name="l_1" localSheetId="7">#REF!</definedName>
    <definedName name="l_1" localSheetId="5">#REF!</definedName>
    <definedName name="l_1" localSheetId="0">Slab_Properties!$B$3</definedName>
    <definedName name="l_1">#REF!</definedName>
    <definedName name="l_1c" localSheetId="8">#REF!</definedName>
    <definedName name="l_1c" localSheetId="4">#REF!</definedName>
    <definedName name="l_1c" localSheetId="7">#REF!</definedName>
    <definedName name="l_1c" localSheetId="5">#REF!</definedName>
    <definedName name="l_1c" localSheetId="0">Slab_Properties!$B$22</definedName>
    <definedName name="l_1c">#REF!</definedName>
    <definedName name="l_1m" localSheetId="8">#REF!</definedName>
    <definedName name="l_1m" localSheetId="4">#REF!</definedName>
    <definedName name="l_1m" localSheetId="7">#REF!</definedName>
    <definedName name="l_1m" localSheetId="5">#REF!</definedName>
    <definedName name="l_1m" localSheetId="0">Slab_Properties!$C$22</definedName>
    <definedName name="l_1m">#REF!</definedName>
    <definedName name="l_2" localSheetId="8">#REF!</definedName>
    <definedName name="l_2" localSheetId="4">#REF!</definedName>
    <definedName name="l_2" localSheetId="7">#REF!</definedName>
    <definedName name="l_2" localSheetId="5">#REF!</definedName>
    <definedName name="l_2" localSheetId="0">Slab_Properties!$B$4</definedName>
    <definedName name="l_2">#REF!</definedName>
    <definedName name="l_2c" localSheetId="8">#REF!</definedName>
    <definedName name="l_2c" localSheetId="4">#REF!</definedName>
    <definedName name="l_2c" localSheetId="7">#REF!</definedName>
    <definedName name="l_2c" localSheetId="5">#REF!</definedName>
    <definedName name="l_2c" localSheetId="0">Slab_Properties!$B$23</definedName>
    <definedName name="l_2c">#REF!</definedName>
    <definedName name="l_2m" localSheetId="8">#REF!</definedName>
    <definedName name="l_2m" localSheetId="4">#REF!</definedName>
    <definedName name="l_2m" localSheetId="7">#REF!</definedName>
    <definedName name="l_2m" localSheetId="5">#REF!</definedName>
    <definedName name="l_2m" localSheetId="0">Slab_Properties!$C$23</definedName>
    <definedName name="l_2m">#REF!</definedName>
    <definedName name="lambda_cw" localSheetId="8">#REF!</definedName>
    <definedName name="lambda_cw" localSheetId="4">#REF!</definedName>
    <definedName name="lambda_cw" localSheetId="7">#REF!</definedName>
    <definedName name="lambda_cw" localSheetId="5">#REF!</definedName>
    <definedName name="lambda_cw" localSheetId="0">Slab_Properties!$B$17</definedName>
    <definedName name="lambda_cw">#REF!</definedName>
    <definedName name="lambda_i_sq" localSheetId="8">#REF!</definedName>
    <definedName name="lambda_i_sq" localSheetId="4">#REF!</definedName>
    <definedName name="lambda_i_sq" localSheetId="7">#REF!</definedName>
    <definedName name="lambda_i_sq" localSheetId="5">#REF!</definedName>
    <definedName name="lambda_i_sq" localSheetId="0">Slab_Properties!$B$122</definedName>
    <definedName name="lambda_i_sq">#REF!</definedName>
    <definedName name="lambda_w" localSheetId="8">#REF!</definedName>
    <definedName name="lambda_w" localSheetId="4">#REF!</definedName>
    <definedName name="lambda_w" localSheetId="7">#REF!</definedName>
    <definedName name="lambda_w" localSheetId="5">#REF!</definedName>
    <definedName name="lambda_w" localSheetId="0">Slab_Properties!$B$17</definedName>
    <definedName name="lambda_w">#REF!</definedName>
    <definedName name="LL" localSheetId="8">#REF!</definedName>
    <definedName name="LL" localSheetId="4">#REF!</definedName>
    <definedName name="LL" localSheetId="7">#REF!</definedName>
    <definedName name="LL" localSheetId="5">#REF!</definedName>
    <definedName name="LL" localSheetId="0">Slab_Properties!$B$27</definedName>
    <definedName name="LL">#REF!</definedName>
    <definedName name="LLvib" localSheetId="8">#REF!</definedName>
    <definedName name="LLvib" localSheetId="4">#REF!</definedName>
    <definedName name="LLvib" localSheetId="7">#REF!</definedName>
    <definedName name="LLvib" localSheetId="5">#REF!</definedName>
    <definedName name="LLvib" localSheetId="0">Slab_Properties!$B$28</definedName>
    <definedName name="LLvib">#REF!</definedName>
    <definedName name="mass" localSheetId="8">#REF!</definedName>
    <definedName name="mass" localSheetId="4">#REF!</definedName>
    <definedName name="mass" localSheetId="7">#REF!</definedName>
    <definedName name="mass" localSheetId="5">#REF!</definedName>
    <definedName name="mass" localSheetId="0">Slab_Properties!$B$30</definedName>
    <definedName name="mass">#REF!</definedName>
    <definedName name="n" localSheetId="8">#REF!</definedName>
    <definedName name="n" localSheetId="4">#REF!</definedName>
    <definedName name="n" localSheetId="7">#REF!</definedName>
    <definedName name="n" localSheetId="5">#REF!</definedName>
    <definedName name="n" localSheetId="0">Slab_Properties!$B$16</definedName>
    <definedName name="n">#REF!</definedName>
    <definedName name="nu" localSheetId="8">#REF!</definedName>
    <definedName name="nu" localSheetId="4">#REF!</definedName>
    <definedName name="nu" localSheetId="7">#REF!</definedName>
    <definedName name="nu" localSheetId="5">#REF!</definedName>
    <definedName name="nu" localSheetId="0">Slab_Properties!$B$8</definedName>
    <definedName name="nu">#REF!</definedName>
    <definedName name="q_u" localSheetId="8">[1]Slab_Properties!$B$36</definedName>
    <definedName name="q_u" localSheetId="7">[1]Slab_Properties!$B$36</definedName>
    <definedName name="q_u" localSheetId="3">[1]Slab_Properties!$B$36</definedName>
    <definedName name="q_u">Slab_Properties!$B$36</definedName>
    <definedName name="qu">Slab_Properties!$B$36</definedName>
    <definedName name="SDL" localSheetId="8">#REF!</definedName>
    <definedName name="SDL" localSheetId="4">#REF!</definedName>
    <definedName name="SDL" localSheetId="7">#REF!</definedName>
    <definedName name="SDL" localSheetId="5">#REF!</definedName>
    <definedName name="SDL" localSheetId="0">Slab_Properties!$B$26</definedName>
    <definedName name="SDL">#REF!</definedName>
    <definedName name="SW" localSheetId="8">#REF!</definedName>
    <definedName name="SW" localSheetId="4">#REF!</definedName>
    <definedName name="SW" localSheetId="7">#REF!</definedName>
    <definedName name="SW" localSheetId="5">#REF!</definedName>
    <definedName name="SW" localSheetId="0">Slab_Properties!$B$29</definedName>
    <definedName name="SW">#REF!</definedName>
    <definedName name="v" localSheetId="8">#REF!</definedName>
    <definedName name="v" localSheetId="4">#REF!</definedName>
    <definedName name="v" localSheetId="7">#REF!</definedName>
    <definedName name="v" localSheetId="5">#REF!</definedName>
    <definedName name="v" localSheetId="0">Slab_Properties!$B$8</definedName>
    <definedName name="v">#REF!</definedName>
    <definedName name="w_c" localSheetId="8">#REF!</definedName>
    <definedName name="w_c" localSheetId="4">#REF!</definedName>
    <definedName name="w_c" localSheetId="7">#REF!</definedName>
    <definedName name="w_c" localSheetId="5">#REF!</definedName>
    <definedName name="w_c" localSheetId="0">Slab_Properties!$B$14</definedName>
    <definedName name="w_c">#REF!</definedName>
    <definedName name="y_t" localSheetId="8">#REF!</definedName>
    <definedName name="y_t" localSheetId="4">#REF!</definedName>
    <definedName name="y_t" localSheetId="7">#REF!</definedName>
    <definedName name="y_t" localSheetId="5">#REF!</definedName>
    <definedName name="y_t" localSheetId="0">Slab_Properties!$B$15</definedName>
    <definedName name="y_t">#REF!</definedName>
  </definedNames>
  <calcPr calcId="181029"/>
</workbook>
</file>

<file path=xl/calcChain.xml><?xml version="1.0" encoding="utf-8"?>
<calcChain xmlns="http://schemas.openxmlformats.org/spreadsheetml/2006/main">
  <c r="B5" i="2" l="1"/>
  <c r="B121" i="1"/>
  <c r="D64" i="1"/>
  <c r="E58" i="1"/>
  <c r="D58" i="1"/>
  <c r="B51" i="1"/>
  <c r="E66" i="1" s="1"/>
  <c r="B49" i="1"/>
  <c r="E60" i="1" s="1"/>
  <c r="B30" i="1"/>
  <c r="B31" i="1" s="1"/>
  <c r="B29" i="1"/>
  <c r="B36" i="1" s="1"/>
  <c r="B23" i="1"/>
  <c r="B22" i="1"/>
  <c r="B18" i="1"/>
  <c r="B17" i="1"/>
  <c r="B15" i="1"/>
  <c r="B13" i="1"/>
  <c r="B11" i="1"/>
  <c r="B16" i="1" s="1"/>
  <c r="B5" i="1"/>
  <c r="B122" i="1" s="1"/>
  <c r="B38" i="1" l="1"/>
  <c r="B37" i="1"/>
  <c r="C91" i="1"/>
  <c r="C22" i="1"/>
  <c r="C23" i="1"/>
  <c r="E64" i="1"/>
  <c r="B48" i="1"/>
  <c r="D59" i="1"/>
  <c r="D65" i="1"/>
  <c r="C93" i="1"/>
  <c r="L103" i="1" s="1"/>
  <c r="L99" i="1"/>
  <c r="C92" i="1"/>
  <c r="E59" i="1"/>
  <c r="E65" i="1"/>
  <c r="B123" i="1"/>
  <c r="B127" i="1" s="1"/>
  <c r="B4" i="2" s="1"/>
  <c r="B50" i="1"/>
  <c r="D60" i="1"/>
  <c r="D66" i="1"/>
  <c r="C94" i="1"/>
  <c r="L104" i="1" s="1"/>
  <c r="L100" i="1"/>
  <c r="C89" i="1"/>
  <c r="L101" i="1"/>
  <c r="C90" i="1"/>
  <c r="L102" i="1"/>
  <c r="D90" i="1" l="1"/>
  <c r="M100" i="1" s="1"/>
  <c r="D89" i="1"/>
  <c r="M99" i="1" s="1"/>
  <c r="D91" i="1"/>
  <c r="M101" i="1" s="1"/>
  <c r="E62" i="1"/>
  <c r="D62" i="1"/>
  <c r="E61" i="1"/>
  <c r="D61" i="1"/>
  <c r="E63" i="1"/>
  <c r="D63" i="1"/>
  <c r="K12" i="2"/>
  <c r="K13" i="2"/>
  <c r="J13" i="2"/>
  <c r="K11" i="2"/>
  <c r="J11" i="2"/>
  <c r="J12" i="2"/>
  <c r="B41" i="1"/>
  <c r="B40" i="1"/>
  <c r="B42" i="1"/>
  <c r="E56" i="1"/>
  <c r="D56" i="1"/>
  <c r="E55" i="1"/>
  <c r="D55" i="1"/>
  <c r="D57" i="1"/>
  <c r="E57" i="1"/>
  <c r="B45" i="1"/>
  <c r="B44" i="1"/>
  <c r="B43" i="1"/>
  <c r="D94" i="1"/>
  <c r="M104" i="1" s="1"/>
  <c r="D93" i="1"/>
  <c r="M103" i="1" s="1"/>
  <c r="D92" i="1"/>
  <c r="M102" i="1" s="1"/>
  <c r="D71" i="1" l="1"/>
  <c r="I80" i="1" s="1"/>
  <c r="D80" i="1" s="1"/>
  <c r="O99" i="1"/>
  <c r="D99" i="1" s="1"/>
  <c r="D74" i="1"/>
  <c r="I83" i="1" s="1"/>
  <c r="D83" i="1" s="1"/>
  <c r="O102" i="1"/>
  <c r="D102" i="1" s="1"/>
  <c r="C75" i="1"/>
  <c r="H84" i="1" s="1"/>
  <c r="C84" i="1" s="1"/>
  <c r="N103" i="1"/>
  <c r="C72" i="1"/>
  <c r="H81" i="1" s="1"/>
  <c r="C81" i="1" s="1"/>
  <c r="N100" i="1"/>
  <c r="D75" i="1"/>
  <c r="I84" i="1" s="1"/>
  <c r="D84" i="1" s="1"/>
  <c r="O103" i="1"/>
  <c r="D103" i="1" s="1"/>
  <c r="D72" i="1"/>
  <c r="I81" i="1" s="1"/>
  <c r="D81" i="1" s="1"/>
  <c r="O100" i="1"/>
  <c r="D100" i="1" s="1"/>
  <c r="B115" i="1"/>
  <c r="O101" i="1"/>
  <c r="D101" i="1" s="1"/>
  <c r="D73" i="1"/>
  <c r="I82" i="1" s="1"/>
  <c r="D82" i="1" s="1"/>
  <c r="C76" i="1"/>
  <c r="H85" i="1" s="1"/>
  <c r="C85" i="1" s="1"/>
  <c r="N104" i="1"/>
  <c r="N101" i="1"/>
  <c r="C73" i="1"/>
  <c r="H82" i="1" s="1"/>
  <c r="C82" i="1" s="1"/>
  <c r="D76" i="1"/>
  <c r="I85" i="1" s="1"/>
  <c r="D85" i="1" s="1"/>
  <c r="O104" i="1"/>
  <c r="D104" i="1" s="1"/>
  <c r="C71" i="1"/>
  <c r="H80" i="1" s="1"/>
  <c r="C80" i="1" s="1"/>
  <c r="N99" i="1"/>
  <c r="C74" i="1"/>
  <c r="H83" i="1" s="1"/>
  <c r="C83" i="1" s="1"/>
  <c r="N102" i="1"/>
  <c r="C102" i="1" s="1"/>
  <c r="P102" i="1" l="1"/>
  <c r="F102" i="1"/>
  <c r="H102" i="1" s="1"/>
  <c r="J102" i="1" s="1"/>
  <c r="Q100" i="1"/>
  <c r="G100" i="1"/>
  <c r="I100" i="1" s="1"/>
  <c r="K100" i="1" s="1"/>
  <c r="Q103" i="1"/>
  <c r="G103" i="1"/>
  <c r="I103" i="1" s="1"/>
  <c r="K103" i="1" s="1"/>
  <c r="P101" i="1"/>
  <c r="F101" i="1"/>
  <c r="H101" i="1" s="1"/>
  <c r="J101" i="1" s="1"/>
  <c r="C101" i="1" s="1"/>
  <c r="P100" i="1"/>
  <c r="F100" i="1"/>
  <c r="H100" i="1" s="1"/>
  <c r="J100" i="1" s="1"/>
  <c r="C100" i="1" s="1"/>
  <c r="Q104" i="1"/>
  <c r="G104" i="1"/>
  <c r="I104" i="1" s="1"/>
  <c r="K104" i="1" s="1"/>
  <c r="P99" i="1"/>
  <c r="F99" i="1"/>
  <c r="H99" i="1" s="1"/>
  <c r="J99" i="1" s="1"/>
  <c r="C99" i="1" s="1"/>
  <c r="P103" i="1"/>
  <c r="F103" i="1"/>
  <c r="H103" i="1" s="1"/>
  <c r="J103" i="1" s="1"/>
  <c r="C103" i="1" s="1"/>
  <c r="B109" i="1" s="1"/>
  <c r="P104" i="1"/>
  <c r="F104" i="1"/>
  <c r="H104" i="1" s="1"/>
  <c r="J104" i="1" s="1"/>
  <c r="C104" i="1" s="1"/>
  <c r="C109" i="1"/>
  <c r="Q101" i="1"/>
  <c r="G101" i="1"/>
  <c r="I101" i="1" s="1"/>
  <c r="K101" i="1" s="1"/>
  <c r="Q102" i="1"/>
  <c r="G102" i="1"/>
  <c r="I102" i="1" s="1"/>
  <c r="K102" i="1" s="1"/>
  <c r="C108" i="1"/>
  <c r="Q99" i="1"/>
  <c r="G99" i="1"/>
  <c r="I99" i="1" s="1"/>
  <c r="K99" i="1" s="1"/>
  <c r="B108" i="1" l="1"/>
  <c r="B112" i="1" s="1"/>
  <c r="B118" i="1" s="1"/>
  <c r="B124" i="1" s="1"/>
  <c r="B3" i="2" s="1"/>
  <c r="B10" i="2" l="1"/>
  <c r="B12" i="2"/>
  <c r="B13" i="2"/>
  <c r="B11" i="2"/>
  <c r="L11" i="2" l="1"/>
  <c r="H11" i="2"/>
  <c r="I11" i="2"/>
  <c r="M11" i="2" s="1"/>
  <c r="K10" i="2"/>
  <c r="I10" i="2"/>
  <c r="M10" i="2" s="1"/>
  <c r="L13" i="2"/>
  <c r="M13" i="2" s="1"/>
  <c r="H13" i="2"/>
  <c r="I13" i="2"/>
  <c r="M12" i="2"/>
  <c r="L12" i="2"/>
  <c r="H12" i="2"/>
  <c r="I12" i="2"/>
</calcChain>
</file>

<file path=xl/sharedStrings.xml><?xml version="1.0" encoding="utf-8"?>
<sst xmlns="http://schemas.openxmlformats.org/spreadsheetml/2006/main" count="1277" uniqueCount="163">
  <si>
    <t>Slab properties:</t>
  </si>
  <si>
    <t>bay type</t>
  </si>
  <si>
    <t>l1 =</t>
  </si>
  <si>
    <t>ft</t>
  </si>
  <si>
    <t>exterior</t>
  </si>
  <si>
    <t>* must be larger span</t>
  </si>
  <si>
    <t>l2 =</t>
  </si>
  <si>
    <t>interior</t>
  </si>
  <si>
    <t>l1 / l2 =</t>
  </si>
  <si>
    <t>* must be &lt; 2.0</t>
  </si>
  <si>
    <t>c1 =</t>
  </si>
  <si>
    <t>in</t>
  </si>
  <si>
    <t>c2 =</t>
  </si>
  <si>
    <t>ν =</t>
  </si>
  <si>
    <t>f'c =</t>
  </si>
  <si>
    <t>psi</t>
  </si>
  <si>
    <t>fy =</t>
  </si>
  <si>
    <t>Ec =</t>
  </si>
  <si>
    <t>*1.2 Multiplier due to Dynamic effects (stiffer)</t>
  </si>
  <si>
    <t>h =</t>
  </si>
  <si>
    <t>d =</t>
  </si>
  <si>
    <t>wc =</t>
  </si>
  <si>
    <t>pcf</t>
  </si>
  <si>
    <t>yt =</t>
  </si>
  <si>
    <t>n =</t>
  </si>
  <si>
    <t>lcw =</t>
  </si>
  <si>
    <t>fr =</t>
  </si>
  <si>
    <t>Strip widths</t>
  </si>
  <si>
    <t>Direction</t>
  </si>
  <si>
    <t>Column</t>
  </si>
  <si>
    <t>Middle</t>
  </si>
  <si>
    <t>l1</t>
  </si>
  <si>
    <t>* needs to be adjusted for exterior spans?</t>
  </si>
  <si>
    <t>l2</t>
  </si>
  <si>
    <t>Loading</t>
  </si>
  <si>
    <t>SDL =</t>
  </si>
  <si>
    <t>psf</t>
  </si>
  <si>
    <t>LL =</t>
  </si>
  <si>
    <t>LLvib =</t>
  </si>
  <si>
    <t>Self weight =</t>
  </si>
  <si>
    <t>mass =</t>
  </si>
  <si>
    <t>lb sec2/ft</t>
  </si>
  <si>
    <t>weight =</t>
  </si>
  <si>
    <t>kips</t>
  </si>
  <si>
    <t>Direct Design Method (must fulfill ACI 318-14 8.10.2)</t>
  </si>
  <si>
    <t>Moment Distribution Coefficients</t>
  </si>
  <si>
    <t>Interior Bay</t>
  </si>
  <si>
    <t>Exterior Bay</t>
  </si>
  <si>
    <t>Static Moment, M0</t>
  </si>
  <si>
    <t>qu =</t>
  </si>
  <si>
    <t>location</t>
  </si>
  <si>
    <t>% To Strip</t>
  </si>
  <si>
    <t>Dist Factor</t>
  </si>
  <si>
    <t>M01u =</t>
  </si>
  <si>
    <t>k-ft</t>
  </si>
  <si>
    <t>positive, p</t>
  </si>
  <si>
    <t>M02u =</t>
  </si>
  <si>
    <t>negative exterior*, n1</t>
  </si>
  <si>
    <t>* for interior span, negative moments are the same</t>
  </si>
  <si>
    <t>negative interior, n2</t>
  </si>
  <si>
    <t>M1pu =</t>
  </si>
  <si>
    <t>M1n1u =</t>
  </si>
  <si>
    <t>M1n2u =</t>
  </si>
  <si>
    <t>M2pu =</t>
  </si>
  <si>
    <t>M2n1u =</t>
  </si>
  <si>
    <t>M2n2u =</t>
  </si>
  <si>
    <t>Service Moments</t>
  </si>
  <si>
    <t>M01,DL =</t>
  </si>
  <si>
    <t>*includes SDL and self-weight</t>
  </si>
  <si>
    <t>M01,LL =</t>
  </si>
  <si>
    <t>M02,DL =</t>
  </si>
  <si>
    <t>M02,LL =</t>
  </si>
  <si>
    <t>Calculate Service Strip Ma</t>
  </si>
  <si>
    <t>Type</t>
  </si>
  <si>
    <t>Location</t>
  </si>
  <si>
    <t>DL</t>
  </si>
  <si>
    <t>p</t>
  </si>
  <si>
    <t>n1</t>
  </si>
  <si>
    <t>n2</t>
  </si>
  <si>
    <t>LL</t>
  </si>
  <si>
    <t>Calculate Factored Strip Mu</t>
  </si>
  <si>
    <t>Input/Calculate flexural reinforcement, As</t>
  </si>
  <si>
    <t>SSM Estimation:</t>
  </si>
  <si>
    <t>User input:</t>
  </si>
  <si>
    <t>in2</t>
  </si>
  <si>
    <t>Calculate strip Ig</t>
  </si>
  <si>
    <t>in3</t>
  </si>
  <si>
    <t>Calculate strips Ie</t>
  </si>
  <si>
    <t>aj</t>
  </si>
  <si>
    <t>kd</t>
  </si>
  <si>
    <t>Icr</t>
  </si>
  <si>
    <t>Mcr</t>
  </si>
  <si>
    <t>Mcr/Ma</t>
  </si>
  <si>
    <t>r</t>
  </si>
  <si>
    <t>Calculate avg strip Ie</t>
  </si>
  <si>
    <t>Calculate Panel Ie</t>
  </si>
  <si>
    <t>Iep =</t>
  </si>
  <si>
    <t>Calculate Panel Ig</t>
  </si>
  <si>
    <t>Igp =</t>
  </si>
  <si>
    <t>Calculate k1</t>
  </si>
  <si>
    <t>k1 =</t>
  </si>
  <si>
    <t>Calculate fi</t>
  </si>
  <si>
    <t>Interp li2</t>
  </si>
  <si>
    <t>k2 =</t>
  </si>
  <si>
    <t>li2 =</t>
  </si>
  <si>
    <t>g =</t>
  </si>
  <si>
    <t>slug / ft2</t>
  </si>
  <si>
    <t>fi =</t>
  </si>
  <si>
    <t>Hz</t>
  </si>
  <si>
    <t>Calculate/Input Parameters for DG11</t>
  </si>
  <si>
    <t>W =</t>
  </si>
  <si>
    <t>lb</t>
  </si>
  <si>
    <t>b =</t>
  </si>
  <si>
    <t>6.1.4 Generic Velocity Limits</t>
  </si>
  <si>
    <t xml:space="preserve">fn= </t>
  </si>
  <si>
    <t>Table 6-1. Walking Parameters</t>
  </si>
  <si>
    <t>6-3b (1)</t>
  </si>
  <si>
    <t>6-3b (2)</t>
  </si>
  <si>
    <t>Interpolated</t>
  </si>
  <si>
    <t>Speed</t>
  </si>
  <si>
    <t>fn</t>
  </si>
  <si>
    <t>fstep</t>
  </si>
  <si>
    <t>f4max</t>
  </si>
  <si>
    <t>fL</t>
  </si>
  <si>
    <t>fU</t>
  </si>
  <si>
    <t xml:space="preserve">g </t>
  </si>
  <si>
    <t>fn &lt;= fL</t>
  </si>
  <si>
    <t>fn &gt;= fU</t>
  </si>
  <si>
    <t>fn = fL</t>
  </si>
  <si>
    <t>fn = fU</t>
  </si>
  <si>
    <t>fL &lt; fn &lt; fU</t>
  </si>
  <si>
    <t>mips</t>
  </si>
  <si>
    <t>Very Slow</t>
  </si>
  <si>
    <t>Slow</t>
  </si>
  <si>
    <t>* does not consider mode scaling</t>
  </si>
  <si>
    <t>Moderate</t>
  </si>
  <si>
    <t>Fast</t>
  </si>
  <si>
    <t xml:space="preserve">l1 </t>
  </si>
  <si>
    <t xml:space="preserve">l2 </t>
  </si>
  <si>
    <t>bay1</t>
  </si>
  <si>
    <t>bay2</t>
  </si>
  <si>
    <t xml:space="preserve">c1 </t>
  </si>
  <si>
    <t xml:space="preserve">c2 </t>
  </si>
  <si>
    <t xml:space="preserve">ν </t>
  </si>
  <si>
    <t xml:space="preserve">f'c </t>
  </si>
  <si>
    <t xml:space="preserve">fy </t>
  </si>
  <si>
    <t xml:space="preserve">h </t>
  </si>
  <si>
    <t>wc</t>
  </si>
  <si>
    <t>SDL</t>
  </si>
  <si>
    <t>LLvib</t>
  </si>
  <si>
    <t>k1</t>
  </si>
  <si>
    <t>W</t>
  </si>
  <si>
    <t>b</t>
  </si>
  <si>
    <t>Slab_ID</t>
  </si>
  <si>
    <t>type</t>
  </si>
  <si>
    <t>rcol,p</t>
  </si>
  <si>
    <t>rcol,n1</t>
  </si>
  <si>
    <t>rcol,n2</t>
  </si>
  <si>
    <t>rmid,p</t>
  </si>
  <si>
    <t>rmid,n1</t>
  </si>
  <si>
    <t>rmid,n2</t>
  </si>
  <si>
    <t>cracking factor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</si>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</sst>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/>
  </cellStyleXfs>
  <cellXfs count="60">
    <xf numFmtId="0" fontId="0" fillId="0" borderId="0" xfId="0"/>
    <xf numFmtId="0" fontId="0" fillId="0" borderId="0" xfId="0" applyAlignment="1">
      <alignment horizontal="left"/>
    </xf>
    <xf numFmtId="0" fontId="0" fillId="2" borderId="1" xfId="1" applyFont="1"/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/>
    <xf numFmtId="0" fontId="0" fillId="2" borderId="1" xfId="1" applyFon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0" xfId="0" applyFont="1" applyAlignment="1">
      <alignment horizontal="left"/>
    </xf>
    <xf numFmtId="2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0" fillId="0" borderId="10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/>
    <xf numFmtId="2" fontId="0" fillId="0" borderId="1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0" xfId="0" applyFont="1"/>
    <xf numFmtId="0" fontId="4" fillId="0" borderId="3" xfId="0" applyFont="1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Normal" xfId="0" builtinId="0"/>
    <cellStyle name="Note" xfId="1" builtinId="10"/>
  </cellStyles>
  <dxfs count="6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at_Plate_Vibration_34x34_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ab_Properties"/>
      <sheetName val="AISC_DG_11_Sensitive_Equipment"/>
      <sheetName val="Batch calculations -&gt;"/>
      <sheetName val="Rho_default"/>
      <sheetName val="Rho_25%nonmin"/>
    </sheetNames>
    <sheetDataSet>
      <sheetData sheetId="0">
        <row r="36">
          <cell r="B36">
            <v>398</v>
          </cell>
        </row>
        <row r="124">
          <cell r="B124">
            <v>8.7618923090782665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128"/>
  <sheetViews>
    <sheetView topLeftCell="A103" zoomScale="85" zoomScaleNormal="85" workbookViewId="0">
      <selection activeCell="B122" sqref="B122"/>
    </sheetView>
  </sheetViews>
  <sheetFormatPr defaultRowHeight="15"/>
  <cols>
    <col min="1" max="1" width="14" style="8" customWidth="1"/>
    <col min="4" max="4" width="10.28515625" style="8" customWidth="1"/>
    <col min="5" max="5" width="12" style="8" customWidth="1"/>
    <col min="6" max="6" width="11.85546875" style="8" customWidth="1"/>
    <col min="7" max="7" width="12.7109375" style="8" customWidth="1"/>
    <col min="8" max="9" width="11.28515625" style="8" bestFit="1" customWidth="1"/>
    <col min="10" max="13" width="11.5703125" style="8" bestFit="1" customWidth="1"/>
  </cols>
  <sheetData>
    <row r="2" spans="1:5">
      <c r="A2" s="52" t="s">
        <v>0</v>
      </c>
      <c r="D2" s="56" t="s">
        <v>1</v>
      </c>
    </row>
    <row r="3" spans="1:5" ht="18" customHeight="1">
      <c r="A3" s="3" t="s">
        <v>2</v>
      </c>
      <c r="B3" s="2">
        <v>34</v>
      </c>
      <c r="C3" t="s">
        <v>3</v>
      </c>
      <c r="D3" s="9" t="s">
        <v>4</v>
      </c>
      <c r="E3" t="s">
        <v>5</v>
      </c>
    </row>
    <row r="4" spans="1:5" ht="18" customHeight="1">
      <c r="A4" s="3" t="s">
        <v>6</v>
      </c>
      <c r="B4" s="2">
        <v>34</v>
      </c>
      <c r="C4" t="s">
        <v>3</v>
      </c>
      <c r="D4" s="9" t="s">
        <v>7</v>
      </c>
    </row>
    <row r="5" spans="1:5" ht="18" customHeight="1">
      <c r="A5" s="3" t="s">
        <v>8</v>
      </c>
      <c r="B5" s="4">
        <f>l_1/l_2</f>
        <v>1</v>
      </c>
      <c r="D5" s="56" t="s">
        <v>9</v>
      </c>
    </row>
    <row r="6" spans="1:5" ht="18" customHeight="1">
      <c r="A6" s="3" t="s">
        <v>10</v>
      </c>
      <c r="B6" s="2">
        <v>32</v>
      </c>
      <c r="C6" t="s">
        <v>11</v>
      </c>
    </row>
    <row r="7" spans="1:5" ht="18" customHeight="1">
      <c r="A7" s="3" t="s">
        <v>12</v>
      </c>
      <c r="B7" s="2">
        <v>32</v>
      </c>
      <c r="C7" t="s">
        <v>11</v>
      </c>
    </row>
    <row r="8" spans="1:5">
      <c r="A8" s="3" t="s">
        <v>13</v>
      </c>
      <c r="B8" s="2">
        <v>0.2</v>
      </c>
    </row>
    <row r="9" spans="1:5" ht="18" customHeight="1">
      <c r="A9" s="3" t="s">
        <v>14</v>
      </c>
      <c r="B9" s="2">
        <v>5000</v>
      </c>
      <c r="C9" t="s">
        <v>15</v>
      </c>
    </row>
    <row r="10" spans="1:5" ht="18" customHeight="1">
      <c r="A10" s="3" t="s">
        <v>16</v>
      </c>
      <c r="B10" s="2">
        <v>60000</v>
      </c>
      <c r="C10" t="s">
        <v>15</v>
      </c>
    </row>
    <row r="11" spans="1:5" ht="18" customHeight="1">
      <c r="A11" s="3" t="s">
        <v>17</v>
      </c>
      <c r="B11">
        <f>IF(AND(B14&gt;90,B14&lt;=160),B14^1.5*33*SQRT(B9))*1.2</f>
        <v>5144190.8984795641</v>
      </c>
      <c r="C11" t="s">
        <v>15</v>
      </c>
      <c r="D11" t="s">
        <v>18</v>
      </c>
    </row>
    <row r="12" spans="1:5">
      <c r="A12" s="3" t="s">
        <v>19</v>
      </c>
      <c r="B12" s="2">
        <v>18</v>
      </c>
      <c r="C12" t="s">
        <v>11</v>
      </c>
    </row>
    <row r="13" spans="1:5">
      <c r="A13" s="3" t="s">
        <v>20</v>
      </c>
      <c r="B13" s="2">
        <f>h-1.25</f>
        <v>16.75</v>
      </c>
      <c r="C13" t="s">
        <v>11</v>
      </c>
    </row>
    <row r="14" spans="1:5" ht="18" customHeight="1">
      <c r="A14" s="3" t="s">
        <v>21</v>
      </c>
      <c r="B14" s="2">
        <v>150</v>
      </c>
      <c r="C14" t="s">
        <v>22</v>
      </c>
    </row>
    <row r="15" spans="1:5" ht="18" customHeight="1">
      <c r="A15" s="3" t="s">
        <v>23</v>
      </c>
      <c r="B15">
        <f>h/2</f>
        <v>9</v>
      </c>
      <c r="C15" t="s">
        <v>11</v>
      </c>
    </row>
    <row r="16" spans="1:5">
      <c r="A16" s="3" t="s">
        <v>24</v>
      </c>
      <c r="B16" s="5">
        <f>29000000/E_c</f>
        <v>5.6374268708751352</v>
      </c>
    </row>
    <row r="17" spans="1:5" ht="18" customHeight="1">
      <c r="A17" s="11" t="s">
        <v>25</v>
      </c>
      <c r="B17" s="4">
        <f>IF(AND(w_c&lt;150, w_c&gt;140), 0.85,IF(w_c=150, 1, "ERROR"))</f>
        <v>1</v>
      </c>
    </row>
    <row r="18" spans="1:5" ht="18" customHeight="1">
      <c r="A18" s="3" t="s">
        <v>26</v>
      </c>
      <c r="B18" s="5">
        <f>4.5*lambda_w*SQRT(f_c)</f>
        <v>318.1980515339464</v>
      </c>
      <c r="C18" t="s">
        <v>15</v>
      </c>
    </row>
    <row r="19" spans="1:5">
      <c r="A19" s="3"/>
    </row>
    <row r="20" spans="1:5">
      <c r="A20" s="21" t="s">
        <v>27</v>
      </c>
    </row>
    <row r="21" spans="1:5">
      <c r="A21" s="3" t="s">
        <v>28</v>
      </c>
      <c r="B21" s="56" t="s">
        <v>29</v>
      </c>
      <c r="C21" s="56" t="s">
        <v>30</v>
      </c>
    </row>
    <row r="22" spans="1:5" ht="18" customHeight="1">
      <c r="A22" s="3" t="s">
        <v>31</v>
      </c>
      <c r="B22" s="56">
        <f>MIN(0.25*l_1, 0.25*l_2)*2</f>
        <v>17</v>
      </c>
      <c r="C22" s="56">
        <f>l_2-B22</f>
        <v>17</v>
      </c>
      <c r="D22" t="s">
        <v>3</v>
      </c>
      <c r="E22" t="s">
        <v>32</v>
      </c>
    </row>
    <row r="23" spans="1:5" ht="18" customHeight="1">
      <c r="A23" s="3" t="s">
        <v>33</v>
      </c>
      <c r="B23" s="56">
        <f>MIN(0.25*l_1, 0.25*l_2)*2</f>
        <v>17</v>
      </c>
      <c r="C23" s="56">
        <f>l_1-B23</f>
        <v>17</v>
      </c>
      <c r="D23" t="s">
        <v>3</v>
      </c>
    </row>
    <row r="25" spans="1:5">
      <c r="A25" s="3" t="s">
        <v>34</v>
      </c>
    </row>
    <row r="26" spans="1:5">
      <c r="A26" s="3" t="s">
        <v>35</v>
      </c>
      <c r="B26" s="2">
        <v>0</v>
      </c>
      <c r="C26" t="s">
        <v>36</v>
      </c>
    </row>
    <row r="27" spans="1:5">
      <c r="A27" s="3" t="s">
        <v>37</v>
      </c>
      <c r="B27" s="2">
        <v>80</v>
      </c>
      <c r="C27" t="s">
        <v>36</v>
      </c>
    </row>
    <row r="28" spans="1:5" ht="18" customHeight="1">
      <c r="A28" s="3" t="s">
        <v>38</v>
      </c>
      <c r="B28" s="2">
        <v>11</v>
      </c>
      <c r="C28" t="s">
        <v>36</v>
      </c>
    </row>
    <row r="29" spans="1:5">
      <c r="A29" s="3" t="s">
        <v>39</v>
      </c>
      <c r="B29" s="6">
        <f>(h/12*w_c)</f>
        <v>225</v>
      </c>
      <c r="C29" t="s">
        <v>36</v>
      </c>
    </row>
    <row r="30" spans="1:5" ht="17.25" customHeight="1">
      <c r="A30" s="3" t="s">
        <v>40</v>
      </c>
      <c r="B30" s="6">
        <f>(h / 12 * w_c +SDL+LLvib)*l_1*l_2/32.2</f>
        <v>8472.5465838509317</v>
      </c>
      <c r="C30" t="s">
        <v>41</v>
      </c>
    </row>
    <row r="31" spans="1:5">
      <c r="A31" s="3" t="s">
        <v>42</v>
      </c>
      <c r="B31" s="6">
        <f>mass * 32.2/1000</f>
        <v>272.81599999999997</v>
      </c>
      <c r="C31" t="s">
        <v>43</v>
      </c>
    </row>
    <row r="32" spans="1:5" ht="15.75" customHeight="1" thickBot="1">
      <c r="A32" s="3"/>
      <c r="B32" s="6"/>
    </row>
    <row r="33" spans="1:14" ht="15.75" customHeight="1" thickBot="1">
      <c r="A33" s="21" t="s">
        <v>44</v>
      </c>
      <c r="B33" s="6"/>
      <c r="F33" s="53" t="s">
        <v>45</v>
      </c>
      <c r="G33" s="54"/>
      <c r="H33" s="55"/>
    </row>
    <row r="34" spans="1:14">
      <c r="A34" s="3"/>
      <c r="F34" s="45" t="s">
        <v>46</v>
      </c>
      <c r="G34" s="46" t="s">
        <v>46</v>
      </c>
      <c r="H34" s="46" t="s">
        <v>46</v>
      </c>
      <c r="I34" s="46" t="s">
        <v>46</v>
      </c>
      <c r="J34" s="46" t="s">
        <v>47</v>
      </c>
      <c r="K34" s="46" t="s">
        <v>47</v>
      </c>
      <c r="L34" s="46" t="s">
        <v>47</v>
      </c>
      <c r="M34" s="47" t="s">
        <v>47</v>
      </c>
    </row>
    <row r="35" spans="1:14" ht="18" customHeight="1">
      <c r="A35" s="21" t="s">
        <v>48</v>
      </c>
      <c r="F35" s="41" t="s">
        <v>29</v>
      </c>
      <c r="G35" s="42" t="s">
        <v>29</v>
      </c>
      <c r="H35" s="42" t="s">
        <v>30</v>
      </c>
      <c r="I35" s="42" t="s">
        <v>30</v>
      </c>
      <c r="J35" s="42" t="s">
        <v>29</v>
      </c>
      <c r="K35" s="42" t="s">
        <v>29</v>
      </c>
      <c r="L35" s="42" t="s">
        <v>30</v>
      </c>
      <c r="M35" s="48" t="s">
        <v>30</v>
      </c>
    </row>
    <row r="36" spans="1:14" ht="18.75" customHeight="1" thickBot="1">
      <c r="A36" s="3" t="s">
        <v>49</v>
      </c>
      <c r="B36" s="6">
        <f>1.2*(SDL+SW) +1.6*LL</f>
        <v>398</v>
      </c>
      <c r="E36" s="3" t="s">
        <v>50</v>
      </c>
      <c r="F36" s="49" t="s">
        <v>51</v>
      </c>
      <c r="G36" s="50" t="s">
        <v>52</v>
      </c>
      <c r="H36" s="50" t="s">
        <v>51</v>
      </c>
      <c r="I36" s="50" t="s">
        <v>52</v>
      </c>
      <c r="J36" s="50" t="s">
        <v>51</v>
      </c>
      <c r="K36" s="50" t="s">
        <v>52</v>
      </c>
      <c r="L36" s="50" t="s">
        <v>51</v>
      </c>
      <c r="M36" s="51" t="s">
        <v>52</v>
      </c>
    </row>
    <row r="37" spans="1:14" ht="18" customHeight="1">
      <c r="A37" s="3" t="s">
        <v>53</v>
      </c>
      <c r="B37" s="6">
        <f>(q_u*l_2*(l_1-c_1 / 12)^2 / 8) / 1000</f>
        <v>1660.6771111111111</v>
      </c>
      <c r="C37" t="s">
        <v>54</v>
      </c>
      <c r="E37" s="3" t="s">
        <v>55</v>
      </c>
      <c r="F37" s="18">
        <v>0.35</v>
      </c>
      <c r="G37" s="19">
        <v>0.6</v>
      </c>
      <c r="H37" s="19">
        <v>0.35</v>
      </c>
      <c r="I37" s="19">
        <v>0.4</v>
      </c>
      <c r="J37" s="19">
        <v>0.52</v>
      </c>
      <c r="K37" s="19">
        <v>0.6</v>
      </c>
      <c r="L37" s="19">
        <v>0.52</v>
      </c>
      <c r="M37" s="20">
        <v>0.4</v>
      </c>
    </row>
    <row r="38" spans="1:14" ht="18" customHeight="1">
      <c r="A38" s="3" t="s">
        <v>56</v>
      </c>
      <c r="B38" s="6">
        <f>(q_u*l_1*(l_2 - c_2 / 12) ^2 / 8) / 1000</f>
        <v>1660.6771111111111</v>
      </c>
      <c r="C38" t="s">
        <v>54</v>
      </c>
      <c r="E38" s="3" t="s">
        <v>57</v>
      </c>
      <c r="F38" s="13">
        <v>0.65</v>
      </c>
      <c r="G38" s="12">
        <v>0.75</v>
      </c>
      <c r="H38" s="12">
        <v>0.65</v>
      </c>
      <c r="I38" s="12">
        <v>0.25</v>
      </c>
      <c r="J38" s="12">
        <v>0.26</v>
      </c>
      <c r="K38" s="12">
        <v>1</v>
      </c>
      <c r="L38" s="12">
        <v>0.26</v>
      </c>
      <c r="M38" s="14">
        <v>0</v>
      </c>
      <c r="N38" t="s">
        <v>58</v>
      </c>
    </row>
    <row r="39" spans="1:14" ht="18.75" customHeight="1" thickBot="1">
      <c r="E39" s="3" t="s">
        <v>59</v>
      </c>
      <c r="F39" s="15">
        <v>0.65</v>
      </c>
      <c r="G39" s="16">
        <v>0.75</v>
      </c>
      <c r="H39" s="16">
        <v>0.65</v>
      </c>
      <c r="I39" s="16">
        <v>0.25</v>
      </c>
      <c r="J39" s="16">
        <v>0.7</v>
      </c>
      <c r="K39" s="16">
        <v>0.75</v>
      </c>
      <c r="L39" s="16">
        <v>0.7</v>
      </c>
      <c r="M39" s="17">
        <v>0.25</v>
      </c>
    </row>
    <row r="40" spans="1:14">
      <c r="A40" s="3" t="s">
        <v>60</v>
      </c>
      <c r="B40" s="6">
        <f>IF($D$3="interior", F37*B37,  IF($D$3="exterior", J37*B37, "ERROR"))</f>
        <v>863.55209777777782</v>
      </c>
      <c r="C40" t="s">
        <v>54</v>
      </c>
      <c r="E40" s="3"/>
      <c r="F40" s="56"/>
      <c r="G40" s="56"/>
      <c r="H40" s="56"/>
      <c r="I40" s="56"/>
      <c r="J40" s="56"/>
      <c r="K40" s="56"/>
      <c r="L40" s="56"/>
      <c r="M40" s="56"/>
    </row>
    <row r="41" spans="1:14">
      <c r="A41" s="3" t="s">
        <v>61</v>
      </c>
      <c r="B41" s="6">
        <f>IF($D$3="interior", F38*B37,  IF($D$3="exterior", J38*B37, "ERROR"))</f>
        <v>431.77604888888891</v>
      </c>
      <c r="C41" t="s">
        <v>54</v>
      </c>
      <c r="E41" s="3"/>
      <c r="F41" s="56"/>
      <c r="G41" s="56"/>
      <c r="H41" s="56"/>
      <c r="I41" s="56"/>
      <c r="J41" s="56"/>
      <c r="K41" s="56"/>
      <c r="L41" s="56"/>
      <c r="M41" s="56"/>
    </row>
    <row r="42" spans="1:14">
      <c r="A42" s="3" t="s">
        <v>62</v>
      </c>
      <c r="B42" s="6">
        <f>IF($D$3="interior", F39*B37,  IF($D$3="exterior", J39*B37, "ERROR"))</f>
        <v>1162.4739777777777</v>
      </c>
      <c r="C42" t="s">
        <v>54</v>
      </c>
      <c r="E42" s="3"/>
      <c r="F42" s="56"/>
      <c r="G42" s="56"/>
      <c r="H42" s="56"/>
      <c r="I42" s="56"/>
      <c r="J42" s="56"/>
      <c r="K42" s="56"/>
      <c r="L42" s="56"/>
      <c r="M42" s="56"/>
    </row>
    <row r="43" spans="1:14">
      <c r="A43" s="3" t="s">
        <v>63</v>
      </c>
      <c r="B43" s="6">
        <f>IF($D$4="interior", F37*B38,  IF($D$4="exterior", J37*B38, "ERROR"))</f>
        <v>581.23698888888885</v>
      </c>
      <c r="C43" t="s">
        <v>54</v>
      </c>
      <c r="E43" s="3"/>
      <c r="F43" s="56"/>
      <c r="G43" s="56"/>
      <c r="H43" s="56"/>
      <c r="I43" s="56"/>
      <c r="J43" s="56"/>
      <c r="K43" s="56"/>
      <c r="L43" s="56"/>
      <c r="M43" s="56"/>
    </row>
    <row r="44" spans="1:14">
      <c r="A44" s="3" t="s">
        <v>64</v>
      </c>
      <c r="B44" s="6">
        <f>IF($D$4="interior", F38*B38,  IF($D$4="exterior", J38*B38, "ERROR"))</f>
        <v>1079.4401222222223</v>
      </c>
      <c r="C44" t="s">
        <v>54</v>
      </c>
      <c r="E44" s="3"/>
      <c r="F44" s="56"/>
      <c r="G44" s="56"/>
      <c r="H44" s="56"/>
      <c r="I44" s="56"/>
      <c r="J44" s="56"/>
      <c r="K44" s="56"/>
      <c r="L44" s="56"/>
      <c r="M44" s="56"/>
    </row>
    <row r="45" spans="1:14">
      <c r="A45" s="3" t="s">
        <v>65</v>
      </c>
      <c r="B45" s="6">
        <f>IF($D$4="interior", F39*B38,  IF($D$4="exterior", J39*B38, "ERROR"))</f>
        <v>1079.4401222222223</v>
      </c>
      <c r="C45" t="s">
        <v>54</v>
      </c>
      <c r="E45" s="3"/>
      <c r="F45" s="56"/>
      <c r="G45" s="56"/>
      <c r="H45" s="56"/>
      <c r="I45" s="56"/>
      <c r="J45" s="56"/>
      <c r="K45" s="56"/>
      <c r="L45" s="56"/>
      <c r="M45" s="56"/>
    </row>
    <row r="46" spans="1:14">
      <c r="E46" s="3"/>
      <c r="F46" s="56"/>
      <c r="G46" s="56"/>
      <c r="H46" s="56"/>
      <c r="I46" s="56"/>
      <c r="J46" s="56"/>
      <c r="K46" s="56"/>
      <c r="L46" s="56"/>
      <c r="M46" s="56"/>
    </row>
    <row r="47" spans="1:14">
      <c r="A47" s="21" t="s">
        <v>66</v>
      </c>
      <c r="E47" s="3"/>
      <c r="F47" s="56"/>
      <c r="G47" s="56"/>
      <c r="H47" s="56"/>
      <c r="I47" s="56"/>
      <c r="J47" s="56"/>
      <c r="K47" s="56"/>
      <c r="L47" s="56"/>
      <c r="M47" s="56"/>
    </row>
    <row r="48" spans="1:14" ht="18" customHeight="1">
      <c r="A48" s="3" t="s">
        <v>67</v>
      </c>
      <c r="B48" s="7">
        <f>((SW+SDL)*l_2*(l_1-c_1 / 12) ^ 2 / 8) / 1000</f>
        <v>938.82499999999993</v>
      </c>
      <c r="C48" t="s">
        <v>54</v>
      </c>
      <c r="D48" t="s">
        <v>68</v>
      </c>
      <c r="E48" s="3"/>
      <c r="F48" s="56"/>
      <c r="G48" s="56"/>
      <c r="H48" s="56"/>
      <c r="I48" s="56"/>
      <c r="J48" s="56"/>
      <c r="K48" s="56"/>
      <c r="L48" s="56"/>
      <c r="M48" s="56"/>
    </row>
    <row r="49" spans="1:13" ht="18" customHeight="1">
      <c r="A49" s="3" t="s">
        <v>69</v>
      </c>
      <c r="B49" s="7">
        <f>((LL)*l_2*(l_1-c_1 / 12) ^ 2 / 8) / 1000</f>
        <v>333.80444444444441</v>
      </c>
      <c r="C49" t="s">
        <v>54</v>
      </c>
      <c r="E49" s="3"/>
      <c r="F49" s="56"/>
      <c r="G49" s="56"/>
      <c r="H49" s="56"/>
      <c r="I49" s="56"/>
      <c r="J49" s="56"/>
      <c r="K49" s="56"/>
      <c r="L49" s="56"/>
      <c r="M49" s="56"/>
    </row>
    <row r="50" spans="1:13" ht="18" customHeight="1">
      <c r="A50" s="3" t="s">
        <v>70</v>
      </c>
      <c r="B50" s="7">
        <f>((SW+SDL)*l_1*(l_2-c_2 / 12) ^ 2 / 8) / 1000</f>
        <v>938.82499999999993</v>
      </c>
      <c r="C50" t="s">
        <v>54</v>
      </c>
      <c r="E50" s="3"/>
      <c r="F50" s="56"/>
      <c r="G50" s="56"/>
      <c r="H50" s="56"/>
      <c r="I50" s="56"/>
      <c r="J50" s="56"/>
      <c r="K50" s="56"/>
      <c r="L50" s="56"/>
      <c r="M50" s="56"/>
    </row>
    <row r="51" spans="1:13" ht="18" customHeight="1">
      <c r="A51" s="3" t="s">
        <v>71</v>
      </c>
      <c r="B51" s="7">
        <f>((LL)*l_1*(l_2-c_2 / 12) ^ 2 / 8) / 1000</f>
        <v>333.80444444444441</v>
      </c>
      <c r="C51" t="s">
        <v>54</v>
      </c>
      <c r="E51" s="3"/>
      <c r="F51" s="56"/>
      <c r="G51" s="56"/>
      <c r="H51" s="56"/>
      <c r="I51" s="56"/>
      <c r="J51" s="56"/>
      <c r="K51" s="56"/>
      <c r="L51" s="56"/>
      <c r="M51" s="56"/>
    </row>
    <row r="52" spans="1:13">
      <c r="A52" s="3"/>
      <c r="B52" s="7"/>
      <c r="E52" s="3"/>
      <c r="F52" s="56"/>
      <c r="G52" s="56"/>
      <c r="H52" s="56"/>
      <c r="I52" s="56"/>
      <c r="J52" s="56"/>
      <c r="K52" s="56"/>
      <c r="L52" s="56"/>
      <c r="M52" s="56"/>
    </row>
    <row r="53" spans="1:13" ht="18" customHeight="1">
      <c r="A53" s="21" t="s">
        <v>72</v>
      </c>
    </row>
    <row r="54" spans="1:13">
      <c r="A54" s="56" t="s">
        <v>28</v>
      </c>
      <c r="B54" s="56" t="s">
        <v>73</v>
      </c>
      <c r="C54" s="56" t="s">
        <v>74</v>
      </c>
      <c r="D54" s="56" t="s">
        <v>29</v>
      </c>
      <c r="E54" s="56" t="s">
        <v>30</v>
      </c>
    </row>
    <row r="55" spans="1:13" ht="18" customHeight="1">
      <c r="A55" s="56" t="s">
        <v>31</v>
      </c>
      <c r="B55" s="56" t="s">
        <v>75</v>
      </c>
      <c r="C55" s="56" t="s">
        <v>76</v>
      </c>
      <c r="D55" s="7">
        <f>IF($D$3="interior", F37*G37*B48,  IF($D$3="exterior", J37*K37*B48, "ERROR"))</f>
        <v>292.91339999999997</v>
      </c>
      <c r="E55" s="7">
        <f>IF($D$3="interior", H37*I37*B48,  IF($D$3="exterior", L37*M37*B48, "ERROR"))</f>
        <v>195.2756</v>
      </c>
      <c r="F55" s="1" t="s">
        <v>54</v>
      </c>
    </row>
    <row r="56" spans="1:13" ht="18" customHeight="1">
      <c r="A56" s="56" t="s">
        <v>31</v>
      </c>
      <c r="B56" s="56" t="s">
        <v>75</v>
      </c>
      <c r="C56" s="56" t="s">
        <v>77</v>
      </c>
      <c r="D56" s="7">
        <f>IF($D$3="interior", F38*G38*B48,  IF($D$3="exterior", J38*K38*B48, "ERROR"))</f>
        <v>244.09449999999998</v>
      </c>
      <c r="E56" s="7">
        <f>IF($D$3="interior", H38*I38*B48,  IF($D$3="exterior", L38*M38*B48, "ERROR"))</f>
        <v>0</v>
      </c>
      <c r="F56" s="1" t="s">
        <v>54</v>
      </c>
    </row>
    <row r="57" spans="1:13" ht="18" customHeight="1">
      <c r="A57" s="56" t="s">
        <v>31</v>
      </c>
      <c r="B57" s="56" t="s">
        <v>75</v>
      </c>
      <c r="C57" s="56" t="s">
        <v>78</v>
      </c>
      <c r="D57" s="7">
        <f>IF($D$3="interior", F39*G39*B48,  IF($D$3="exterior", J39*K39*B48, "ERROR"))</f>
        <v>492.88312499999989</v>
      </c>
      <c r="E57" s="7">
        <f>IF($D$4="interior", H39*I39*B48,  IF($D$4="exterior", L39*M39*B48, "ERROR"))</f>
        <v>152.55906249999998</v>
      </c>
      <c r="F57" s="1" t="s">
        <v>54</v>
      </c>
    </row>
    <row r="58" spans="1:13" ht="18" customHeight="1">
      <c r="A58" s="56" t="s">
        <v>31</v>
      </c>
      <c r="B58" s="56" t="s">
        <v>79</v>
      </c>
      <c r="C58" s="56" t="s">
        <v>76</v>
      </c>
      <c r="D58" s="7">
        <f>IF($D$3="interior", F37*G37*B49,  IF($D$3="exterior", J37*K37*B49, "ERROR"))</f>
        <v>104.14698666666666</v>
      </c>
      <c r="E58" s="7">
        <f>IF($D$3="interior", H37*I37*B49,  IF($D$3="exterior", L37*M37*B49, "ERROR"))</f>
        <v>69.431324444444442</v>
      </c>
      <c r="F58" s="1" t="s">
        <v>54</v>
      </c>
    </row>
    <row r="59" spans="1:13" ht="18" customHeight="1">
      <c r="A59" s="56" t="s">
        <v>31</v>
      </c>
      <c r="B59" s="56" t="s">
        <v>79</v>
      </c>
      <c r="C59" s="56" t="s">
        <v>77</v>
      </c>
      <c r="D59" s="7">
        <f>IF($D$3="interior", F38*G38*B49,  IF($D$3="exterior", J38*K38*B49, "ERROR"))</f>
        <v>86.789155555555553</v>
      </c>
      <c r="E59" s="7">
        <f>IF($D$3="interior", H38*I38*B49,  IF($D$3="exterior", L38*M38*B49, "ERROR"))</f>
        <v>0</v>
      </c>
      <c r="F59" s="1" t="s">
        <v>54</v>
      </c>
    </row>
    <row r="60" spans="1:13" ht="18" customHeight="1">
      <c r="A60" s="56" t="s">
        <v>31</v>
      </c>
      <c r="B60" s="56" t="s">
        <v>79</v>
      </c>
      <c r="C60" s="56" t="s">
        <v>78</v>
      </c>
      <c r="D60" s="7">
        <f>IF($D$3="interior", F39*G39*B49,  IF($D$3="exterior", J39*K39*B49, "ERROR"))</f>
        <v>175.2473333333333</v>
      </c>
      <c r="E60" s="7">
        <f>IF($D$3="interior", H39*I39*B49,  IF($D$3="exterior", L39*M39*B49, "ERROR"))</f>
        <v>58.41577777777777</v>
      </c>
      <c r="F60" s="1" t="s">
        <v>54</v>
      </c>
    </row>
    <row r="61" spans="1:13" ht="18" customHeight="1">
      <c r="A61" s="56" t="s">
        <v>33</v>
      </c>
      <c r="B61" s="56" t="s">
        <v>75</v>
      </c>
      <c r="C61" s="56" t="s">
        <v>76</v>
      </c>
      <c r="D61" s="7">
        <f>IF($D$4="interior", F37*G37*B50,  IF($D$4="exterior", J37*K37*B50, "ERROR"))</f>
        <v>197.15324999999999</v>
      </c>
      <c r="E61" s="7">
        <f>IF($D$4="interior", H37*I37*B50,  IF($D$4="exterior", L37*M37*B50, "ERROR"))</f>
        <v>131.43549999999999</v>
      </c>
      <c r="F61" s="1" t="s">
        <v>54</v>
      </c>
    </row>
    <row r="62" spans="1:13" ht="18" customHeight="1">
      <c r="A62" s="56" t="s">
        <v>33</v>
      </c>
      <c r="B62" s="56" t="s">
        <v>75</v>
      </c>
      <c r="C62" s="56" t="s">
        <v>77</v>
      </c>
      <c r="D62" s="7">
        <f>IF($D$4="interior", F38*G38*B50,  IF($D$4="exterior", J38*K38*B50, "ERROR"))</f>
        <v>457.6771875</v>
      </c>
      <c r="E62" s="7">
        <f>IF($D$4="interior", H38*I38*B50,  IF($D$4="exterior", L38*M38*B50, "ERROR"))</f>
        <v>152.55906249999998</v>
      </c>
      <c r="F62" s="1" t="s">
        <v>54</v>
      </c>
    </row>
    <row r="63" spans="1:13" ht="18" customHeight="1">
      <c r="A63" s="56" t="s">
        <v>33</v>
      </c>
      <c r="B63" s="56" t="s">
        <v>75</v>
      </c>
      <c r="C63" s="56" t="s">
        <v>78</v>
      </c>
      <c r="D63" s="7">
        <f>IF($D$4="interior", F39*G39*B50,  IF($D$4="exterior", J39*K39*B50, "ERROR"))</f>
        <v>457.6771875</v>
      </c>
      <c r="E63" s="7">
        <f>IF($D$4="interior", H39*I39*B50,  IF($D$4="exterior", L39*M39*B50, "ERROR"))</f>
        <v>152.55906249999998</v>
      </c>
      <c r="F63" s="1" t="s">
        <v>54</v>
      </c>
    </row>
    <row r="64" spans="1:13" ht="18" customHeight="1">
      <c r="A64" s="56" t="s">
        <v>33</v>
      </c>
      <c r="B64" s="56" t="s">
        <v>79</v>
      </c>
      <c r="C64" s="56" t="s">
        <v>76</v>
      </c>
      <c r="D64" s="7">
        <f>IF($D$4="interior", F37*G37*B51,  IF($D$4="exterior", J37*K37*B51, "ERROR"))</f>
        <v>70.098933333333321</v>
      </c>
      <c r="E64" s="7">
        <f>IF($D$4="interior", H37*I37*B51,  IF($D$4="exterior", L37*M37*B51, "ERROR"))</f>
        <v>46.732622222222211</v>
      </c>
      <c r="F64" s="1" t="s">
        <v>54</v>
      </c>
    </row>
    <row r="65" spans="1:12" ht="18" customHeight="1">
      <c r="A65" s="56" t="s">
        <v>33</v>
      </c>
      <c r="B65" s="56" t="s">
        <v>79</v>
      </c>
      <c r="C65" s="56" t="s">
        <v>77</v>
      </c>
      <c r="D65" s="7">
        <f>IF($D$4="interior", F38*G38*B51,  IF($D$4="exterior", J38*K38*B51, "ERROR"))</f>
        <v>162.72966666666667</v>
      </c>
      <c r="E65" s="7">
        <f>IF($D$4="interior", H38*I38*B51,  IF($D$4="exterior", L38*M38*B51, "ERROR"))</f>
        <v>54.243222222222222</v>
      </c>
      <c r="F65" s="1" t="s">
        <v>54</v>
      </c>
    </row>
    <row r="66" spans="1:12" ht="18" customHeight="1">
      <c r="A66" s="56" t="s">
        <v>33</v>
      </c>
      <c r="B66" s="56" t="s">
        <v>79</v>
      </c>
      <c r="C66" s="56" t="s">
        <v>78</v>
      </c>
      <c r="D66" s="7">
        <f>IF($D$4="interior", F39*G39*B51,  IF($D$4="exterior", J39*K39*B51, "ERROR"))</f>
        <v>162.72966666666667</v>
      </c>
      <c r="E66" s="7">
        <f>IF($D$4="interior", H39*I39*B51,  IF($D$4="exterior", L39*M39*B51, "ERROR"))</f>
        <v>54.243222222222222</v>
      </c>
      <c r="F66" s="1" t="s">
        <v>54</v>
      </c>
    </row>
    <row r="69" spans="1:12" ht="18" customHeight="1">
      <c r="A69" s="52" t="s">
        <v>80</v>
      </c>
    </row>
    <row r="70" spans="1:12">
      <c r="A70" s="56" t="s">
        <v>28</v>
      </c>
      <c r="B70" s="56" t="s">
        <v>74</v>
      </c>
      <c r="C70" s="56" t="s">
        <v>29</v>
      </c>
      <c r="D70" s="56" t="s">
        <v>30</v>
      </c>
    </row>
    <row r="71" spans="1:12" ht="18" customHeight="1">
      <c r="A71" s="56" t="s">
        <v>31</v>
      </c>
      <c r="B71" s="56" t="s">
        <v>76</v>
      </c>
      <c r="C71" s="7">
        <f t="shared" ref="C71:D73" si="0">1.2*D55+1.6*D58</f>
        <v>518.13125866666655</v>
      </c>
      <c r="D71" s="7">
        <f t="shared" si="0"/>
        <v>345.42083911111109</v>
      </c>
      <c r="E71" t="s">
        <v>54</v>
      </c>
    </row>
    <row r="72" spans="1:12" ht="18" customHeight="1">
      <c r="A72" s="56" t="s">
        <v>31</v>
      </c>
      <c r="B72" s="56" t="s">
        <v>77</v>
      </c>
      <c r="C72" s="7">
        <f t="shared" si="0"/>
        <v>431.77604888888885</v>
      </c>
      <c r="D72" s="7">
        <f t="shared" si="0"/>
        <v>0</v>
      </c>
      <c r="E72" t="s">
        <v>54</v>
      </c>
    </row>
    <row r="73" spans="1:12" ht="18" customHeight="1">
      <c r="A73" s="56" t="s">
        <v>31</v>
      </c>
      <c r="B73" s="56" t="s">
        <v>78</v>
      </c>
      <c r="C73" s="7">
        <f t="shared" si="0"/>
        <v>871.85548333333315</v>
      </c>
      <c r="D73" s="7">
        <f t="shared" si="0"/>
        <v>276.53611944444441</v>
      </c>
      <c r="E73" t="s">
        <v>54</v>
      </c>
    </row>
    <row r="74" spans="1:12" ht="18" customHeight="1">
      <c r="A74" s="56" t="s">
        <v>33</v>
      </c>
      <c r="B74" s="56" t="s">
        <v>76</v>
      </c>
      <c r="C74" s="7">
        <f t="shared" ref="C74:D76" si="1">1.2*D61+1.6*D64</f>
        <v>348.74219333333326</v>
      </c>
      <c r="D74" s="7">
        <f t="shared" si="1"/>
        <v>232.49479555555553</v>
      </c>
      <c r="E74" t="s">
        <v>54</v>
      </c>
    </row>
    <row r="75" spans="1:12" ht="18" customHeight="1">
      <c r="A75" s="56" t="s">
        <v>33</v>
      </c>
      <c r="B75" s="56" t="s">
        <v>77</v>
      </c>
      <c r="C75" s="7">
        <f t="shared" si="1"/>
        <v>809.5800916666667</v>
      </c>
      <c r="D75" s="7">
        <f t="shared" si="1"/>
        <v>269.86003055555557</v>
      </c>
      <c r="E75" t="s">
        <v>54</v>
      </c>
    </row>
    <row r="76" spans="1:12" ht="18" customHeight="1">
      <c r="A76" s="56" t="s">
        <v>33</v>
      </c>
      <c r="B76" s="56" t="s">
        <v>78</v>
      </c>
      <c r="C76" s="7">
        <f t="shared" si="1"/>
        <v>809.5800916666667</v>
      </c>
      <c r="D76" s="7">
        <f t="shared" si="1"/>
        <v>269.86003055555557</v>
      </c>
      <c r="E76" t="s">
        <v>54</v>
      </c>
    </row>
    <row r="78" spans="1:12" ht="18" customHeight="1">
      <c r="A78" s="21" t="s">
        <v>81</v>
      </c>
      <c r="F78" t="s">
        <v>82</v>
      </c>
      <c r="K78" t="s">
        <v>83</v>
      </c>
    </row>
    <row r="79" spans="1:12">
      <c r="A79" s="56" t="s">
        <v>28</v>
      </c>
      <c r="B79" s="56" t="s">
        <v>74</v>
      </c>
      <c r="C79" t="s">
        <v>29</v>
      </c>
      <c r="D79" t="s">
        <v>30</v>
      </c>
      <c r="F79" s="56" t="s">
        <v>28</v>
      </c>
      <c r="G79" s="56" t="s">
        <v>74</v>
      </c>
      <c r="H79" t="s">
        <v>29</v>
      </c>
      <c r="I79" t="s">
        <v>30</v>
      </c>
      <c r="K79" s="56" t="s">
        <v>29</v>
      </c>
      <c r="L79" s="56" t="s">
        <v>30</v>
      </c>
    </row>
    <row r="80" spans="1:12" ht="18.75" customHeight="1">
      <c r="A80" s="56" t="s">
        <v>31</v>
      </c>
      <c r="B80" s="56" t="s">
        <v>76</v>
      </c>
      <c r="C80" s="10">
        <f t="shared" ref="C80:D85" si="2">IF(ISBLANK(K80),H80,K80)</f>
        <v>8.5425000000000004</v>
      </c>
      <c r="D80" s="10">
        <f t="shared" si="2"/>
        <v>8.5425000000000004</v>
      </c>
      <c r="E80" t="s">
        <v>84</v>
      </c>
      <c r="F80" s="56" t="s">
        <v>31</v>
      </c>
      <c r="G80" s="56" t="s">
        <v>76</v>
      </c>
      <c r="H80" s="10">
        <f>MAX(C71*12000/d*0.85/54000, 0.0025*l_1c*12*d)</f>
        <v>8.5425000000000004</v>
      </c>
      <c r="I80" s="10">
        <f>MAX(D71*12000/d*0.85/54000, 0.0025*l_1m*12*d)</f>
        <v>8.5425000000000004</v>
      </c>
      <c r="J80" t="s">
        <v>84</v>
      </c>
      <c r="K80" s="9"/>
      <c r="L80" s="9"/>
    </row>
    <row r="81" spans="1:17" ht="18.75" customHeight="1">
      <c r="A81" s="56" t="s">
        <v>31</v>
      </c>
      <c r="B81" s="56" t="s">
        <v>77</v>
      </c>
      <c r="C81" s="10">
        <f t="shared" si="2"/>
        <v>8.5425000000000004</v>
      </c>
      <c r="D81" s="10">
        <f t="shared" si="2"/>
        <v>8.5425000000000004</v>
      </c>
      <c r="E81" t="s">
        <v>84</v>
      </c>
      <c r="F81" s="56" t="s">
        <v>31</v>
      </c>
      <c r="G81" s="56" t="s">
        <v>77</v>
      </c>
      <c r="H81" s="10">
        <f>MAX(C72*12000/d*0.85/54000, 0.0025*l_1c*12*d)</f>
        <v>8.5425000000000004</v>
      </c>
      <c r="I81" s="10">
        <f>MAX(D72*12000/d*0.85/54000, 0.0025*l_1m*12*d)</f>
        <v>8.5425000000000004</v>
      </c>
      <c r="J81" t="s">
        <v>84</v>
      </c>
      <c r="K81" s="9"/>
      <c r="L81" s="9"/>
    </row>
    <row r="82" spans="1:17" ht="18.75" customHeight="1">
      <c r="A82" s="56" t="s">
        <v>31</v>
      </c>
      <c r="B82" s="56" t="s">
        <v>78</v>
      </c>
      <c r="C82" s="10">
        <f t="shared" si="2"/>
        <v>9.8318694637921453</v>
      </c>
      <c r="D82" s="10">
        <f t="shared" si="2"/>
        <v>8.5425000000000004</v>
      </c>
      <c r="E82" t="s">
        <v>84</v>
      </c>
      <c r="F82" s="56" t="s">
        <v>31</v>
      </c>
      <c r="G82" s="56" t="s">
        <v>78</v>
      </c>
      <c r="H82" s="10">
        <f>MAX(C73*12000/d*0.85/54000, 0.0025*l_1c*12*d)</f>
        <v>9.8318694637921453</v>
      </c>
      <c r="I82" s="10">
        <f>MAX(D73*12000/d*0.85/54000, 0.0025*l_1m*12*d)</f>
        <v>8.5425000000000004</v>
      </c>
      <c r="J82" t="s">
        <v>84</v>
      </c>
      <c r="K82" s="9"/>
      <c r="L82" s="9"/>
    </row>
    <row r="83" spans="1:17" ht="18.75" customHeight="1">
      <c r="A83" s="56" t="s">
        <v>33</v>
      </c>
      <c r="B83" s="56" t="s">
        <v>76</v>
      </c>
      <c r="C83" s="10">
        <f t="shared" si="2"/>
        <v>8.5425000000000004</v>
      </c>
      <c r="D83" s="10">
        <f t="shared" si="2"/>
        <v>8.5425000000000004</v>
      </c>
      <c r="E83" t="s">
        <v>84</v>
      </c>
      <c r="F83" s="56" t="s">
        <v>33</v>
      </c>
      <c r="G83" s="56" t="s">
        <v>76</v>
      </c>
      <c r="H83" s="10">
        <f>MAX(C74*12000/d*0.85/54000, 0.0025*l_2c*12*d)</f>
        <v>8.5425000000000004</v>
      </c>
      <c r="I83" s="10">
        <f>MAX(D74*12000/d*0.85/54000, 0.0025*l_2m*12*d)</f>
        <v>8.5425000000000004</v>
      </c>
      <c r="J83" t="s">
        <v>84</v>
      </c>
      <c r="K83" s="9"/>
      <c r="L83" s="9"/>
    </row>
    <row r="84" spans="1:17" ht="18.75" customHeight="1">
      <c r="A84" s="56" t="s">
        <v>33</v>
      </c>
      <c r="B84" s="56" t="s">
        <v>77</v>
      </c>
      <c r="C84" s="10">
        <f t="shared" si="2"/>
        <v>9.1295930735212831</v>
      </c>
      <c r="D84" s="10">
        <f t="shared" si="2"/>
        <v>8.5425000000000004</v>
      </c>
      <c r="E84" t="s">
        <v>84</v>
      </c>
      <c r="F84" s="56" t="s">
        <v>33</v>
      </c>
      <c r="G84" s="56" t="s">
        <v>77</v>
      </c>
      <c r="H84" s="10">
        <f>MAX(C75*12000/d*0.85/54000, 0.0025*l_2c*12*d)</f>
        <v>9.1295930735212831</v>
      </c>
      <c r="I84" s="10">
        <f>MAX(D75*12000/d*0.85/54000, 0.0025*l_2m*12*d)</f>
        <v>8.5425000000000004</v>
      </c>
      <c r="J84" t="s">
        <v>84</v>
      </c>
      <c r="K84" s="9"/>
      <c r="L84" s="9"/>
    </row>
    <row r="85" spans="1:17" ht="18.75" customHeight="1">
      <c r="A85" s="56" t="s">
        <v>33</v>
      </c>
      <c r="B85" s="56" t="s">
        <v>78</v>
      </c>
      <c r="C85" s="10">
        <f t="shared" si="2"/>
        <v>9.1295930735212831</v>
      </c>
      <c r="D85" s="10">
        <f t="shared" si="2"/>
        <v>8.5425000000000004</v>
      </c>
      <c r="E85" t="s">
        <v>84</v>
      </c>
      <c r="F85" s="56" t="s">
        <v>33</v>
      </c>
      <c r="G85" s="56" t="s">
        <v>78</v>
      </c>
      <c r="H85" s="10">
        <f>MAX(C76*12000/d*0.85/54000, 0.0025*l_2c*12*d)</f>
        <v>9.1295930735212831</v>
      </c>
      <c r="I85" s="10">
        <f>MAX(D76*12000/d*0.85/54000, 0.0025*l_2m*12*d)</f>
        <v>8.5425000000000004</v>
      </c>
      <c r="J85" t="s">
        <v>84</v>
      </c>
      <c r="K85" s="9"/>
      <c r="L85" s="9"/>
    </row>
    <row r="87" spans="1:17" ht="18" customHeight="1">
      <c r="A87" s="21" t="s">
        <v>85</v>
      </c>
    </row>
    <row r="88" spans="1:17">
      <c r="A88" s="56" t="s">
        <v>28</v>
      </c>
      <c r="B88" s="56" t="s">
        <v>74</v>
      </c>
      <c r="C88" t="s">
        <v>29</v>
      </c>
      <c r="D88" t="s">
        <v>30</v>
      </c>
    </row>
    <row r="89" spans="1:17" ht="18.75" customHeight="1">
      <c r="A89" s="56" t="s">
        <v>31</v>
      </c>
      <c r="B89" s="56" t="s">
        <v>76</v>
      </c>
      <c r="C89" s="7">
        <f>1/12*l_1c*12*h^3</f>
        <v>99144</v>
      </c>
      <c r="D89" s="7">
        <f>1/12*l_1m*12*h^3</f>
        <v>99144</v>
      </c>
      <c r="E89" t="s">
        <v>86</v>
      </c>
    </row>
    <row r="90" spans="1:17" ht="18.75" customHeight="1">
      <c r="A90" s="56" t="s">
        <v>31</v>
      </c>
      <c r="B90" s="56" t="s">
        <v>77</v>
      </c>
      <c r="C90" s="7">
        <f>1/12*l_1c*12*h^3</f>
        <v>99144</v>
      </c>
      <c r="D90" s="7">
        <f>1/12*l_1m*12*h^3</f>
        <v>99144</v>
      </c>
      <c r="E90" t="s">
        <v>86</v>
      </c>
    </row>
    <row r="91" spans="1:17" ht="18.75" customHeight="1">
      <c r="A91" s="56" t="s">
        <v>31</v>
      </c>
      <c r="B91" s="56" t="s">
        <v>78</v>
      </c>
      <c r="C91" s="7">
        <f>1/12*l_1c*12*h^3</f>
        <v>99144</v>
      </c>
      <c r="D91" s="7">
        <f>1/12*l_1m*12*h^3</f>
        <v>99144</v>
      </c>
      <c r="E91" t="s">
        <v>86</v>
      </c>
    </row>
    <row r="92" spans="1:17" ht="18.75" customHeight="1">
      <c r="A92" s="56" t="s">
        <v>33</v>
      </c>
      <c r="B92" s="56" t="s">
        <v>76</v>
      </c>
      <c r="C92" s="7">
        <f>1/12*l_2c*12*h^3</f>
        <v>99144</v>
      </c>
      <c r="D92" s="7">
        <f>1/12*l_2m*12*h^3</f>
        <v>99144</v>
      </c>
      <c r="E92" t="s">
        <v>86</v>
      </c>
    </row>
    <row r="93" spans="1:17" ht="18.75" customHeight="1">
      <c r="A93" s="56" t="s">
        <v>33</v>
      </c>
      <c r="B93" s="56" t="s">
        <v>77</v>
      </c>
      <c r="C93" s="7">
        <f>1/12*l_2c*12*h^3</f>
        <v>99144</v>
      </c>
      <c r="D93" s="7">
        <f>1/12*l_2m*12*h^3</f>
        <v>99144</v>
      </c>
      <c r="E93" t="s">
        <v>86</v>
      </c>
    </row>
    <row r="94" spans="1:17" ht="18.75" customHeight="1">
      <c r="A94" s="56" t="s">
        <v>33</v>
      </c>
      <c r="B94" s="56" t="s">
        <v>78</v>
      </c>
      <c r="C94" s="7">
        <f>1/12*l_2c*12*h^3</f>
        <v>99144</v>
      </c>
      <c r="D94" s="7">
        <f>1/12*l_2m*12*h^3</f>
        <v>99144</v>
      </c>
      <c r="E94" t="s">
        <v>86</v>
      </c>
    </row>
    <row r="95" spans="1:17" ht="15.75" customHeight="1" thickBot="1"/>
    <row r="96" spans="1:17">
      <c r="F96" s="38" t="s">
        <v>29</v>
      </c>
      <c r="G96" s="39" t="s">
        <v>30</v>
      </c>
      <c r="H96" s="39" t="s">
        <v>29</v>
      </c>
      <c r="I96" s="39" t="s">
        <v>30</v>
      </c>
      <c r="J96" s="39" t="s">
        <v>29</v>
      </c>
      <c r="K96" s="39" t="s">
        <v>30</v>
      </c>
      <c r="L96" s="39" t="s">
        <v>29</v>
      </c>
      <c r="M96" s="39" t="s">
        <v>30</v>
      </c>
      <c r="N96" s="39" t="s">
        <v>29</v>
      </c>
      <c r="O96" s="39" t="s">
        <v>30</v>
      </c>
      <c r="P96" s="39" t="s">
        <v>29</v>
      </c>
      <c r="Q96" s="40" t="s">
        <v>30</v>
      </c>
    </row>
    <row r="97" spans="1:17" ht="18" customHeight="1">
      <c r="A97" s="21" t="s">
        <v>87</v>
      </c>
      <c r="F97" s="41" t="s">
        <v>88</v>
      </c>
      <c r="G97" s="42" t="s">
        <v>88</v>
      </c>
      <c r="H97" s="42" t="s">
        <v>89</v>
      </c>
      <c r="I97" s="42" t="s">
        <v>89</v>
      </c>
      <c r="J97" s="42" t="s">
        <v>90</v>
      </c>
      <c r="K97" s="42" t="s">
        <v>90</v>
      </c>
      <c r="L97" s="42" t="s">
        <v>91</v>
      </c>
      <c r="M97" s="42" t="s">
        <v>91</v>
      </c>
      <c r="N97" s="42" t="s">
        <v>92</v>
      </c>
      <c r="O97" s="42" t="s">
        <v>92</v>
      </c>
      <c r="P97" s="43" t="s">
        <v>93</v>
      </c>
      <c r="Q97" s="44" t="s">
        <v>93</v>
      </c>
    </row>
    <row r="98" spans="1:17" ht="18" customHeight="1" thickBot="1">
      <c r="A98" s="56" t="s">
        <v>28</v>
      </c>
      <c r="B98" s="56" t="s">
        <v>74</v>
      </c>
      <c r="C98" s="56" t="s">
        <v>29</v>
      </c>
      <c r="D98" s="56" t="s">
        <v>30</v>
      </c>
      <c r="F98" s="15" t="s">
        <v>84</v>
      </c>
      <c r="G98" s="16" t="s">
        <v>84</v>
      </c>
      <c r="H98" s="16" t="s">
        <v>11</v>
      </c>
      <c r="I98" s="16" t="s">
        <v>11</v>
      </c>
      <c r="J98" s="16" t="s">
        <v>86</v>
      </c>
      <c r="K98" s="16" t="s">
        <v>86</v>
      </c>
      <c r="L98" s="16" t="s">
        <v>54</v>
      </c>
      <c r="M98" s="16" t="s">
        <v>54</v>
      </c>
      <c r="N98" s="16"/>
      <c r="O98" s="16"/>
      <c r="P98" s="26"/>
      <c r="Q98" s="29"/>
    </row>
    <row r="99" spans="1:17" ht="18.75" customHeight="1">
      <c r="A99" s="56" t="s">
        <v>31</v>
      </c>
      <c r="B99" s="56" t="s">
        <v>76</v>
      </c>
      <c r="C99" s="7">
        <f t="shared" ref="C99:D104" si="3">IF(N99&lt;1, J99/(1-N99^2*(1-J99/C89)), C89)</f>
        <v>20923.579313621052</v>
      </c>
      <c r="D99" s="7">
        <f t="shared" si="3"/>
        <v>99144</v>
      </c>
      <c r="E99" t="s">
        <v>86</v>
      </c>
      <c r="F99" s="30">
        <f>l_1c*12/(n*C80)</f>
        <v>4.2360810280840466</v>
      </c>
      <c r="G99" s="24">
        <f>l_1m*12/(n*D80)</f>
        <v>4.2360810280840466</v>
      </c>
      <c r="H99" s="24">
        <f t="shared" ref="H99:I104" si="4">(SQRT(2*d*F99+1) - 1)/F99</f>
        <v>2.5859853057996141</v>
      </c>
      <c r="I99" s="24">
        <f t="shared" si="4"/>
        <v>2.5859853057996141</v>
      </c>
      <c r="J99" s="25">
        <f>MIN(l_1c * 12*H99^3/3+n*C80*(d-H99)^2,C89)</f>
        <v>10837.313640259599</v>
      </c>
      <c r="K99" s="25">
        <f>MIN(l_1m * 12*I99^3/3+n*D80*(d-I99)^2,D89)</f>
        <v>10837.313640259599</v>
      </c>
      <c r="L99" s="25">
        <f t="shared" ref="L99:M104" si="5">f_r*C89/y_t * 1 / 12000</f>
        <v>292.1058113081628</v>
      </c>
      <c r="M99" s="25">
        <f t="shared" si="5"/>
        <v>292.1058113081628</v>
      </c>
      <c r="N99" s="24">
        <f t="shared" ref="N99:O101" si="6">IF((D55+D58)=0, 1.1, L99/(D55+D58))</f>
        <v>0.73567099896416122</v>
      </c>
      <c r="O99" s="24">
        <f t="shared" si="6"/>
        <v>1.1035064984462419</v>
      </c>
      <c r="P99" s="24">
        <f>C80/(l_1c*d)</f>
        <v>3.0000000000000002E-2</v>
      </c>
      <c r="Q99" s="31">
        <f>D80/(l_1m*d)</f>
        <v>3.0000000000000002E-2</v>
      </c>
    </row>
    <row r="100" spans="1:17" ht="18.75" customHeight="1">
      <c r="A100" s="56" t="s">
        <v>31</v>
      </c>
      <c r="B100" s="56" t="s">
        <v>77</v>
      </c>
      <c r="C100" s="7">
        <f t="shared" si="3"/>
        <v>35434.091357987243</v>
      </c>
      <c r="D100" s="7">
        <f t="shared" si="3"/>
        <v>99144</v>
      </c>
      <c r="E100" t="s">
        <v>86</v>
      </c>
      <c r="F100" s="32">
        <f>l_1c*12/(n*C81)</f>
        <v>4.2360810280840466</v>
      </c>
      <c r="G100" s="22">
        <f>l_1m*12/(n*D81)</f>
        <v>4.2360810280840466</v>
      </c>
      <c r="H100" s="22">
        <f t="shared" si="4"/>
        <v>2.5859853057996141</v>
      </c>
      <c r="I100" s="22">
        <f t="shared" si="4"/>
        <v>2.5859853057996141</v>
      </c>
      <c r="J100" s="23">
        <f>MIN(l_1c * 12*H100^3/3+n*C81*(d-H100)^2,C90)</f>
        <v>10837.313640259599</v>
      </c>
      <c r="K100" s="23">
        <f>MIN(l_1m * 12*I100^3/3+n*D81*(d-I100)^2,D90)</f>
        <v>10837.313640259599</v>
      </c>
      <c r="L100" s="23">
        <f t="shared" si="5"/>
        <v>292.1058113081628</v>
      </c>
      <c r="M100" s="23">
        <f t="shared" si="5"/>
        <v>292.1058113081628</v>
      </c>
      <c r="N100" s="22">
        <f t="shared" si="6"/>
        <v>0.88280519875699348</v>
      </c>
      <c r="O100" s="22">
        <f t="shared" si="6"/>
        <v>1.1000000000000001</v>
      </c>
      <c r="P100" s="22">
        <f>C81/(l_1c*d)</f>
        <v>3.0000000000000002E-2</v>
      </c>
      <c r="Q100" s="33">
        <f>D81/(l_1m*d)</f>
        <v>3.0000000000000002E-2</v>
      </c>
    </row>
    <row r="101" spans="1:17" ht="18.75" customHeight="1">
      <c r="A101" s="56" t="s">
        <v>31</v>
      </c>
      <c r="B101" s="56" t="s">
        <v>78</v>
      </c>
      <c r="C101" s="7">
        <f t="shared" si="3"/>
        <v>14747.538229238649</v>
      </c>
      <c r="D101" s="7">
        <f t="shared" si="3"/>
        <v>99144</v>
      </c>
      <c r="E101" t="s">
        <v>86</v>
      </c>
      <c r="F101" s="32">
        <f>l_1c*12/(n*C82)</f>
        <v>3.680553562643698</v>
      </c>
      <c r="G101" s="22">
        <f>l_1m*12/(n*D82)</f>
        <v>4.2360810280840466</v>
      </c>
      <c r="H101" s="22">
        <f t="shared" si="4"/>
        <v>2.7574454578775947</v>
      </c>
      <c r="I101" s="22">
        <f t="shared" si="4"/>
        <v>2.5859853057996141</v>
      </c>
      <c r="J101" s="23">
        <f>MIN(l_1c * 12*H101^3/3+n*C82*(d-H101)^2,C91)</f>
        <v>12277.736513163687</v>
      </c>
      <c r="K101" s="23">
        <f>MIN(l_1m * 12*I101^3/3+n*D82*(d-I101)^2,D91)</f>
        <v>10837.313640259599</v>
      </c>
      <c r="L101" s="23">
        <f t="shared" si="5"/>
        <v>292.1058113081628</v>
      </c>
      <c r="M101" s="23">
        <f t="shared" si="5"/>
        <v>292.1058113081628</v>
      </c>
      <c r="N101" s="22">
        <f t="shared" si="6"/>
        <v>0.43719876509870165</v>
      </c>
      <c r="O101" s="22">
        <f t="shared" si="6"/>
        <v>1.3845528259368027</v>
      </c>
      <c r="P101" s="22">
        <f>C82/(l_1c*d)</f>
        <v>3.4528075377672149E-2</v>
      </c>
      <c r="Q101" s="33">
        <f>D82/(l_1m*d)</f>
        <v>3.0000000000000002E-2</v>
      </c>
    </row>
    <row r="102" spans="1:17" ht="18.75" customHeight="1">
      <c r="A102" s="56" t="s">
        <v>33</v>
      </c>
      <c r="B102" s="56" t="s">
        <v>76</v>
      </c>
      <c r="C102" s="7">
        <f t="shared" si="3"/>
        <v>99144</v>
      </c>
      <c r="D102" s="7">
        <f t="shared" si="3"/>
        <v>99144</v>
      </c>
      <c r="E102" t="s">
        <v>86</v>
      </c>
      <c r="F102" s="32">
        <f>l_2c*12/(n*C83)</f>
        <v>4.2360810280840466</v>
      </c>
      <c r="G102" s="22">
        <f>l_2m*12/(n*D83)</f>
        <v>4.2360810280840466</v>
      </c>
      <c r="H102" s="22">
        <f t="shared" si="4"/>
        <v>2.5859853057996141</v>
      </c>
      <c r="I102" s="22">
        <f t="shared" si="4"/>
        <v>2.5859853057996141</v>
      </c>
      <c r="J102" s="23">
        <f>MIN(l_2c * 12*H102^3/3+n*C83*(d-H102)^2,C92)</f>
        <v>10837.313640259599</v>
      </c>
      <c r="K102" s="23">
        <f>MIN(l_2m * 12*I102^3/3+n*D83*(d-I102)^2,D92)</f>
        <v>10837.313640259599</v>
      </c>
      <c r="L102" s="23">
        <f t="shared" si="5"/>
        <v>292.1058113081628</v>
      </c>
      <c r="M102" s="23">
        <f t="shared" si="5"/>
        <v>292.1058113081628</v>
      </c>
      <c r="N102" s="22">
        <f t="shared" ref="N102:O104" si="7">IF((D61+D64)=0, 1.1, L102/(D61+D64))</f>
        <v>1.092996912746754</v>
      </c>
      <c r="O102" s="22">
        <f t="shared" si="7"/>
        <v>1.6394953691201311</v>
      </c>
      <c r="P102" s="22">
        <f>C83/(l_2c*d)</f>
        <v>3.0000000000000002E-2</v>
      </c>
      <c r="Q102" s="33">
        <f>D83/(l_2m*d)</f>
        <v>3.0000000000000002E-2</v>
      </c>
    </row>
    <row r="103" spans="1:17" ht="18.75" customHeight="1">
      <c r="A103" s="56" t="s">
        <v>33</v>
      </c>
      <c r="B103" s="56" t="s">
        <v>77</v>
      </c>
      <c r="C103" s="7">
        <f t="shared" si="3"/>
        <v>14299.936557503812</v>
      </c>
      <c r="D103" s="7">
        <f t="shared" si="3"/>
        <v>99144</v>
      </c>
      <c r="E103" t="s">
        <v>86</v>
      </c>
      <c r="F103" s="32">
        <f>l_2c*12/(n*C84)</f>
        <v>3.9636730674624419</v>
      </c>
      <c r="G103" s="22">
        <f>l_2m*12/(n*D84)</f>
        <v>4.2360810280840466</v>
      </c>
      <c r="H103" s="22">
        <f t="shared" si="4"/>
        <v>2.665825868427758</v>
      </c>
      <c r="I103" s="22">
        <f t="shared" si="4"/>
        <v>2.5859853057996141</v>
      </c>
      <c r="J103" s="23">
        <f>MIN(l_2c * 12*H103^3/3+n*C84*(d-H103)^2,C93)</f>
        <v>11497.542113570875</v>
      </c>
      <c r="K103" s="23">
        <f>MIN(l_2m * 12*I103^3/3+n*D84*(d-I103)^2,D93)</f>
        <v>10837.313640259599</v>
      </c>
      <c r="L103" s="23">
        <f t="shared" si="5"/>
        <v>292.1058113081628</v>
      </c>
      <c r="M103" s="23">
        <f t="shared" si="5"/>
        <v>292.1058113081628</v>
      </c>
      <c r="N103" s="22">
        <f t="shared" si="7"/>
        <v>0.47082943933706317</v>
      </c>
      <c r="O103" s="22">
        <f t="shared" si="7"/>
        <v>1.4124883180111898</v>
      </c>
      <c r="P103" s="22">
        <f>C84/(l_2c*d)</f>
        <v>3.2061784279267015E-2</v>
      </c>
      <c r="Q103" s="33">
        <f>D84/(l_2m*d)</f>
        <v>3.0000000000000002E-2</v>
      </c>
    </row>
    <row r="104" spans="1:17" ht="19.5" customHeight="1" thickBot="1">
      <c r="A104" s="56" t="s">
        <v>33</v>
      </c>
      <c r="B104" s="56" t="s">
        <v>78</v>
      </c>
      <c r="C104" s="7">
        <f t="shared" si="3"/>
        <v>14299.936557503812</v>
      </c>
      <c r="D104" s="7">
        <f t="shared" si="3"/>
        <v>99144</v>
      </c>
      <c r="E104" t="s">
        <v>86</v>
      </c>
      <c r="F104" s="34">
        <f>l_2c*12/(n*C85)</f>
        <v>3.9636730674624419</v>
      </c>
      <c r="G104" s="35">
        <f>l_2m*12/(n*D85)</f>
        <v>4.2360810280840466</v>
      </c>
      <c r="H104" s="35">
        <f t="shared" si="4"/>
        <v>2.665825868427758</v>
      </c>
      <c r="I104" s="35">
        <f t="shared" si="4"/>
        <v>2.5859853057996141</v>
      </c>
      <c r="J104" s="36">
        <f>MIN(l_2c * 12*H104^3/3+n*C85*(d-H104)^2,C94)</f>
        <v>11497.542113570875</v>
      </c>
      <c r="K104" s="36">
        <f>MIN(l_2m * 12*I104^3/3+n*D85*(d-I104)^2,D94)</f>
        <v>10837.313640259599</v>
      </c>
      <c r="L104" s="36">
        <f t="shared" si="5"/>
        <v>292.1058113081628</v>
      </c>
      <c r="M104" s="36">
        <f t="shared" si="5"/>
        <v>292.1058113081628</v>
      </c>
      <c r="N104" s="35">
        <f t="shared" si="7"/>
        <v>0.47082943933706317</v>
      </c>
      <c r="O104" s="35">
        <f t="shared" si="7"/>
        <v>1.4124883180111898</v>
      </c>
      <c r="P104" s="35">
        <f>C85/(l_2c*d)</f>
        <v>3.2061784279267015E-2</v>
      </c>
      <c r="Q104" s="37">
        <f>D85/(l_2m*d)</f>
        <v>3.0000000000000002E-2</v>
      </c>
    </row>
    <row r="106" spans="1:17" ht="18" customHeight="1">
      <c r="A106" s="21" t="s">
        <v>94</v>
      </c>
    </row>
    <row r="107" spans="1:17">
      <c r="A107" s="56" t="s">
        <v>28</v>
      </c>
      <c r="B107" s="56" t="s">
        <v>29</v>
      </c>
      <c r="C107" t="s">
        <v>30</v>
      </c>
    </row>
    <row r="108" spans="1:17" ht="18.75" customHeight="1">
      <c r="A108" s="56" t="s">
        <v>31</v>
      </c>
      <c r="B108" s="7">
        <f>0.7*C99+ 0.15*SUM(C100:C101)</f>
        <v>22173.74995761862</v>
      </c>
      <c r="C108" s="7">
        <f>0.7*D99+ 0.15*SUM(D100:D101)</f>
        <v>99143.999999999985</v>
      </c>
      <c r="D108" t="s">
        <v>86</v>
      </c>
    </row>
    <row r="109" spans="1:17" ht="18.75" customHeight="1">
      <c r="A109" s="56" t="s">
        <v>33</v>
      </c>
      <c r="B109" s="7">
        <f>0.7*C102+ 0.15*SUM(C103:C104)</f>
        <v>73690.780967251136</v>
      </c>
      <c r="C109" s="7">
        <f>0.7*D102+ 0.15*SUM(D103:D104)</f>
        <v>99143.999999999985</v>
      </c>
      <c r="D109" t="s">
        <v>86</v>
      </c>
    </row>
    <row r="110" spans="1:17">
      <c r="A110" s="56"/>
      <c r="B110" s="56"/>
    </row>
    <row r="111" spans="1:17" ht="18" customHeight="1">
      <c r="A111" s="21" t="s">
        <v>95</v>
      </c>
      <c r="B111" s="56"/>
    </row>
    <row r="112" spans="1:17" ht="18.75" customHeight="1">
      <c r="A112" s="3" t="s">
        <v>96</v>
      </c>
      <c r="B112" s="7">
        <f>IF(l_1/l_2&lt;1.05, B108+C109, (B108+C108+B109+C109)/2)</f>
        <v>121317.74995761861</v>
      </c>
      <c r="C112" t="s">
        <v>86</v>
      </c>
    </row>
    <row r="113" spans="1:5">
      <c r="A113" s="56"/>
      <c r="B113" s="56"/>
    </row>
    <row r="114" spans="1:5" ht="18" customHeight="1">
      <c r="A114" s="21" t="s">
        <v>97</v>
      </c>
    </row>
    <row r="115" spans="1:5" ht="18.75" customHeight="1">
      <c r="A115" s="3" t="s">
        <v>98</v>
      </c>
      <c r="B115" s="7">
        <f>IF(l_1/l_2&lt;1.05, C89+D92, (C89+D89+C92+D92)/2)</f>
        <v>198288</v>
      </c>
      <c r="C115" t="s">
        <v>86</v>
      </c>
    </row>
    <row r="117" spans="1:5" ht="18" customHeight="1">
      <c r="A117" s="52" t="s">
        <v>99</v>
      </c>
    </row>
    <row r="118" spans="1:5" ht="18" customHeight="1">
      <c r="A118" s="3" t="s">
        <v>100</v>
      </c>
      <c r="B118" s="10">
        <f>B112/B115</f>
        <v>0.61182598017842027</v>
      </c>
    </row>
    <row r="120" spans="1:5" ht="19.5" customHeight="1" thickBot="1">
      <c r="A120" s="52" t="s">
        <v>101</v>
      </c>
      <c r="D120" s="52" t="s">
        <v>102</v>
      </c>
    </row>
    <row r="121" spans="1:5" ht="18" customHeight="1">
      <c r="A121" s="3" t="s">
        <v>103</v>
      </c>
      <c r="B121">
        <f>IF(MAX(c_1, c_2)&gt;24, 2.1, 1.9)</f>
        <v>2.1</v>
      </c>
      <c r="D121" s="27">
        <v>1</v>
      </c>
      <c r="E121" s="28">
        <v>7.12</v>
      </c>
    </row>
    <row r="122" spans="1:5" ht="18.75" customHeight="1">
      <c r="A122" s="11" t="s">
        <v>104</v>
      </c>
      <c r="B122" s="4">
        <f>IF(B5=1,E121,
IF(AND(B5&gt;1,B5&lt;1.5),E121+(E122-E121)/(D122-D121)*(B5-D121),
IF(B5=1.5,E122,
IF(AND(B5&gt;1.5, B5&lt;2), E122+(E123-E122)/(D123-D122)*(B5-D122), E123)
)))</f>
        <v>7.12</v>
      </c>
      <c r="D122" s="13">
        <v>1.5</v>
      </c>
      <c r="E122" s="14">
        <v>8.92</v>
      </c>
    </row>
    <row r="123" spans="1:5" ht="18" customHeight="1" thickBot="1">
      <c r="A123" s="11" t="s">
        <v>105</v>
      </c>
      <c r="B123" s="4">
        <f>(SW+SDL+LLvib)/32.2</f>
        <v>7.3291925465838501</v>
      </c>
      <c r="C123" t="s">
        <v>106</v>
      </c>
      <c r="D123" s="15">
        <v>2</v>
      </c>
      <c r="E123" s="17">
        <v>9.2899999999999991</v>
      </c>
    </row>
    <row r="124" spans="1:5" ht="18" customHeight="1">
      <c r="A124" s="3" t="s">
        <v>107</v>
      </c>
      <c r="B124" s="4">
        <f>k_2*lambda_i_sq / (2 * PI() * l_1^2) * SQRT(k_1 * E_c*144*(h/12)^3 / (12*gamma*(1-nu^2)))</f>
        <v>8.7618923090782665</v>
      </c>
      <c r="C124" t="s">
        <v>108</v>
      </c>
    </row>
    <row r="126" spans="1:5">
      <c r="A126" s="21" t="s">
        <v>109</v>
      </c>
    </row>
    <row r="127" spans="1:5">
      <c r="A127" s="3" t="s">
        <v>110</v>
      </c>
      <c r="B127" s="6">
        <f>gamma*32.2*l_1*l_2</f>
        <v>272816</v>
      </c>
      <c r="C127" t="s">
        <v>111</v>
      </c>
    </row>
    <row r="128" spans="1:5">
      <c r="A128" s="11" t="s">
        <v>112</v>
      </c>
      <c r="B128">
        <v>0.04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"/>
  <sheetViews>
    <sheetView workbookViewId="0">
      <selection activeCell="M10" sqref="M10"/>
    </sheetView>
  </sheetViews>
  <sheetFormatPr defaultRowHeight="15"/>
  <cols>
    <col min="1" max="1" width="13.140625" style="8" customWidth="1"/>
    <col min="10" max="10" width="12.140625" style="8" bestFit="1" customWidth="1"/>
    <col min="11" max="11" width="10.140625" style="8" bestFit="1" customWidth="1"/>
  </cols>
  <sheetData>
    <row r="1" spans="1:15">
      <c r="A1" s="52" t="s">
        <v>113</v>
      </c>
    </row>
    <row r="3" spans="1:15" ht="18" customHeight="1">
      <c r="A3" s="3" t="s">
        <v>114</v>
      </c>
      <c r="B3" s="4">
        <f>f_n</f>
        <v>8.7618923090782665</v>
      </c>
      <c r="C3" t="s">
        <v>108</v>
      </c>
    </row>
    <row r="4" spans="1:15">
      <c r="A4" s="3" t="s">
        <v>110</v>
      </c>
      <c r="B4" s="6">
        <f>Slab_Properties!B127</f>
        <v>272816</v>
      </c>
      <c r="C4" t="s">
        <v>111</v>
      </c>
    </row>
    <row r="5" spans="1:15">
      <c r="A5" s="11" t="s">
        <v>112</v>
      </c>
      <c r="B5">
        <f>Slab_Properties!B128</f>
        <v>0.04</v>
      </c>
    </row>
    <row r="6" spans="1:15">
      <c r="A6" s="11"/>
    </row>
    <row r="7" spans="1:15">
      <c r="A7" s="52" t="s">
        <v>115</v>
      </c>
      <c r="H7" s="56" t="s">
        <v>116</v>
      </c>
      <c r="I7" s="56" t="s">
        <v>117</v>
      </c>
      <c r="L7" s="56" t="s">
        <v>118</v>
      </c>
    </row>
    <row r="8" spans="1:15" ht="18" customHeight="1">
      <c r="A8" s="56" t="s">
        <v>119</v>
      </c>
      <c r="B8" s="56" t="s">
        <v>120</v>
      </c>
      <c r="C8" s="56" t="s">
        <v>121</v>
      </c>
      <c r="D8" s="56" t="s">
        <v>122</v>
      </c>
      <c r="E8" s="56" t="s">
        <v>123</v>
      </c>
      <c r="F8" s="56" t="s">
        <v>124</v>
      </c>
      <c r="G8" s="57" t="s">
        <v>125</v>
      </c>
      <c r="H8" s="56" t="s">
        <v>126</v>
      </c>
      <c r="I8" s="56" t="s">
        <v>127</v>
      </c>
      <c r="J8" s="56" t="s">
        <v>128</v>
      </c>
      <c r="K8" s="56" t="s">
        <v>129</v>
      </c>
      <c r="L8" s="56" t="s">
        <v>130</v>
      </c>
    </row>
    <row r="9" spans="1:15">
      <c r="A9" s="56"/>
      <c r="B9" s="56" t="s">
        <v>108</v>
      </c>
      <c r="C9" s="56" t="s">
        <v>108</v>
      </c>
      <c r="D9" s="56" t="s">
        <v>108</v>
      </c>
      <c r="E9" s="56" t="s">
        <v>108</v>
      </c>
      <c r="F9" s="56" t="s">
        <v>108</v>
      </c>
      <c r="G9" s="57"/>
      <c r="H9" s="56" t="s">
        <v>131</v>
      </c>
      <c r="I9" s="56" t="s">
        <v>131</v>
      </c>
      <c r="J9" s="56" t="s">
        <v>131</v>
      </c>
      <c r="K9" s="56" t="s">
        <v>131</v>
      </c>
      <c r="L9" s="56" t="s">
        <v>131</v>
      </c>
    </row>
    <row r="10" spans="1:15">
      <c r="A10" s="56" t="s">
        <v>132</v>
      </c>
      <c r="B10" s="10">
        <f>$B$3</f>
        <v>8.7618923090782665</v>
      </c>
      <c r="C10" s="56">
        <v>1.25</v>
      </c>
      <c r="D10" s="56"/>
      <c r="E10" s="56"/>
      <c r="F10" s="56"/>
      <c r="G10" s="56"/>
      <c r="H10" s="7"/>
      <c r="I10" s="7">
        <f>250000000/($B$4*$B$5)*($C10^2.43/$B10^1.8)*(1-EXP(-2*PI()*$B$5*$B10/$C10))</f>
        <v>656.12079321093131</v>
      </c>
      <c r="J10" s="7"/>
      <c r="K10" s="7">
        <f>250000000/($B$4*$B$5)*($C10^2.43/$B10^1.8)*(1-EXP(-2*PI()*$B$5*$B10/$C10))</f>
        <v>656.12079321093131</v>
      </c>
      <c r="L10" s="7"/>
      <c r="M10" s="7">
        <f>I10</f>
        <v>656.12079321093131</v>
      </c>
      <c r="N10" t="s">
        <v>131</v>
      </c>
    </row>
    <row r="11" spans="1:15">
      <c r="A11" s="56" t="s">
        <v>133</v>
      </c>
      <c r="B11" s="10">
        <f>$B$3</f>
        <v>8.7618923090782665</v>
      </c>
      <c r="C11" s="56">
        <v>1.6</v>
      </c>
      <c r="D11" s="56">
        <v>6.8</v>
      </c>
      <c r="E11" s="56">
        <v>6</v>
      </c>
      <c r="F11" s="56">
        <v>8</v>
      </c>
      <c r="G11" s="56">
        <v>0.1</v>
      </c>
      <c r="H11" s="7">
        <f>175000000/($B$4*$B$5*SQRT($B11))*(EXP(-$G11*$B11))</f>
        <v>2255.7196184024665</v>
      </c>
      <c r="I11" s="7">
        <f>250000000/($B$4*$B$5)*($C11^2.43/$B11^1.8)*(1-EXP(-2*PI()*$B$5*$B11/$C11))</f>
        <v>1078.8284997051478</v>
      </c>
      <c r="J11" s="7">
        <f>175000000/($B$4*$B$5*SQRT($E11))*(EXP(-$G11*$E11))</f>
        <v>3592.9891519248181</v>
      </c>
      <c r="K11" s="7">
        <f>250000000/($B$4*$B$5)*($C11^2.43/$F11^1.8)*(1-EXP(-2*PI()*$B$5*$F11/$C11))</f>
        <v>1216.1941326856029</v>
      </c>
      <c r="L11" s="7" t="str">
        <f>IF(AND($B11&gt;$E11,$B11&lt;$F11),$J11 + ($B11-$E11) * ($K11-$J11)/($F11-$E11), "N/A")</f>
        <v>N/A</v>
      </c>
      <c r="M11" s="7">
        <f>IF($B11&gt;=F11,I11, IF($B11&lt;=E11,H11,L11))</f>
        <v>1078.8284997051478</v>
      </c>
      <c r="N11" t="s">
        <v>131</v>
      </c>
      <c r="O11" t="s">
        <v>134</v>
      </c>
    </row>
    <row r="12" spans="1:15">
      <c r="A12" s="56" t="s">
        <v>135</v>
      </c>
      <c r="B12" s="10">
        <f>$B$3</f>
        <v>8.7618923090782665</v>
      </c>
      <c r="C12" s="56">
        <v>1.85</v>
      </c>
      <c r="D12" s="56">
        <v>8</v>
      </c>
      <c r="E12" s="56">
        <v>7</v>
      </c>
      <c r="F12" s="56">
        <v>9</v>
      </c>
      <c r="G12" s="56">
        <v>0.09</v>
      </c>
      <c r="H12" s="7">
        <f>175000000/($B$4*$B$5*SQRT($B12))*(EXP(-$G12*$B12))</f>
        <v>2462.2805328579611</v>
      </c>
      <c r="I12" s="7">
        <f>250000000/($B$4*$B$5)*($C12^2.43/$B12^1.8)*(1-EXP(-2*PI()*$B$5*$B12/$C12))</f>
        <v>1429.2044039665213</v>
      </c>
      <c r="J12" s="7">
        <f>175000000/($B$4*$B$5*SQRT($E12))*(EXP(-$G12*$E12))</f>
        <v>3228.1497780927662</v>
      </c>
      <c r="K12" s="7">
        <f>250000000/($B$4*$B$5)*($C12^2.43/$F12^1.8)*(1-EXP(-2*PI()*$B$5*$F12/$C12))</f>
        <v>1380.809616979338</v>
      </c>
      <c r="L12" s="7">
        <f>IF(AND($B12&gt;$E12,$B12&lt;$F12),$J12 + ($B12-$E12) * ($K12-$J12)/($F12-$E12), "N/A")</f>
        <v>1600.7425670341886</v>
      </c>
      <c r="M12" s="7">
        <f>IF($B12&gt;=F12,I12, IF($B12&lt;=E12,H12,L12))</f>
        <v>1600.7425670341886</v>
      </c>
      <c r="N12" t="s">
        <v>131</v>
      </c>
    </row>
    <row r="13" spans="1:15">
      <c r="A13" s="56" t="s">
        <v>136</v>
      </c>
      <c r="B13" s="10">
        <f>$B$3</f>
        <v>8.7618923090782665</v>
      </c>
      <c r="C13" s="56">
        <v>2.1</v>
      </c>
      <c r="D13" s="56">
        <v>8.8000000000000007</v>
      </c>
      <c r="E13" s="56">
        <v>8</v>
      </c>
      <c r="F13" s="56">
        <v>10</v>
      </c>
      <c r="G13" s="56">
        <v>0.08</v>
      </c>
      <c r="H13" s="7">
        <f>175000000/($B$4*$B$5*SQRT($B13))*(EXP(-$G13*$B13))</f>
        <v>2687.7566577999919</v>
      </c>
      <c r="I13" s="7">
        <f>250000000/($B$4*$B$5)*($C13^2.43/$B13^1.8)*(1-EXP(-2*PI()*$B$5*$B13/$C13))</f>
        <v>1815.3442636622767</v>
      </c>
      <c r="J13" s="7">
        <f>175000000/($B$4*$B$5*SQRT($E13))*(EXP(-$G13*$E13))</f>
        <v>2989.611520406525</v>
      </c>
      <c r="K13" s="7">
        <f>250000000/($B$4*$B$5)*($C13^2.43/$F13^1.8)*(1-EXP(-2*PI()*$B$5*$F13/$C13))</f>
        <v>1537.3001262352725</v>
      </c>
      <c r="L13" s="7">
        <f>IF(AND($B13&gt;$E13,$B13&lt;$F13),$J13 + ($B13-$E13) * ($K13-$J13)/($F13-$E13), "N/A")</f>
        <v>2436.3590796036187</v>
      </c>
      <c r="M13" s="7">
        <f>IF($B13&gt;=F13,I13, IF($B13&lt;=E13,H13,L13))</f>
        <v>2436.3590796036187</v>
      </c>
      <c r="N13" t="s">
        <v>131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H25" sqref="H25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42"/>
  <sheetViews>
    <sheetView topLeftCell="H1" workbookViewId="0">
      <selection activeCell="B4" sqref="B4:C42"/>
    </sheetView>
  </sheetViews>
  <sheetFormatPr defaultRowHeight="15"/>
  <cols>
    <col min="1" max="1" width="7.5703125" style="8" bestFit="1" customWidth="1"/>
    <col min="2" max="27" width="9.140625" style="8" customWidth="1"/>
    <col min="28" max="28" width="13.85546875" style="8" bestFit="1" customWidth="1"/>
    <col min="29" max="31" width="9.140625" style="8" customWidth="1"/>
    <col min="32" max="32" width="9.85546875" style="8" bestFit="1" customWidth="1"/>
    <col min="33" max="38" width="9.140625" style="8" customWidth="1"/>
    <col min="39" max="16384" width="9.140625" style="8"/>
  </cols>
  <sheetData>
    <row r="1" spans="1:35" ht="18" customHeight="1">
      <c r="B1" s="56" t="s">
        <v>137</v>
      </c>
      <c r="C1" s="56" t="s">
        <v>138</v>
      </c>
      <c r="D1" s="56" t="s">
        <v>139</v>
      </c>
      <c r="E1" s="56" t="s">
        <v>140</v>
      </c>
      <c r="F1" s="56" t="s">
        <v>141</v>
      </c>
      <c r="G1" s="56" t="s">
        <v>142</v>
      </c>
      <c r="H1" s="56" t="s">
        <v>143</v>
      </c>
      <c r="I1" s="56" t="s">
        <v>144</v>
      </c>
      <c r="J1" s="56" t="s">
        <v>145</v>
      </c>
      <c r="K1" s="56" t="s">
        <v>146</v>
      </c>
      <c r="L1" s="56" t="s">
        <v>147</v>
      </c>
      <c r="M1" s="56" t="s">
        <v>148</v>
      </c>
      <c r="N1" s="56" t="s">
        <v>79</v>
      </c>
      <c r="O1" s="56" t="s">
        <v>149</v>
      </c>
      <c r="P1" s="56" t="s">
        <v>137</v>
      </c>
      <c r="Q1" s="56" t="s">
        <v>137</v>
      </c>
      <c r="R1" s="56" t="s">
        <v>137</v>
      </c>
      <c r="S1" s="56" t="s">
        <v>137</v>
      </c>
      <c r="T1" s="56" t="s">
        <v>137</v>
      </c>
      <c r="U1" s="56" t="s">
        <v>137</v>
      </c>
      <c r="V1" s="56" t="s">
        <v>138</v>
      </c>
      <c r="W1" s="56" t="s">
        <v>138</v>
      </c>
      <c r="X1" s="56" t="s">
        <v>138</v>
      </c>
      <c r="Y1" s="56" t="s">
        <v>138</v>
      </c>
      <c r="Z1" s="56" t="s">
        <v>138</v>
      </c>
      <c r="AA1" s="56" t="s">
        <v>138</v>
      </c>
      <c r="AB1" s="56" t="s">
        <v>150</v>
      </c>
      <c r="AC1" s="56" t="s">
        <v>120</v>
      </c>
      <c r="AD1" s="56" t="s">
        <v>151</v>
      </c>
      <c r="AE1" s="58" t="s">
        <v>152</v>
      </c>
      <c r="AF1" s="56" t="s">
        <v>132</v>
      </c>
      <c r="AG1" s="56" t="s">
        <v>133</v>
      </c>
      <c r="AH1" s="56" t="s">
        <v>135</v>
      </c>
      <c r="AI1" s="56" t="s">
        <v>136</v>
      </c>
    </row>
    <row r="2" spans="1:35" ht="18" customHeight="1">
      <c r="A2" t="s">
        <v>153</v>
      </c>
      <c r="B2" s="56" t="s">
        <v>3</v>
      </c>
      <c r="C2" s="56" t="s">
        <v>3</v>
      </c>
      <c r="D2" s="56" t="s">
        <v>154</v>
      </c>
      <c r="E2" s="56" t="s">
        <v>154</v>
      </c>
      <c r="F2" s="56" t="s">
        <v>11</v>
      </c>
      <c r="G2" s="56" t="s">
        <v>11</v>
      </c>
      <c r="H2" s="56"/>
      <c r="I2" s="56" t="s">
        <v>15</v>
      </c>
      <c r="J2" s="56" t="s">
        <v>15</v>
      </c>
      <c r="K2" s="56" t="s">
        <v>11</v>
      </c>
      <c r="L2" s="56" t="s">
        <v>22</v>
      </c>
      <c r="M2" s="56" t="s">
        <v>36</v>
      </c>
      <c r="N2" s="56" t="s">
        <v>36</v>
      </c>
      <c r="O2" s="56" t="s">
        <v>36</v>
      </c>
      <c r="P2" s="57" t="s">
        <v>155</v>
      </c>
      <c r="Q2" s="57" t="s">
        <v>156</v>
      </c>
      <c r="R2" s="57" t="s">
        <v>157</v>
      </c>
      <c r="S2" s="57" t="s">
        <v>158</v>
      </c>
      <c r="T2" s="57" t="s">
        <v>159</v>
      </c>
      <c r="U2" s="57" t="s">
        <v>160</v>
      </c>
      <c r="V2" s="57" t="s">
        <v>155</v>
      </c>
      <c r="W2" s="57" t="s">
        <v>156</v>
      </c>
      <c r="X2" s="57" t="s">
        <v>157</v>
      </c>
      <c r="Y2" s="57" t="s">
        <v>158</v>
      </c>
      <c r="Z2" s="57" t="s">
        <v>159</v>
      </c>
      <c r="AA2" s="57" t="s">
        <v>160</v>
      </c>
      <c r="AB2" s="57" t="s">
        <v>161</v>
      </c>
      <c r="AC2" s="56" t="s">
        <v>108</v>
      </c>
      <c r="AD2" s="56" t="s">
        <v>43</v>
      </c>
      <c r="AE2" s="58" t="s">
        <v>162</v>
      </c>
      <c r="AF2" s="56" t="s">
        <v>131</v>
      </c>
      <c r="AG2" s="56" t="s">
        <v>131</v>
      </c>
      <c r="AH2" s="56" t="s">
        <v>131</v>
      </c>
      <c r="AI2" s="56" t="s">
        <v>131</v>
      </c>
    </row>
    <row r="3" spans="1:35">
      <c r="A3">
        <v>1</v>
      </c>
      <c r="B3" s="59">
        <v>36</v>
      </c>
      <c r="C3" s="59">
        <v>32</v>
      </c>
      <c r="D3" s="56" t="s">
        <v>4</v>
      </c>
      <c r="E3" s="56" t="s">
        <v>7</v>
      </c>
      <c r="F3" s="59">
        <v>24</v>
      </c>
      <c r="G3" s="59">
        <v>24</v>
      </c>
      <c r="H3" s="56">
        <v>0.2</v>
      </c>
      <c r="I3" s="59">
        <v>5000</v>
      </c>
      <c r="J3" s="59">
        <v>60000</v>
      </c>
      <c r="K3" s="59">
        <v>12</v>
      </c>
      <c r="L3" s="59">
        <v>150</v>
      </c>
      <c r="M3" s="59">
        <v>0</v>
      </c>
      <c r="N3" s="59">
        <v>80</v>
      </c>
      <c r="O3" s="59">
        <v>11</v>
      </c>
      <c r="P3">
        <v>3.3500000000000001E-3</v>
      </c>
      <c r="Q3">
        <v>2.7899999999999999E-3</v>
      </c>
      <c r="R3">
        <v>5.64E-3</v>
      </c>
      <c r="S3" s="56">
        <v>2.5000000000000001E-3</v>
      </c>
      <c r="T3" s="56">
        <v>2.5000000000000001E-3</v>
      </c>
      <c r="U3" s="56">
        <v>2.5000000000000001E-3</v>
      </c>
      <c r="V3" s="56">
        <v>2.5000000000000001E-3</v>
      </c>
      <c r="W3" s="56">
        <v>5.2300000000000003E-3</v>
      </c>
      <c r="X3" s="56">
        <v>5.2300000000000003E-3</v>
      </c>
      <c r="Y3" s="56">
        <v>2.5000000000000001E-3</v>
      </c>
      <c r="Z3" s="56">
        <v>2.5000000000000001E-3</v>
      </c>
      <c r="AA3" s="56">
        <v>2.5000000000000001E-3</v>
      </c>
      <c r="AB3" s="10">
        <v>0.43134957107843142</v>
      </c>
      <c r="AC3" s="56">
        <v>4.1601389696398794</v>
      </c>
      <c r="AD3" s="56">
        <v>185.47200000000001</v>
      </c>
      <c r="AE3" s="56">
        <v>0.03</v>
      </c>
      <c r="AF3" s="56">
        <v>2767</v>
      </c>
      <c r="AG3" s="56">
        <v>10171</v>
      </c>
      <c r="AH3" s="56">
        <v>10603</v>
      </c>
      <c r="AI3" s="56">
        <v>11053</v>
      </c>
    </row>
    <row r="4" spans="1:35">
      <c r="A4">
        <v>2</v>
      </c>
      <c r="B4" s="59">
        <v>36</v>
      </c>
      <c r="C4" s="59">
        <v>32</v>
      </c>
      <c r="D4" s="56" t="s">
        <v>4</v>
      </c>
      <c r="E4" s="56" t="s">
        <v>7</v>
      </c>
      <c r="F4" s="59">
        <v>26</v>
      </c>
      <c r="G4" s="59">
        <v>26</v>
      </c>
      <c r="H4" s="56">
        <v>0.2</v>
      </c>
      <c r="I4" s="59">
        <v>5000</v>
      </c>
      <c r="J4" s="59">
        <v>60000</v>
      </c>
      <c r="K4" s="59">
        <v>12</v>
      </c>
      <c r="L4" s="59">
        <v>150</v>
      </c>
      <c r="M4" s="59">
        <v>0</v>
      </c>
      <c r="N4" s="59">
        <v>80</v>
      </c>
      <c r="O4" s="59">
        <v>11</v>
      </c>
      <c r="P4">
        <v>3.32E-3</v>
      </c>
      <c r="Q4">
        <v>2.7599999999999999E-3</v>
      </c>
      <c r="R4">
        <v>5.5799999999999999E-3</v>
      </c>
      <c r="S4" s="56">
        <v>2.5000000000000001E-3</v>
      </c>
      <c r="T4" s="56">
        <v>2.5000000000000001E-3</v>
      </c>
      <c r="U4" s="56">
        <v>2.5000000000000001E-3</v>
      </c>
      <c r="V4" s="56">
        <v>2.5000000000000001E-3</v>
      </c>
      <c r="W4" s="56">
        <v>5.1799999999999997E-3</v>
      </c>
      <c r="X4" s="56">
        <v>5.1799999999999997E-3</v>
      </c>
      <c r="Y4" s="56">
        <v>2.5000000000000001E-3</v>
      </c>
      <c r="Z4" s="56">
        <v>2.5000000000000001E-3</v>
      </c>
      <c r="AA4" s="56">
        <v>2.5000000000000001E-3</v>
      </c>
      <c r="AB4" s="10">
        <v>0.43158700980392162</v>
      </c>
      <c r="AC4" s="56">
        <v>4.5993136711611546</v>
      </c>
      <c r="AD4" s="56">
        <v>185.47200000000001</v>
      </c>
      <c r="AE4" s="56">
        <v>0.03</v>
      </c>
      <c r="AF4" s="56">
        <v>2479</v>
      </c>
      <c r="AG4" s="56">
        <v>9256</v>
      </c>
      <c r="AH4" s="56">
        <v>9692</v>
      </c>
      <c r="AI4" s="56">
        <v>10148</v>
      </c>
    </row>
    <row r="5" spans="1:35">
      <c r="A5">
        <v>3</v>
      </c>
      <c r="B5" s="59">
        <v>36</v>
      </c>
      <c r="C5" s="59">
        <v>32</v>
      </c>
      <c r="D5" s="56" t="s">
        <v>4</v>
      </c>
      <c r="E5" s="56" t="s">
        <v>7</v>
      </c>
      <c r="F5" s="59">
        <v>28</v>
      </c>
      <c r="G5" s="59">
        <v>28</v>
      </c>
      <c r="H5" s="56">
        <v>0.2</v>
      </c>
      <c r="I5" s="59">
        <v>5000</v>
      </c>
      <c r="J5" s="59">
        <v>60000</v>
      </c>
      <c r="K5" s="59">
        <v>12</v>
      </c>
      <c r="L5" s="59">
        <v>150</v>
      </c>
      <c r="M5" s="59">
        <v>0</v>
      </c>
      <c r="N5" s="59">
        <v>80</v>
      </c>
      <c r="O5" s="59">
        <v>11</v>
      </c>
      <c r="P5">
        <v>3.2799999999999999E-3</v>
      </c>
      <c r="Q5">
        <v>2.7399999999999998E-3</v>
      </c>
      <c r="R5">
        <v>5.5199999999999997E-3</v>
      </c>
      <c r="S5" s="56">
        <v>2.5000000000000001E-3</v>
      </c>
      <c r="T5" s="56">
        <v>2.5000000000000001E-3</v>
      </c>
      <c r="U5" s="56">
        <v>2.5000000000000001E-3</v>
      </c>
      <c r="V5" s="56">
        <v>2.5000000000000001E-3</v>
      </c>
      <c r="W5" s="56">
        <v>5.13E-3</v>
      </c>
      <c r="X5" s="56">
        <v>5.13E-3</v>
      </c>
      <c r="Y5" s="56">
        <v>2.5000000000000001E-3</v>
      </c>
      <c r="Z5" s="56">
        <v>2.5000000000000001E-3</v>
      </c>
      <c r="AA5" s="56">
        <v>2.5000000000000001E-3</v>
      </c>
      <c r="AB5" s="10">
        <v>0.43183636301742923</v>
      </c>
      <c r="AC5" s="56">
        <v>4.600642126390821</v>
      </c>
      <c r="AD5" s="56">
        <v>185.47200000000001</v>
      </c>
      <c r="AE5" s="56">
        <v>0.03</v>
      </c>
      <c r="AF5" s="56">
        <v>2479</v>
      </c>
      <c r="AG5" s="56">
        <v>9256</v>
      </c>
      <c r="AH5" s="56">
        <v>9692</v>
      </c>
      <c r="AI5" s="56">
        <v>10148</v>
      </c>
    </row>
    <row r="6" spans="1:35">
      <c r="A6">
        <v>4</v>
      </c>
      <c r="B6" s="59">
        <v>36</v>
      </c>
      <c r="C6" s="59">
        <v>32</v>
      </c>
      <c r="D6" s="56" t="s">
        <v>4</v>
      </c>
      <c r="E6" s="56" t="s">
        <v>7</v>
      </c>
      <c r="F6" s="59">
        <v>30</v>
      </c>
      <c r="G6" s="59">
        <v>30</v>
      </c>
      <c r="H6" s="56">
        <v>0.2</v>
      </c>
      <c r="I6" s="59">
        <v>5000</v>
      </c>
      <c r="J6" s="59">
        <v>60000</v>
      </c>
      <c r="K6" s="59">
        <v>12</v>
      </c>
      <c r="L6" s="59">
        <v>150</v>
      </c>
      <c r="M6" s="59">
        <v>0</v>
      </c>
      <c r="N6" s="59">
        <v>80</v>
      </c>
      <c r="O6" s="59">
        <v>11</v>
      </c>
      <c r="P6">
        <v>3.2499999999999999E-3</v>
      </c>
      <c r="Q6">
        <v>2.7000000000000001E-3</v>
      </c>
      <c r="R6">
        <v>5.4599999999999996E-3</v>
      </c>
      <c r="S6" s="56">
        <v>2.5000000000000001E-3</v>
      </c>
      <c r="T6" s="56">
        <v>2.5000000000000001E-3</v>
      </c>
      <c r="U6" s="56">
        <v>2.5000000000000001E-3</v>
      </c>
      <c r="V6" s="56">
        <v>2.5000000000000001E-3</v>
      </c>
      <c r="W6" s="56">
        <v>5.0800000000000003E-3</v>
      </c>
      <c r="X6" s="56">
        <v>5.0800000000000003E-3</v>
      </c>
      <c r="Y6" s="56">
        <v>2.5000000000000001E-3</v>
      </c>
      <c r="Z6" s="56">
        <v>2.5000000000000001E-3</v>
      </c>
      <c r="AA6" s="56">
        <v>2.5000000000000001E-3</v>
      </c>
      <c r="AB6" s="10">
        <v>0.43213933142701533</v>
      </c>
      <c r="AC6" s="56">
        <v>4.6022557061613831</v>
      </c>
      <c r="AD6" s="56">
        <v>185.47200000000001</v>
      </c>
      <c r="AE6" s="56">
        <v>0.03</v>
      </c>
      <c r="AF6" s="56">
        <v>2479</v>
      </c>
      <c r="AG6" s="56">
        <v>9256</v>
      </c>
      <c r="AH6" s="56">
        <v>9692</v>
      </c>
      <c r="AI6" s="56">
        <v>10148</v>
      </c>
    </row>
    <row r="7" spans="1:35">
      <c r="A7">
        <v>5</v>
      </c>
      <c r="B7" s="59">
        <v>36</v>
      </c>
      <c r="C7" s="59">
        <v>32</v>
      </c>
      <c r="D7" s="56" t="s">
        <v>4</v>
      </c>
      <c r="E7" s="56" t="s">
        <v>7</v>
      </c>
      <c r="F7" s="59">
        <v>32</v>
      </c>
      <c r="G7" s="59">
        <v>32</v>
      </c>
      <c r="H7" s="56">
        <v>0.2</v>
      </c>
      <c r="I7" s="59">
        <v>5000</v>
      </c>
      <c r="J7" s="59">
        <v>60000</v>
      </c>
      <c r="K7" s="59">
        <v>12</v>
      </c>
      <c r="L7" s="59">
        <v>150</v>
      </c>
      <c r="M7" s="59">
        <v>0</v>
      </c>
      <c r="N7" s="59">
        <v>80</v>
      </c>
      <c r="O7" s="59">
        <v>11</v>
      </c>
      <c r="P7">
        <v>3.2100000000000002E-3</v>
      </c>
      <c r="Q7">
        <v>2.6800000000000001E-3</v>
      </c>
      <c r="R7">
        <v>5.4000000000000003E-3</v>
      </c>
      <c r="S7" s="56">
        <v>2.5000000000000001E-3</v>
      </c>
      <c r="T7" s="56">
        <v>2.5000000000000001E-3</v>
      </c>
      <c r="U7" s="56">
        <v>2.5000000000000001E-3</v>
      </c>
      <c r="V7" s="56">
        <v>2.5000000000000001E-3</v>
      </c>
      <c r="W7" s="56">
        <v>5.0200000000000002E-3</v>
      </c>
      <c r="X7" s="56">
        <v>5.0200000000000002E-3</v>
      </c>
      <c r="Y7" s="56">
        <v>2.5000000000000001E-3</v>
      </c>
      <c r="Z7" s="56">
        <v>2.5000000000000001E-3</v>
      </c>
      <c r="AA7" s="56">
        <v>2.5000000000000001E-3</v>
      </c>
      <c r="AB7" s="10">
        <v>0.43241379016884529</v>
      </c>
      <c r="AC7" s="56">
        <v>4.6037169580354913</v>
      </c>
      <c r="AD7" s="56">
        <v>185.47200000000001</v>
      </c>
      <c r="AE7" s="56">
        <v>0.03</v>
      </c>
      <c r="AF7" s="56">
        <v>2479</v>
      </c>
      <c r="AG7" s="56">
        <v>9256</v>
      </c>
      <c r="AH7" s="56">
        <v>9692</v>
      </c>
      <c r="AI7" s="56">
        <v>10148</v>
      </c>
    </row>
    <row r="8" spans="1:35">
      <c r="A8">
        <v>6</v>
      </c>
      <c r="B8" s="59">
        <v>36</v>
      </c>
      <c r="C8" s="59">
        <v>32</v>
      </c>
      <c r="D8" s="56" t="s">
        <v>4</v>
      </c>
      <c r="E8" s="56" t="s">
        <v>7</v>
      </c>
      <c r="F8" s="59">
        <v>24</v>
      </c>
      <c r="G8" s="59">
        <v>24</v>
      </c>
      <c r="H8" s="56">
        <v>0.2</v>
      </c>
      <c r="I8" s="59">
        <v>5000</v>
      </c>
      <c r="J8" s="59">
        <v>60000</v>
      </c>
      <c r="K8" s="59">
        <v>13</v>
      </c>
      <c r="L8" s="59">
        <v>150</v>
      </c>
      <c r="M8" s="59">
        <v>0</v>
      </c>
      <c r="N8" s="59">
        <v>80</v>
      </c>
      <c r="O8" s="59">
        <v>11</v>
      </c>
      <c r="P8">
        <v>2.9399999999999999E-3</v>
      </c>
      <c r="Q8">
        <v>2.5000000000000001E-3</v>
      </c>
      <c r="R8">
        <v>4.9500000000000004E-3</v>
      </c>
      <c r="S8" s="56">
        <v>2.5000000000000001E-3</v>
      </c>
      <c r="T8" s="56">
        <v>2.5000000000000001E-3</v>
      </c>
      <c r="U8" s="56">
        <v>2.5000000000000001E-3</v>
      </c>
      <c r="V8" s="56">
        <v>2.5000000000000001E-3</v>
      </c>
      <c r="W8" s="56">
        <v>4.5999999999999999E-3</v>
      </c>
      <c r="X8" s="56">
        <v>4.5999999999999999E-3</v>
      </c>
      <c r="Y8" s="56">
        <v>2.5000000000000001E-3</v>
      </c>
      <c r="Z8" s="56">
        <v>2.5000000000000001E-3</v>
      </c>
      <c r="AA8" s="56">
        <v>2.5000000000000001E-3</v>
      </c>
      <c r="AB8" s="10">
        <v>0.43708064472944391</v>
      </c>
      <c r="AC8" s="56">
        <v>4.548626723994964</v>
      </c>
      <c r="AD8" s="56">
        <v>199.87200000000001</v>
      </c>
      <c r="AE8" s="56">
        <v>0.03</v>
      </c>
      <c r="AF8" s="56">
        <v>2328</v>
      </c>
      <c r="AG8" s="56">
        <v>8679</v>
      </c>
      <c r="AH8" s="56">
        <v>9084</v>
      </c>
      <c r="AI8" s="56">
        <v>9506</v>
      </c>
    </row>
    <row r="9" spans="1:35">
      <c r="A9">
        <v>7</v>
      </c>
      <c r="B9" s="59">
        <v>36</v>
      </c>
      <c r="C9" s="59">
        <v>32</v>
      </c>
      <c r="D9" s="56" t="s">
        <v>4</v>
      </c>
      <c r="E9" s="56" t="s">
        <v>7</v>
      </c>
      <c r="F9" s="59">
        <v>26</v>
      </c>
      <c r="G9" s="59">
        <v>26</v>
      </c>
      <c r="H9" s="56">
        <v>0.2</v>
      </c>
      <c r="I9" s="59">
        <v>5000</v>
      </c>
      <c r="J9" s="59">
        <v>60000</v>
      </c>
      <c r="K9" s="59">
        <v>13</v>
      </c>
      <c r="L9" s="59">
        <v>150</v>
      </c>
      <c r="M9" s="59">
        <v>0</v>
      </c>
      <c r="N9" s="59">
        <v>80</v>
      </c>
      <c r="O9" s="59">
        <v>11</v>
      </c>
      <c r="P9">
        <v>2.9099999999999998E-3</v>
      </c>
      <c r="Q9">
        <v>2.5000000000000001E-3</v>
      </c>
      <c r="R9">
        <v>4.8999999999999998E-3</v>
      </c>
      <c r="S9" s="56">
        <v>2.5000000000000001E-3</v>
      </c>
      <c r="T9" s="56">
        <v>2.5000000000000001E-3</v>
      </c>
      <c r="U9" s="56">
        <v>2.5000000000000001E-3</v>
      </c>
      <c r="V9" s="56">
        <v>2.5000000000000001E-3</v>
      </c>
      <c r="W9" s="56">
        <v>4.5500000000000002E-3</v>
      </c>
      <c r="X9" s="56">
        <v>4.5500000000000002E-3</v>
      </c>
      <c r="Y9" s="56">
        <v>2.5000000000000001E-3</v>
      </c>
      <c r="Z9" s="56">
        <v>2.5000000000000001E-3</v>
      </c>
      <c r="AA9" s="56">
        <v>2.5000000000000001E-3</v>
      </c>
      <c r="AB9" s="10">
        <v>0.43771653859541082</v>
      </c>
      <c r="AC9" s="56">
        <v>5.0310853265656812</v>
      </c>
      <c r="AD9" s="56">
        <v>199.87200000000001</v>
      </c>
      <c r="AE9" s="56">
        <v>0.03</v>
      </c>
      <c r="AF9" s="56">
        <v>2081</v>
      </c>
      <c r="AG9" s="56">
        <v>7868</v>
      </c>
      <c r="AH9" s="56">
        <v>8274</v>
      </c>
      <c r="AI9" s="56">
        <v>8701</v>
      </c>
    </row>
    <row r="10" spans="1:35">
      <c r="A10">
        <v>8</v>
      </c>
      <c r="B10" s="59">
        <v>36</v>
      </c>
      <c r="C10" s="59">
        <v>32</v>
      </c>
      <c r="D10" s="56" t="s">
        <v>4</v>
      </c>
      <c r="E10" s="56" t="s">
        <v>7</v>
      </c>
      <c r="F10" s="59">
        <v>28</v>
      </c>
      <c r="G10" s="59">
        <v>28</v>
      </c>
      <c r="H10" s="56">
        <v>0.2</v>
      </c>
      <c r="I10" s="59">
        <v>5000</v>
      </c>
      <c r="J10" s="59">
        <v>60000</v>
      </c>
      <c r="K10" s="59">
        <v>13</v>
      </c>
      <c r="L10" s="59">
        <v>150</v>
      </c>
      <c r="M10" s="59">
        <v>0</v>
      </c>
      <c r="N10" s="59">
        <v>80</v>
      </c>
      <c r="O10" s="59">
        <v>11</v>
      </c>
      <c r="P10">
        <v>2.8800000000000002E-3</v>
      </c>
      <c r="Q10">
        <v>2.5000000000000001E-3</v>
      </c>
      <c r="R10">
        <v>4.8500000000000001E-3</v>
      </c>
      <c r="S10" s="56">
        <v>2.5000000000000001E-3</v>
      </c>
      <c r="T10" s="56">
        <v>2.5000000000000001E-3</v>
      </c>
      <c r="U10" s="56">
        <v>2.5000000000000001E-3</v>
      </c>
      <c r="V10" s="56">
        <v>2.5000000000000001E-3</v>
      </c>
      <c r="W10" s="56">
        <v>4.4999999999999997E-3</v>
      </c>
      <c r="X10" s="56">
        <v>4.4999999999999997E-3</v>
      </c>
      <c r="Y10" s="56">
        <v>2.5000000000000001E-3</v>
      </c>
      <c r="Z10" s="56">
        <v>2.5000000000000001E-3</v>
      </c>
      <c r="AA10" s="56">
        <v>2.5000000000000001E-3</v>
      </c>
      <c r="AB10" s="10">
        <v>0.43845015930814751</v>
      </c>
      <c r="AC10" s="56">
        <v>5.0352996557780658</v>
      </c>
      <c r="AD10" s="56">
        <v>199.87200000000001</v>
      </c>
      <c r="AE10" s="56">
        <v>0.03</v>
      </c>
      <c r="AF10" s="56">
        <v>2076</v>
      </c>
      <c r="AG10" s="56">
        <v>7852</v>
      </c>
      <c r="AH10" s="56">
        <v>8258</v>
      </c>
      <c r="AI10" s="56">
        <v>8685</v>
      </c>
    </row>
    <row r="11" spans="1:35">
      <c r="A11">
        <v>9</v>
      </c>
      <c r="B11" s="59">
        <v>36</v>
      </c>
      <c r="C11" s="59">
        <v>32</v>
      </c>
      <c r="D11" s="56" t="s">
        <v>4</v>
      </c>
      <c r="E11" s="56" t="s">
        <v>7</v>
      </c>
      <c r="F11" s="59">
        <v>30</v>
      </c>
      <c r="G11" s="59">
        <v>30</v>
      </c>
      <c r="H11" s="56">
        <v>0.2</v>
      </c>
      <c r="I11" s="59">
        <v>5000</v>
      </c>
      <c r="J11" s="59">
        <v>60000</v>
      </c>
      <c r="K11" s="59">
        <v>13</v>
      </c>
      <c r="L11" s="59">
        <v>150</v>
      </c>
      <c r="M11" s="59">
        <v>0</v>
      </c>
      <c r="N11" s="59">
        <v>80</v>
      </c>
      <c r="O11" s="59">
        <v>11</v>
      </c>
      <c r="P11">
        <v>2.8500000000000001E-3</v>
      </c>
      <c r="Q11">
        <v>2.5000000000000001E-3</v>
      </c>
      <c r="R11">
        <v>4.7999999999999996E-3</v>
      </c>
      <c r="S11" s="56">
        <v>2.5000000000000001E-3</v>
      </c>
      <c r="T11" s="56">
        <v>2.5000000000000001E-3</v>
      </c>
      <c r="U11" s="56">
        <v>2.5000000000000001E-3</v>
      </c>
      <c r="V11" s="56">
        <v>2.5000000000000001E-3</v>
      </c>
      <c r="W11" s="56">
        <v>4.4600000000000004E-3</v>
      </c>
      <c r="X11" s="56">
        <v>4.4600000000000004E-3</v>
      </c>
      <c r="Y11" s="56">
        <v>2.5000000000000001E-3</v>
      </c>
      <c r="Z11" s="56">
        <v>2.5000000000000001E-3</v>
      </c>
      <c r="AA11" s="56">
        <v>2.5000000000000001E-3</v>
      </c>
      <c r="AB11" s="10">
        <v>0.43925573643203297</v>
      </c>
      <c r="AC11" s="56">
        <v>5.0399232836166812</v>
      </c>
      <c r="AD11" s="56">
        <v>199.87200000000001</v>
      </c>
      <c r="AE11" s="56">
        <v>0.03</v>
      </c>
      <c r="AF11" s="56">
        <v>2076</v>
      </c>
      <c r="AG11" s="56">
        <v>7852</v>
      </c>
      <c r="AH11" s="56">
        <v>8258</v>
      </c>
      <c r="AI11" s="56">
        <v>8685</v>
      </c>
    </row>
    <row r="12" spans="1:35">
      <c r="A12">
        <v>10</v>
      </c>
      <c r="B12" s="59">
        <v>36</v>
      </c>
      <c r="C12" s="59">
        <v>32</v>
      </c>
      <c r="D12" s="56" t="s">
        <v>4</v>
      </c>
      <c r="E12" s="56" t="s">
        <v>7</v>
      </c>
      <c r="F12" s="59">
        <v>32</v>
      </c>
      <c r="G12" s="59">
        <v>32</v>
      </c>
      <c r="H12" s="56">
        <v>0.2</v>
      </c>
      <c r="I12" s="59">
        <v>5000</v>
      </c>
      <c r="J12" s="59">
        <v>60000</v>
      </c>
      <c r="K12" s="59">
        <v>13</v>
      </c>
      <c r="L12" s="59">
        <v>150</v>
      </c>
      <c r="M12" s="59">
        <v>0</v>
      </c>
      <c r="N12" s="59">
        <v>80</v>
      </c>
      <c r="O12" s="59">
        <v>11</v>
      </c>
      <c r="P12">
        <v>2.82E-3</v>
      </c>
      <c r="Q12">
        <v>2.5000000000000001E-3</v>
      </c>
      <c r="R12">
        <v>4.7400000000000003E-3</v>
      </c>
      <c r="S12" s="56">
        <v>2.5000000000000001E-3</v>
      </c>
      <c r="T12" s="56">
        <v>2.5000000000000001E-3</v>
      </c>
      <c r="U12" s="56">
        <v>2.5000000000000001E-3</v>
      </c>
      <c r="V12" s="56">
        <v>2.5000000000000001E-3</v>
      </c>
      <c r="W12" s="56">
        <v>4.4099999999999999E-3</v>
      </c>
      <c r="X12" s="56">
        <v>4.4099999999999999E-3</v>
      </c>
      <c r="Y12" s="56">
        <v>2.5000000000000001E-3</v>
      </c>
      <c r="Z12" s="56">
        <v>2.5000000000000001E-3</v>
      </c>
      <c r="AA12" s="56">
        <v>2.5000000000000001E-3</v>
      </c>
      <c r="AB12" s="10">
        <v>0.44009712442100191</v>
      </c>
      <c r="AC12" s="56">
        <v>5.0447479242966908</v>
      </c>
      <c r="AD12" s="56">
        <v>199.87200000000001</v>
      </c>
      <c r="AE12" s="56">
        <v>0.03</v>
      </c>
      <c r="AF12" s="56">
        <v>2076</v>
      </c>
      <c r="AG12" s="56">
        <v>7852</v>
      </c>
      <c r="AH12" s="56">
        <v>8258</v>
      </c>
      <c r="AI12" s="56">
        <v>8685</v>
      </c>
    </row>
    <row r="13" spans="1:35">
      <c r="A13">
        <v>11</v>
      </c>
      <c r="B13" s="59">
        <v>36</v>
      </c>
      <c r="C13" s="59">
        <v>32</v>
      </c>
      <c r="D13" s="56" t="s">
        <v>4</v>
      </c>
      <c r="E13" s="56" t="s">
        <v>7</v>
      </c>
      <c r="F13" s="59">
        <v>24</v>
      </c>
      <c r="G13" s="59">
        <v>24</v>
      </c>
      <c r="H13" s="56">
        <v>0.2</v>
      </c>
      <c r="I13" s="59">
        <v>5000</v>
      </c>
      <c r="J13" s="59">
        <v>60000</v>
      </c>
      <c r="K13" s="59">
        <v>13</v>
      </c>
      <c r="L13" s="59">
        <v>150</v>
      </c>
      <c r="M13" s="59">
        <v>0</v>
      </c>
      <c r="N13" s="59">
        <v>80</v>
      </c>
      <c r="O13" s="59">
        <v>11</v>
      </c>
      <c r="P13">
        <v>2.9399999999999999E-3</v>
      </c>
      <c r="Q13">
        <v>2.5000000000000001E-3</v>
      </c>
      <c r="R13">
        <v>4.9500000000000004E-3</v>
      </c>
      <c r="S13" s="56">
        <v>2.5000000000000001E-3</v>
      </c>
      <c r="T13" s="56">
        <v>2.5000000000000001E-3</v>
      </c>
      <c r="U13" s="56">
        <v>2.5000000000000001E-3</v>
      </c>
      <c r="V13" s="56">
        <v>2.5000000000000001E-3</v>
      </c>
      <c r="W13" s="56">
        <v>4.5999999999999999E-3</v>
      </c>
      <c r="X13" s="56">
        <v>4.5999999999999999E-3</v>
      </c>
      <c r="Y13" s="56">
        <v>2.5000000000000001E-3</v>
      </c>
      <c r="Z13" s="56">
        <v>2.5000000000000001E-3</v>
      </c>
      <c r="AA13" s="56">
        <v>2.5000000000000001E-3</v>
      </c>
      <c r="AB13" s="10">
        <v>0.43708064472944391</v>
      </c>
      <c r="AC13" s="56">
        <v>4.548626723994964</v>
      </c>
      <c r="AD13" s="56">
        <v>199.87200000000001</v>
      </c>
      <c r="AE13" s="56">
        <v>0.03</v>
      </c>
      <c r="AF13" s="56">
        <v>2328</v>
      </c>
      <c r="AG13" s="56">
        <v>8679</v>
      </c>
      <c r="AH13" s="56">
        <v>9084</v>
      </c>
      <c r="AI13" s="56">
        <v>9506</v>
      </c>
    </row>
    <row r="14" spans="1:35">
      <c r="A14">
        <v>12</v>
      </c>
      <c r="B14" s="59">
        <v>36</v>
      </c>
      <c r="C14" s="59">
        <v>32</v>
      </c>
      <c r="D14" s="56" t="s">
        <v>4</v>
      </c>
      <c r="E14" s="56" t="s">
        <v>7</v>
      </c>
      <c r="F14" s="59">
        <v>26</v>
      </c>
      <c r="G14" s="59">
        <v>26</v>
      </c>
      <c r="H14" s="56">
        <v>0.2</v>
      </c>
      <c r="I14" s="59">
        <v>5000</v>
      </c>
      <c r="J14" s="59">
        <v>60000</v>
      </c>
      <c r="K14" s="59">
        <v>13</v>
      </c>
      <c r="L14" s="59">
        <v>150</v>
      </c>
      <c r="M14" s="59">
        <v>0</v>
      </c>
      <c r="N14" s="59">
        <v>80</v>
      </c>
      <c r="O14" s="59">
        <v>11</v>
      </c>
      <c r="P14">
        <v>2.9099999999999998E-3</v>
      </c>
      <c r="Q14">
        <v>2.5000000000000001E-3</v>
      </c>
      <c r="R14">
        <v>4.8999999999999998E-3</v>
      </c>
      <c r="S14" s="56">
        <v>2.5000000000000001E-3</v>
      </c>
      <c r="T14" s="56">
        <v>2.5000000000000001E-3</v>
      </c>
      <c r="U14" s="56">
        <v>2.5000000000000001E-3</v>
      </c>
      <c r="V14" s="56">
        <v>2.5000000000000001E-3</v>
      </c>
      <c r="W14" s="56">
        <v>4.5500000000000002E-3</v>
      </c>
      <c r="X14" s="56">
        <v>4.5500000000000002E-3</v>
      </c>
      <c r="Y14" s="56">
        <v>2.5000000000000001E-3</v>
      </c>
      <c r="Z14" s="56">
        <v>2.5000000000000001E-3</v>
      </c>
      <c r="AA14" s="56">
        <v>2.5000000000000001E-3</v>
      </c>
      <c r="AB14" s="10">
        <v>0.43771653859541082</v>
      </c>
      <c r="AC14" s="56">
        <v>5.0310853265656812</v>
      </c>
      <c r="AD14" s="56">
        <v>199.87200000000001</v>
      </c>
      <c r="AE14" s="56">
        <v>0.03</v>
      </c>
      <c r="AF14" s="56">
        <v>2081</v>
      </c>
      <c r="AG14" s="56">
        <v>7868</v>
      </c>
      <c r="AH14" s="56">
        <v>8274</v>
      </c>
      <c r="AI14" s="56">
        <v>8701</v>
      </c>
    </row>
    <row r="15" spans="1:35">
      <c r="A15">
        <v>13</v>
      </c>
      <c r="B15" s="59">
        <v>36</v>
      </c>
      <c r="C15" s="59">
        <v>32</v>
      </c>
      <c r="D15" s="56" t="s">
        <v>4</v>
      </c>
      <c r="E15" s="56" t="s">
        <v>7</v>
      </c>
      <c r="F15" s="59">
        <v>28</v>
      </c>
      <c r="G15" s="59">
        <v>28</v>
      </c>
      <c r="H15" s="56">
        <v>0.2</v>
      </c>
      <c r="I15" s="59">
        <v>5000</v>
      </c>
      <c r="J15" s="59">
        <v>60000</v>
      </c>
      <c r="K15" s="59">
        <v>13</v>
      </c>
      <c r="L15" s="59">
        <v>150</v>
      </c>
      <c r="M15" s="59">
        <v>0</v>
      </c>
      <c r="N15" s="59">
        <v>80</v>
      </c>
      <c r="O15" s="59">
        <v>11</v>
      </c>
      <c r="P15">
        <v>2.8800000000000002E-3</v>
      </c>
      <c r="Q15">
        <v>2.5000000000000001E-3</v>
      </c>
      <c r="R15">
        <v>4.8500000000000001E-3</v>
      </c>
      <c r="S15" s="56">
        <v>2.5000000000000001E-3</v>
      </c>
      <c r="T15" s="56">
        <v>2.5000000000000001E-3</v>
      </c>
      <c r="U15" s="56">
        <v>2.5000000000000001E-3</v>
      </c>
      <c r="V15" s="56">
        <v>2.5000000000000001E-3</v>
      </c>
      <c r="W15" s="56">
        <v>4.4999999999999997E-3</v>
      </c>
      <c r="X15" s="56">
        <v>4.4999999999999997E-3</v>
      </c>
      <c r="Y15" s="56">
        <v>2.5000000000000001E-3</v>
      </c>
      <c r="Z15" s="56">
        <v>2.5000000000000001E-3</v>
      </c>
      <c r="AA15" s="56">
        <v>2.5000000000000001E-3</v>
      </c>
      <c r="AB15" s="10">
        <v>0.43845015930814751</v>
      </c>
      <c r="AC15" s="56">
        <v>5.0352996557780658</v>
      </c>
      <c r="AD15" s="56">
        <v>199.87200000000001</v>
      </c>
      <c r="AE15" s="56">
        <v>0.03</v>
      </c>
      <c r="AF15" s="56">
        <v>2076</v>
      </c>
      <c r="AG15" s="56">
        <v>7852</v>
      </c>
      <c r="AH15" s="56">
        <v>8258</v>
      </c>
      <c r="AI15" s="56">
        <v>8685</v>
      </c>
    </row>
    <row r="16" spans="1:35">
      <c r="A16">
        <v>14</v>
      </c>
      <c r="B16" s="59">
        <v>36</v>
      </c>
      <c r="C16" s="59">
        <v>32</v>
      </c>
      <c r="D16" s="56" t="s">
        <v>4</v>
      </c>
      <c r="E16" s="56" t="s">
        <v>7</v>
      </c>
      <c r="F16" s="59">
        <v>30</v>
      </c>
      <c r="G16" s="59">
        <v>30</v>
      </c>
      <c r="H16" s="56">
        <v>0.2</v>
      </c>
      <c r="I16" s="59">
        <v>5000</v>
      </c>
      <c r="J16" s="59">
        <v>60000</v>
      </c>
      <c r="K16" s="59">
        <v>14</v>
      </c>
      <c r="L16" s="59">
        <v>150</v>
      </c>
      <c r="M16" s="59">
        <v>0</v>
      </c>
      <c r="N16" s="59">
        <v>80</v>
      </c>
      <c r="O16" s="59">
        <v>11</v>
      </c>
      <c r="P16">
        <v>2.5300000000000001E-3</v>
      </c>
      <c r="Q16">
        <v>2.5000000000000001E-3</v>
      </c>
      <c r="R16">
        <v>4.2599999999999999E-3</v>
      </c>
      <c r="S16" s="56">
        <v>2.5000000000000001E-3</v>
      </c>
      <c r="T16" s="56">
        <v>2.5000000000000001E-3</v>
      </c>
      <c r="U16" s="56">
        <v>2.5000000000000001E-3</v>
      </c>
      <c r="V16" s="56">
        <v>2.5000000000000001E-3</v>
      </c>
      <c r="W16" s="56">
        <v>3.96E-3</v>
      </c>
      <c r="X16" s="56">
        <v>3.96E-3</v>
      </c>
      <c r="Y16" s="56">
        <v>2.5000000000000001E-3</v>
      </c>
      <c r="Z16" s="56">
        <v>2.5000000000000001E-3</v>
      </c>
      <c r="AA16" s="56">
        <v>2.5000000000000001E-3</v>
      </c>
      <c r="AB16" s="10">
        <v>0.45206198550848908</v>
      </c>
      <c r="AC16" s="56">
        <v>5.5186708402875162</v>
      </c>
      <c r="AD16" s="56">
        <v>214.27199999999999</v>
      </c>
      <c r="AE16" s="56">
        <v>0.03</v>
      </c>
      <c r="AF16" s="56">
        <v>1745</v>
      </c>
      <c r="AG16" s="56">
        <v>6671</v>
      </c>
      <c r="AH16" s="56">
        <v>7050</v>
      </c>
      <c r="AI16" s="56">
        <v>7450</v>
      </c>
    </row>
    <row r="17" spans="1:35">
      <c r="A17">
        <v>15</v>
      </c>
      <c r="B17" s="59">
        <v>36</v>
      </c>
      <c r="C17" s="59">
        <v>32</v>
      </c>
      <c r="D17" s="56" t="s">
        <v>4</v>
      </c>
      <c r="E17" s="56" t="s">
        <v>7</v>
      </c>
      <c r="F17" s="59">
        <v>32</v>
      </c>
      <c r="G17" s="59">
        <v>32</v>
      </c>
      <c r="H17" s="56">
        <v>0.2</v>
      </c>
      <c r="I17" s="59">
        <v>5000</v>
      </c>
      <c r="J17" s="59">
        <v>60000</v>
      </c>
      <c r="K17" s="59">
        <v>14</v>
      </c>
      <c r="L17" s="59">
        <v>150</v>
      </c>
      <c r="M17" s="59">
        <v>0</v>
      </c>
      <c r="N17" s="59">
        <v>80</v>
      </c>
      <c r="O17" s="59">
        <v>11</v>
      </c>
      <c r="P17">
        <v>2.5100000000000001E-3</v>
      </c>
      <c r="Q17">
        <v>2.5000000000000001E-3</v>
      </c>
      <c r="R17">
        <v>4.2199999999999998E-3</v>
      </c>
      <c r="S17" s="56">
        <v>2.5000000000000001E-3</v>
      </c>
      <c r="T17" s="56">
        <v>2.5000000000000001E-3</v>
      </c>
      <c r="U17" s="56">
        <v>2.5000000000000001E-3</v>
      </c>
      <c r="V17" s="56">
        <v>2.5000000000000001E-3</v>
      </c>
      <c r="W17" s="56">
        <v>3.9199999999999999E-3</v>
      </c>
      <c r="X17" s="56">
        <v>3.9199999999999999E-3</v>
      </c>
      <c r="Y17" s="56">
        <v>2.5000000000000001E-3</v>
      </c>
      <c r="Z17" s="56">
        <v>2.5000000000000001E-3</v>
      </c>
      <c r="AA17" s="56">
        <v>2.5000000000000001E-3</v>
      </c>
      <c r="AB17" s="10">
        <v>0.4539401474875665</v>
      </c>
      <c r="AC17" s="56">
        <v>5.5301230467072902</v>
      </c>
      <c r="AD17" s="56">
        <v>214.27199999999999</v>
      </c>
      <c r="AE17" s="56">
        <v>0.03</v>
      </c>
      <c r="AF17" s="56">
        <v>1742</v>
      </c>
      <c r="AG17" s="56">
        <v>6658</v>
      </c>
      <c r="AH17" s="56">
        <v>7037</v>
      </c>
      <c r="AI17" s="56">
        <v>7437</v>
      </c>
    </row>
    <row r="18" spans="1:35">
      <c r="A18">
        <v>16</v>
      </c>
      <c r="B18" s="59">
        <v>36</v>
      </c>
      <c r="C18" s="59">
        <v>32</v>
      </c>
      <c r="D18" s="56" t="s">
        <v>4</v>
      </c>
      <c r="E18" s="56" t="s">
        <v>7</v>
      </c>
      <c r="F18" s="59">
        <v>24</v>
      </c>
      <c r="G18" s="59">
        <v>24</v>
      </c>
      <c r="H18" s="56">
        <v>0.2</v>
      </c>
      <c r="I18" s="59">
        <v>5000</v>
      </c>
      <c r="J18" s="59">
        <v>60000</v>
      </c>
      <c r="K18" s="59">
        <v>14</v>
      </c>
      <c r="L18" s="59">
        <v>150</v>
      </c>
      <c r="M18" s="59">
        <v>0</v>
      </c>
      <c r="N18" s="59">
        <v>80</v>
      </c>
      <c r="O18" s="59">
        <v>11</v>
      </c>
      <c r="P18">
        <v>2.6099999999999999E-3</v>
      </c>
      <c r="Q18">
        <v>2.5000000000000001E-3</v>
      </c>
      <c r="R18">
        <v>4.4000000000000003E-3</v>
      </c>
      <c r="S18" s="56">
        <v>2.5000000000000001E-3</v>
      </c>
      <c r="T18" s="56">
        <v>2.5000000000000001E-3</v>
      </c>
      <c r="U18" s="56">
        <v>2.5000000000000001E-3</v>
      </c>
      <c r="V18" s="56">
        <v>2.5000000000000001E-3</v>
      </c>
      <c r="W18" s="56">
        <v>4.0800000000000003E-3</v>
      </c>
      <c r="X18" s="56">
        <v>4.0800000000000003E-3</v>
      </c>
      <c r="Y18" s="56">
        <v>2.5000000000000001E-3</v>
      </c>
      <c r="Z18" s="56">
        <v>2.5000000000000001E-3</v>
      </c>
      <c r="AA18" s="56">
        <v>2.5000000000000001E-3</v>
      </c>
      <c r="AB18" s="10">
        <v>0.44752802906877032</v>
      </c>
      <c r="AC18" s="56">
        <v>4.9679809741861707</v>
      </c>
      <c r="AD18" s="56">
        <v>214.27199999999999</v>
      </c>
      <c r="AE18" s="56">
        <v>0.03</v>
      </c>
      <c r="AF18" s="56">
        <v>1968</v>
      </c>
      <c r="AG18" s="56">
        <v>7428</v>
      </c>
      <c r="AH18" s="56">
        <v>7807</v>
      </c>
      <c r="AI18" s="56">
        <v>8204</v>
      </c>
    </row>
    <row r="19" spans="1:35">
      <c r="A19">
        <v>17</v>
      </c>
      <c r="B19" s="59">
        <v>36</v>
      </c>
      <c r="C19" s="59">
        <v>32</v>
      </c>
      <c r="D19" s="56" t="s">
        <v>4</v>
      </c>
      <c r="E19" s="56" t="s">
        <v>7</v>
      </c>
      <c r="F19" s="59">
        <v>26</v>
      </c>
      <c r="G19" s="59">
        <v>26</v>
      </c>
      <c r="H19" s="56">
        <v>0.2</v>
      </c>
      <c r="I19" s="59">
        <v>5000</v>
      </c>
      <c r="J19" s="59">
        <v>60000</v>
      </c>
      <c r="K19" s="59">
        <v>14</v>
      </c>
      <c r="L19" s="59">
        <v>150</v>
      </c>
      <c r="M19" s="59">
        <v>0</v>
      </c>
      <c r="N19" s="59">
        <v>80</v>
      </c>
      <c r="O19" s="59">
        <v>11</v>
      </c>
      <c r="P19">
        <v>2.5899999999999999E-3</v>
      </c>
      <c r="Q19">
        <v>2.5000000000000001E-3</v>
      </c>
      <c r="R19">
        <v>4.3499999999999997E-3</v>
      </c>
      <c r="S19" s="56">
        <v>2.5000000000000001E-3</v>
      </c>
      <c r="T19" s="56">
        <v>2.5000000000000001E-3</v>
      </c>
      <c r="U19" s="56">
        <v>2.5000000000000001E-3</v>
      </c>
      <c r="V19" s="56">
        <v>2.5000000000000001E-3</v>
      </c>
      <c r="W19" s="56">
        <v>4.0400000000000002E-3</v>
      </c>
      <c r="X19" s="56">
        <v>4.0400000000000002E-3</v>
      </c>
      <c r="Y19" s="56">
        <v>2.5000000000000001E-3</v>
      </c>
      <c r="Z19" s="56">
        <v>2.5000000000000001E-3</v>
      </c>
      <c r="AA19" s="56">
        <v>2.5000000000000001E-3</v>
      </c>
      <c r="AB19" s="10">
        <v>0.44890616961070151</v>
      </c>
      <c r="AC19" s="56">
        <v>5.4993743597970521</v>
      </c>
      <c r="AD19" s="56">
        <v>214.27199999999999</v>
      </c>
      <c r="AE19" s="56">
        <v>0.03</v>
      </c>
      <c r="AF19" s="56">
        <v>1753</v>
      </c>
      <c r="AG19" s="56">
        <v>6697</v>
      </c>
      <c r="AH19" s="56">
        <v>7075</v>
      </c>
      <c r="AI19" s="56">
        <v>7475</v>
      </c>
    </row>
    <row r="20" spans="1:35">
      <c r="A20">
        <v>18</v>
      </c>
      <c r="B20" s="59">
        <v>36</v>
      </c>
      <c r="C20" s="59">
        <v>32</v>
      </c>
      <c r="D20" s="56" t="s">
        <v>4</v>
      </c>
      <c r="E20" s="56" t="s">
        <v>7</v>
      </c>
      <c r="F20" s="59">
        <v>28</v>
      </c>
      <c r="G20" s="59">
        <v>28</v>
      </c>
      <c r="H20" s="56">
        <v>0.2</v>
      </c>
      <c r="I20" s="59">
        <v>5000</v>
      </c>
      <c r="J20" s="59">
        <v>60000</v>
      </c>
      <c r="K20" s="59">
        <v>14</v>
      </c>
      <c r="L20" s="59">
        <v>150</v>
      </c>
      <c r="M20" s="59">
        <v>0</v>
      </c>
      <c r="N20" s="59">
        <v>80</v>
      </c>
      <c r="O20" s="59">
        <v>11</v>
      </c>
      <c r="P20">
        <v>2.5600000000000002E-3</v>
      </c>
      <c r="Q20">
        <v>2.5000000000000001E-3</v>
      </c>
      <c r="R20">
        <v>4.3099999999999996E-3</v>
      </c>
      <c r="S20" s="56">
        <v>2.5000000000000001E-3</v>
      </c>
      <c r="T20" s="56">
        <v>2.5000000000000001E-3</v>
      </c>
      <c r="U20" s="56">
        <v>2.5000000000000001E-3</v>
      </c>
      <c r="V20" s="56">
        <v>2.5000000000000001E-3</v>
      </c>
      <c r="W20" s="56">
        <v>4.0000000000000001E-3</v>
      </c>
      <c r="X20" s="56">
        <v>4.0000000000000001E-3</v>
      </c>
      <c r="Y20" s="56">
        <v>2.5000000000000001E-3</v>
      </c>
      <c r="Z20" s="56">
        <v>2.5000000000000001E-3</v>
      </c>
      <c r="AA20" s="56">
        <v>2.5000000000000001E-3</v>
      </c>
      <c r="AB20" s="10">
        <v>0.45048019207683071</v>
      </c>
      <c r="AC20" s="56">
        <v>5.5090072906706178</v>
      </c>
      <c r="AD20" s="56">
        <v>214.27199999999999</v>
      </c>
      <c r="AE20" s="56">
        <v>0.03</v>
      </c>
      <c r="AF20" s="56">
        <v>1749</v>
      </c>
      <c r="AG20" s="56">
        <v>6684</v>
      </c>
      <c r="AH20" s="56">
        <v>7062</v>
      </c>
      <c r="AI20" s="56">
        <v>7462</v>
      </c>
    </row>
    <row r="21" spans="1:35">
      <c r="A21">
        <v>19</v>
      </c>
      <c r="B21" s="59">
        <v>36</v>
      </c>
      <c r="C21" s="59">
        <v>32</v>
      </c>
      <c r="D21" s="56" t="s">
        <v>4</v>
      </c>
      <c r="E21" s="56" t="s">
        <v>7</v>
      </c>
      <c r="F21" s="59">
        <v>30</v>
      </c>
      <c r="G21" s="59">
        <v>30</v>
      </c>
      <c r="H21" s="56">
        <v>0.2</v>
      </c>
      <c r="I21" s="59">
        <v>5000</v>
      </c>
      <c r="J21" s="59">
        <v>60000</v>
      </c>
      <c r="K21" s="59">
        <v>14</v>
      </c>
      <c r="L21" s="59">
        <v>150</v>
      </c>
      <c r="M21" s="59">
        <v>0</v>
      </c>
      <c r="N21" s="59">
        <v>80</v>
      </c>
      <c r="O21" s="59">
        <v>11</v>
      </c>
      <c r="P21">
        <v>2.5300000000000001E-3</v>
      </c>
      <c r="Q21">
        <v>2.5000000000000001E-3</v>
      </c>
      <c r="R21">
        <v>4.2599999999999999E-3</v>
      </c>
      <c r="S21" s="56">
        <v>2.5000000000000001E-3</v>
      </c>
      <c r="T21" s="56">
        <v>2.5000000000000001E-3</v>
      </c>
      <c r="U21" s="56">
        <v>2.5000000000000001E-3</v>
      </c>
      <c r="V21" s="56">
        <v>2.5000000000000001E-3</v>
      </c>
      <c r="W21" s="56">
        <v>3.96E-3</v>
      </c>
      <c r="X21" s="56">
        <v>3.96E-3</v>
      </c>
      <c r="Y21" s="56">
        <v>2.5000000000000001E-3</v>
      </c>
      <c r="Z21" s="56">
        <v>2.5000000000000001E-3</v>
      </c>
      <c r="AA21" s="56">
        <v>2.5000000000000001E-3</v>
      </c>
      <c r="AB21" s="10">
        <v>0.45206198550848908</v>
      </c>
      <c r="AC21" s="56">
        <v>5.5186708402875162</v>
      </c>
      <c r="AD21" s="56">
        <v>214.27199999999999</v>
      </c>
      <c r="AE21" s="56">
        <v>0.03</v>
      </c>
      <c r="AF21" s="56">
        <v>1745</v>
      </c>
      <c r="AG21" s="56">
        <v>6671</v>
      </c>
      <c r="AH21" s="56">
        <v>7050</v>
      </c>
      <c r="AI21" s="56">
        <v>7450</v>
      </c>
    </row>
    <row r="22" spans="1:35">
      <c r="A22">
        <v>20</v>
      </c>
      <c r="B22" s="59">
        <v>36</v>
      </c>
      <c r="C22" s="59">
        <v>32</v>
      </c>
      <c r="D22" s="56" t="s">
        <v>4</v>
      </c>
      <c r="E22" s="56" t="s">
        <v>7</v>
      </c>
      <c r="F22" s="59">
        <v>32</v>
      </c>
      <c r="G22" s="59">
        <v>32</v>
      </c>
      <c r="H22" s="56">
        <v>0.2</v>
      </c>
      <c r="I22" s="59">
        <v>5000</v>
      </c>
      <c r="J22" s="59">
        <v>60000</v>
      </c>
      <c r="K22" s="59">
        <v>14</v>
      </c>
      <c r="L22" s="59">
        <v>150</v>
      </c>
      <c r="M22" s="59">
        <v>0</v>
      </c>
      <c r="N22" s="59">
        <v>80</v>
      </c>
      <c r="O22" s="59">
        <v>11</v>
      </c>
      <c r="P22">
        <v>2.5100000000000001E-3</v>
      </c>
      <c r="Q22">
        <v>2.5000000000000001E-3</v>
      </c>
      <c r="R22">
        <v>4.2199999999999998E-3</v>
      </c>
      <c r="S22" s="56">
        <v>2.5000000000000001E-3</v>
      </c>
      <c r="T22" s="56">
        <v>2.5000000000000001E-3</v>
      </c>
      <c r="U22" s="56">
        <v>2.5000000000000001E-3</v>
      </c>
      <c r="V22" s="56">
        <v>2.5000000000000001E-3</v>
      </c>
      <c r="W22" s="56">
        <v>3.9199999999999999E-3</v>
      </c>
      <c r="X22" s="56">
        <v>3.9199999999999999E-3</v>
      </c>
      <c r="Y22" s="56">
        <v>2.5000000000000001E-3</v>
      </c>
      <c r="Z22" s="56">
        <v>2.5000000000000001E-3</v>
      </c>
      <c r="AA22" s="56">
        <v>2.5000000000000001E-3</v>
      </c>
      <c r="AB22" s="10">
        <v>0.4539401474875665</v>
      </c>
      <c r="AC22" s="56">
        <v>5.5301230467072902</v>
      </c>
      <c r="AD22" s="56">
        <v>214.27199999999999</v>
      </c>
      <c r="AE22" s="56">
        <v>0.03</v>
      </c>
      <c r="AF22" s="56">
        <v>1742</v>
      </c>
      <c r="AG22" s="56">
        <v>6658</v>
      </c>
      <c r="AH22" s="56">
        <v>7037</v>
      </c>
      <c r="AI22" s="56">
        <v>7437</v>
      </c>
    </row>
    <row r="23" spans="1:35">
      <c r="A23">
        <v>21</v>
      </c>
      <c r="B23" s="59">
        <v>36</v>
      </c>
      <c r="C23" s="59">
        <v>32</v>
      </c>
      <c r="D23" s="56" t="s">
        <v>4</v>
      </c>
      <c r="E23" s="56" t="s">
        <v>7</v>
      </c>
      <c r="F23" s="59">
        <v>24</v>
      </c>
      <c r="G23" s="59">
        <v>24</v>
      </c>
      <c r="H23" s="56">
        <v>0.2</v>
      </c>
      <c r="I23" s="59">
        <v>5000</v>
      </c>
      <c r="J23" s="59">
        <v>60000</v>
      </c>
      <c r="K23" s="59">
        <v>15</v>
      </c>
      <c r="L23" s="59">
        <v>150</v>
      </c>
      <c r="M23" s="59">
        <v>0</v>
      </c>
      <c r="N23" s="59">
        <v>80</v>
      </c>
      <c r="O23" s="59">
        <v>11</v>
      </c>
      <c r="P23">
        <v>2.5000000000000001E-3</v>
      </c>
      <c r="Q23">
        <v>2.5000000000000001E-3</v>
      </c>
      <c r="R23">
        <v>3.9500000000000004E-3</v>
      </c>
      <c r="S23" s="56">
        <v>2.5000000000000001E-3</v>
      </c>
      <c r="T23" s="56">
        <v>2.5000000000000001E-3</v>
      </c>
      <c r="U23" s="56">
        <v>2.5000000000000001E-3</v>
      </c>
      <c r="V23" s="56">
        <v>2.5000000000000001E-3</v>
      </c>
      <c r="W23" s="56">
        <v>3.6700000000000001E-3</v>
      </c>
      <c r="X23" s="56">
        <v>3.6700000000000001E-3</v>
      </c>
      <c r="Y23" s="56">
        <v>2.5000000000000001E-3</v>
      </c>
      <c r="Z23" s="56">
        <v>2.5000000000000001E-3</v>
      </c>
      <c r="AA23" s="56">
        <v>2.5000000000000001E-3</v>
      </c>
      <c r="AB23" s="10">
        <v>0.46716753812636169</v>
      </c>
      <c r="AC23" s="56">
        <v>5.4491301878459506</v>
      </c>
      <c r="AD23" s="56">
        <v>228.672</v>
      </c>
      <c r="AE23" s="56">
        <v>0.03</v>
      </c>
      <c r="AF23" s="56">
        <v>1660</v>
      </c>
      <c r="AG23" s="56">
        <v>6335</v>
      </c>
      <c r="AH23" s="56">
        <v>6690</v>
      </c>
      <c r="AI23" s="56">
        <v>7065</v>
      </c>
    </row>
    <row r="24" spans="1:35">
      <c r="A24">
        <v>22</v>
      </c>
      <c r="B24" s="59">
        <v>36</v>
      </c>
      <c r="C24" s="59">
        <v>32</v>
      </c>
      <c r="D24" s="56" t="s">
        <v>4</v>
      </c>
      <c r="E24" s="56" t="s">
        <v>7</v>
      </c>
      <c r="F24" s="59">
        <v>26</v>
      </c>
      <c r="G24" s="59">
        <v>26</v>
      </c>
      <c r="H24" s="56">
        <v>0.2</v>
      </c>
      <c r="I24" s="59">
        <v>5000</v>
      </c>
      <c r="J24" s="59">
        <v>60000</v>
      </c>
      <c r="K24" s="59">
        <v>15</v>
      </c>
      <c r="L24" s="59">
        <v>150</v>
      </c>
      <c r="M24" s="59">
        <v>0</v>
      </c>
      <c r="N24" s="59">
        <v>80</v>
      </c>
      <c r="O24" s="59">
        <v>11</v>
      </c>
      <c r="P24">
        <v>2.5000000000000001E-3</v>
      </c>
      <c r="Q24">
        <v>2.5000000000000001E-3</v>
      </c>
      <c r="R24">
        <v>3.9100000000000003E-3</v>
      </c>
      <c r="S24" s="56">
        <v>2.5000000000000001E-3</v>
      </c>
      <c r="T24" s="56">
        <v>2.5000000000000001E-3</v>
      </c>
      <c r="U24" s="56">
        <v>2.5000000000000001E-3</v>
      </c>
      <c r="V24" s="56">
        <v>2.5000000000000001E-3</v>
      </c>
      <c r="W24" s="56">
        <v>3.63E-3</v>
      </c>
      <c r="X24" s="56">
        <v>3.63E-3</v>
      </c>
      <c r="Y24" s="56">
        <v>2.5000000000000001E-3</v>
      </c>
      <c r="Z24" s="56">
        <v>2.5000000000000001E-3</v>
      </c>
      <c r="AA24" s="56">
        <v>2.5000000000000001E-3</v>
      </c>
      <c r="AB24" s="10">
        <v>0.47029019607843142</v>
      </c>
      <c r="AC24" s="56">
        <v>6.0428179645955922</v>
      </c>
      <c r="AD24" s="56">
        <v>228.672</v>
      </c>
      <c r="AE24" s="56">
        <v>0.03</v>
      </c>
      <c r="AF24" s="56">
        <v>1471</v>
      </c>
      <c r="AG24" s="56">
        <v>5634</v>
      </c>
      <c r="AH24" s="56">
        <v>6026</v>
      </c>
      <c r="AI24" s="56">
        <v>6401</v>
      </c>
    </row>
    <row r="25" spans="1:35">
      <c r="A25">
        <v>23</v>
      </c>
      <c r="B25" s="59">
        <v>36</v>
      </c>
      <c r="C25" s="59">
        <v>32</v>
      </c>
      <c r="D25" s="56" t="s">
        <v>4</v>
      </c>
      <c r="E25" s="56" t="s">
        <v>7</v>
      </c>
      <c r="F25" s="59">
        <v>28</v>
      </c>
      <c r="G25" s="59">
        <v>28</v>
      </c>
      <c r="H25" s="56">
        <v>0.2</v>
      </c>
      <c r="I25" s="59">
        <v>5000</v>
      </c>
      <c r="J25" s="59">
        <v>60000</v>
      </c>
      <c r="K25" s="59">
        <v>15</v>
      </c>
      <c r="L25" s="59">
        <v>150</v>
      </c>
      <c r="M25" s="59">
        <v>0</v>
      </c>
      <c r="N25" s="59">
        <v>80</v>
      </c>
      <c r="O25" s="59">
        <v>11</v>
      </c>
      <c r="P25">
        <v>2.5000000000000001E-3</v>
      </c>
      <c r="Q25">
        <v>2.5000000000000001E-3</v>
      </c>
      <c r="R25">
        <v>3.8700000000000002E-3</v>
      </c>
      <c r="S25" s="56">
        <v>2.5000000000000001E-3</v>
      </c>
      <c r="T25" s="56">
        <v>2.5000000000000001E-3</v>
      </c>
      <c r="U25" s="56">
        <v>2.5000000000000001E-3</v>
      </c>
      <c r="V25" s="56">
        <v>2.5000000000000001E-3</v>
      </c>
      <c r="W25" s="56">
        <v>3.5899999999999999E-3</v>
      </c>
      <c r="X25" s="56">
        <v>3.5899999999999999E-3</v>
      </c>
      <c r="Y25" s="56">
        <v>2.5000000000000001E-3</v>
      </c>
      <c r="Z25" s="56">
        <v>2.5000000000000001E-3</v>
      </c>
      <c r="AA25" s="56">
        <v>2.5000000000000001E-3</v>
      </c>
      <c r="AB25" s="10">
        <v>0.47387581699346398</v>
      </c>
      <c r="AC25" s="56">
        <v>6.0658102702884182</v>
      </c>
      <c r="AD25" s="56">
        <v>228.672</v>
      </c>
      <c r="AE25" s="56">
        <v>0.03</v>
      </c>
      <c r="AF25" s="56">
        <v>1463</v>
      </c>
      <c r="AG25" s="56">
        <v>5573</v>
      </c>
      <c r="AH25" s="56">
        <v>5995</v>
      </c>
      <c r="AI25" s="56">
        <v>6370</v>
      </c>
    </row>
    <row r="26" spans="1:35">
      <c r="A26">
        <v>24</v>
      </c>
      <c r="B26" s="59">
        <v>36</v>
      </c>
      <c r="C26" s="59">
        <v>32</v>
      </c>
      <c r="D26" s="56" t="s">
        <v>4</v>
      </c>
      <c r="E26" s="56" t="s">
        <v>7</v>
      </c>
      <c r="F26" s="59">
        <v>30</v>
      </c>
      <c r="G26" s="59">
        <v>30</v>
      </c>
      <c r="H26" s="56">
        <v>0.2</v>
      </c>
      <c r="I26" s="59">
        <v>5000</v>
      </c>
      <c r="J26" s="59">
        <v>60000</v>
      </c>
      <c r="K26" s="59">
        <v>15</v>
      </c>
      <c r="L26" s="59">
        <v>150</v>
      </c>
      <c r="M26" s="59">
        <v>0</v>
      </c>
      <c r="N26" s="59">
        <v>80</v>
      </c>
      <c r="O26" s="59">
        <v>11</v>
      </c>
      <c r="P26">
        <v>2.5000000000000001E-3</v>
      </c>
      <c r="Q26">
        <v>2.5000000000000001E-3</v>
      </c>
      <c r="R26">
        <v>3.8300000000000001E-3</v>
      </c>
      <c r="S26" s="56">
        <v>2.5000000000000001E-3</v>
      </c>
      <c r="T26" s="56">
        <v>2.5000000000000001E-3</v>
      </c>
      <c r="U26" s="56">
        <v>2.5000000000000001E-3</v>
      </c>
      <c r="V26" s="56">
        <v>2.5000000000000001E-3</v>
      </c>
      <c r="W26" s="56">
        <v>3.5500000000000002E-3</v>
      </c>
      <c r="X26" s="56">
        <v>3.5500000000000002E-3</v>
      </c>
      <c r="Y26" s="56">
        <v>2.5000000000000001E-3</v>
      </c>
      <c r="Z26" s="56">
        <v>2.5000000000000001E-3</v>
      </c>
      <c r="AA26" s="56">
        <v>2.5000000000000001E-3</v>
      </c>
      <c r="AB26" s="10">
        <v>0.47771633986928103</v>
      </c>
      <c r="AC26" s="56">
        <v>6.0903408247583588</v>
      </c>
      <c r="AD26" s="56">
        <v>228.672</v>
      </c>
      <c r="AE26" s="56">
        <v>0.03</v>
      </c>
      <c r="AF26" s="56">
        <v>1457</v>
      </c>
      <c r="AG26" s="56">
        <v>5532</v>
      </c>
      <c r="AH26" s="56">
        <v>5975</v>
      </c>
      <c r="AI26" s="56">
        <v>6350</v>
      </c>
    </row>
    <row r="27" spans="1:35">
      <c r="A27">
        <v>25</v>
      </c>
      <c r="B27" s="59">
        <v>36</v>
      </c>
      <c r="C27" s="59">
        <v>32</v>
      </c>
      <c r="D27" s="56" t="s">
        <v>4</v>
      </c>
      <c r="E27" s="56" t="s">
        <v>7</v>
      </c>
      <c r="F27" s="59">
        <v>32</v>
      </c>
      <c r="G27" s="59">
        <v>32</v>
      </c>
      <c r="H27" s="56">
        <v>0.2</v>
      </c>
      <c r="I27" s="59">
        <v>5000</v>
      </c>
      <c r="J27" s="59">
        <v>60000</v>
      </c>
      <c r="K27" s="59">
        <v>15</v>
      </c>
      <c r="L27" s="59">
        <v>150</v>
      </c>
      <c r="M27" s="59">
        <v>0</v>
      </c>
      <c r="N27" s="59">
        <v>80</v>
      </c>
      <c r="O27" s="59">
        <v>11</v>
      </c>
      <c r="P27">
        <v>2.5000000000000001E-3</v>
      </c>
      <c r="Q27">
        <v>2.5000000000000001E-3</v>
      </c>
      <c r="R27">
        <v>3.79E-3</v>
      </c>
      <c r="S27" s="56">
        <v>2.5000000000000001E-3</v>
      </c>
      <c r="T27" s="56">
        <v>2.5000000000000001E-3</v>
      </c>
      <c r="U27" s="56">
        <v>2.5000000000000001E-3</v>
      </c>
      <c r="V27" s="56">
        <v>2.5000000000000001E-3</v>
      </c>
      <c r="W27" s="56">
        <v>3.5200000000000001E-3</v>
      </c>
      <c r="X27" s="56">
        <v>3.5200000000000001E-3</v>
      </c>
      <c r="Y27" s="56">
        <v>2.5000000000000001E-3</v>
      </c>
      <c r="Z27" s="56">
        <v>2.5000000000000001E-3</v>
      </c>
      <c r="AA27" s="56">
        <v>2.5000000000000001E-3</v>
      </c>
      <c r="AB27" s="10">
        <v>0.48216884531590409</v>
      </c>
      <c r="AC27" s="56">
        <v>6.1186571918722432</v>
      </c>
      <c r="AD27" s="56">
        <v>228.672</v>
      </c>
      <c r="AE27" s="56">
        <v>0.03</v>
      </c>
      <c r="AF27" s="56">
        <v>1449</v>
      </c>
      <c r="AG27" s="56">
        <v>5471</v>
      </c>
      <c r="AH27" s="56">
        <v>5944</v>
      </c>
      <c r="AI27" s="56">
        <v>6319</v>
      </c>
    </row>
    <row r="28" spans="1:35">
      <c r="A28">
        <v>26</v>
      </c>
      <c r="B28" s="59">
        <v>36</v>
      </c>
      <c r="C28" s="59">
        <v>32</v>
      </c>
      <c r="D28" s="56" t="s">
        <v>4</v>
      </c>
      <c r="E28" s="56" t="s">
        <v>7</v>
      </c>
      <c r="F28" s="59">
        <v>24</v>
      </c>
      <c r="G28" s="59">
        <v>24</v>
      </c>
      <c r="H28" s="56">
        <v>0.2</v>
      </c>
      <c r="I28" s="59">
        <v>5000</v>
      </c>
      <c r="J28" s="59">
        <v>60000</v>
      </c>
      <c r="K28" s="59">
        <v>16</v>
      </c>
      <c r="L28" s="59">
        <v>150</v>
      </c>
      <c r="M28" s="59">
        <v>0</v>
      </c>
      <c r="N28" s="59">
        <v>80</v>
      </c>
      <c r="O28" s="59">
        <v>11</v>
      </c>
      <c r="P28">
        <v>2.5000000000000001E-3</v>
      </c>
      <c r="Q28">
        <v>2.5000000000000001E-3</v>
      </c>
      <c r="R28">
        <v>3.5799999999999998E-3</v>
      </c>
      <c r="S28" s="56">
        <v>2.5000000000000001E-3</v>
      </c>
      <c r="T28" s="56">
        <v>2.5000000000000001E-3</v>
      </c>
      <c r="U28" s="56">
        <v>2.5000000000000001E-3</v>
      </c>
      <c r="V28" s="56">
        <v>2.5000000000000001E-3</v>
      </c>
      <c r="W28" s="56">
        <v>3.32E-3</v>
      </c>
      <c r="X28" s="56">
        <v>3.32E-3</v>
      </c>
      <c r="Y28" s="56">
        <v>2.5000000000000001E-3</v>
      </c>
      <c r="Z28" s="56">
        <v>2.5000000000000001E-3</v>
      </c>
      <c r="AA28" s="56">
        <v>2.5000000000000001E-3</v>
      </c>
      <c r="AB28" s="10">
        <v>0.50699624454273895</v>
      </c>
      <c r="AC28" s="56">
        <v>6.0656219643641309</v>
      </c>
      <c r="AD28" s="56">
        <v>243.072</v>
      </c>
      <c r="AE28" s="56">
        <v>0.03</v>
      </c>
      <c r="AF28" s="56">
        <v>1376</v>
      </c>
      <c r="AG28" s="56">
        <v>5242</v>
      </c>
      <c r="AH28" s="56">
        <v>5640</v>
      </c>
      <c r="AI28" s="56">
        <v>5993</v>
      </c>
    </row>
    <row r="29" spans="1:35">
      <c r="A29">
        <v>27</v>
      </c>
      <c r="B29" s="59">
        <v>36</v>
      </c>
      <c r="C29" s="59">
        <v>32</v>
      </c>
      <c r="D29" s="56" t="s">
        <v>4</v>
      </c>
      <c r="E29" s="56" t="s">
        <v>7</v>
      </c>
      <c r="F29" s="59">
        <v>26</v>
      </c>
      <c r="G29" s="59">
        <v>26</v>
      </c>
      <c r="H29" s="56">
        <v>0.2</v>
      </c>
      <c r="I29" s="59">
        <v>5000</v>
      </c>
      <c r="J29" s="59">
        <v>60000</v>
      </c>
      <c r="K29" s="59">
        <v>16</v>
      </c>
      <c r="L29" s="59">
        <v>150</v>
      </c>
      <c r="M29" s="59">
        <v>0</v>
      </c>
      <c r="N29" s="59">
        <v>80</v>
      </c>
      <c r="O29" s="59">
        <v>11</v>
      </c>
      <c r="P29">
        <v>2.5000000000000001E-3</v>
      </c>
      <c r="Q29">
        <v>2.5000000000000001E-3</v>
      </c>
      <c r="R29">
        <v>3.5400000000000002E-3</v>
      </c>
      <c r="S29" s="56">
        <v>2.5000000000000001E-3</v>
      </c>
      <c r="T29" s="56">
        <v>2.5000000000000001E-3</v>
      </c>
      <c r="U29" s="56">
        <v>2.5000000000000001E-3</v>
      </c>
      <c r="V29" s="56">
        <v>2.5000000000000001E-3</v>
      </c>
      <c r="W29" s="56">
        <v>3.29E-3</v>
      </c>
      <c r="X29" s="56">
        <v>3.29E-3</v>
      </c>
      <c r="Y29" s="56">
        <v>2.5000000000000001E-3</v>
      </c>
      <c r="Z29" s="56">
        <v>2.5000000000000001E-3</v>
      </c>
      <c r="AA29" s="56">
        <v>2.5000000000000001E-3</v>
      </c>
      <c r="AB29" s="10">
        <v>0.51502757352941175</v>
      </c>
      <c r="AC29" s="56">
        <v>6.7569997483262298</v>
      </c>
      <c r="AD29" s="56">
        <v>243.072</v>
      </c>
      <c r="AE29" s="56">
        <v>0.03</v>
      </c>
      <c r="AF29" s="56">
        <v>1208</v>
      </c>
      <c r="AG29" s="56">
        <v>3923</v>
      </c>
      <c r="AH29" s="56">
        <v>5023</v>
      </c>
      <c r="AI29" s="56">
        <v>5374</v>
      </c>
    </row>
    <row r="30" spans="1:35">
      <c r="A30">
        <v>28</v>
      </c>
      <c r="B30" s="59">
        <v>36</v>
      </c>
      <c r="C30" s="59">
        <v>32</v>
      </c>
      <c r="D30" s="56" t="s">
        <v>4</v>
      </c>
      <c r="E30" s="56" t="s">
        <v>7</v>
      </c>
      <c r="F30" s="59">
        <v>28</v>
      </c>
      <c r="G30" s="59">
        <v>28</v>
      </c>
      <c r="H30" s="56">
        <v>0.2</v>
      </c>
      <c r="I30" s="59">
        <v>5000</v>
      </c>
      <c r="J30" s="59">
        <v>60000</v>
      </c>
      <c r="K30" s="59">
        <v>16</v>
      </c>
      <c r="L30" s="59">
        <v>150</v>
      </c>
      <c r="M30" s="59">
        <v>0</v>
      </c>
      <c r="N30" s="59">
        <v>80</v>
      </c>
      <c r="O30" s="59">
        <v>11</v>
      </c>
      <c r="P30">
        <v>2.5000000000000001E-3</v>
      </c>
      <c r="Q30">
        <v>2.5000000000000001E-3</v>
      </c>
      <c r="R30">
        <v>3.5000000000000001E-3</v>
      </c>
      <c r="S30" s="56">
        <v>2.5000000000000001E-3</v>
      </c>
      <c r="T30" s="56">
        <v>2.5000000000000001E-3</v>
      </c>
      <c r="U30" s="56">
        <v>2.5000000000000001E-3</v>
      </c>
      <c r="V30" s="56">
        <v>2.5000000000000001E-3</v>
      </c>
      <c r="W30" s="56">
        <v>3.2499999999999999E-3</v>
      </c>
      <c r="X30" s="56">
        <v>3.2499999999999999E-3</v>
      </c>
      <c r="Y30" s="56">
        <v>2.5000000000000001E-3</v>
      </c>
      <c r="Z30" s="56">
        <v>2.5000000000000001E-3</v>
      </c>
      <c r="AA30" s="56">
        <v>2.5000000000000001E-3</v>
      </c>
      <c r="AB30" s="10">
        <v>0.52495458266314332</v>
      </c>
      <c r="AC30" s="56">
        <v>6.8218085644947983</v>
      </c>
      <c r="AD30" s="56">
        <v>243.072</v>
      </c>
      <c r="AE30" s="56">
        <v>0.03</v>
      </c>
      <c r="AF30" s="56">
        <v>1195</v>
      </c>
      <c r="AG30" s="56">
        <v>3809</v>
      </c>
      <c r="AH30" s="56">
        <v>4974</v>
      </c>
      <c r="AI30" s="56">
        <v>5325</v>
      </c>
    </row>
    <row r="31" spans="1:35">
      <c r="A31">
        <v>29</v>
      </c>
      <c r="B31" s="59">
        <v>36</v>
      </c>
      <c r="C31" s="59">
        <v>32</v>
      </c>
      <c r="D31" s="56" t="s">
        <v>4</v>
      </c>
      <c r="E31" s="56" t="s">
        <v>7</v>
      </c>
      <c r="F31" s="59">
        <v>30</v>
      </c>
      <c r="G31" s="59">
        <v>30</v>
      </c>
      <c r="H31" s="56">
        <v>0.2</v>
      </c>
      <c r="I31" s="59">
        <v>5000</v>
      </c>
      <c r="J31" s="59">
        <v>60000</v>
      </c>
      <c r="K31" s="59">
        <v>16</v>
      </c>
      <c r="L31" s="59">
        <v>150</v>
      </c>
      <c r="M31" s="59">
        <v>0</v>
      </c>
      <c r="N31" s="59">
        <v>80</v>
      </c>
      <c r="O31" s="59">
        <v>11</v>
      </c>
      <c r="P31">
        <v>2.5000000000000001E-3</v>
      </c>
      <c r="Q31">
        <v>2.5000000000000001E-3</v>
      </c>
      <c r="R31">
        <v>3.47E-3</v>
      </c>
      <c r="S31" s="56">
        <v>2.5000000000000001E-3</v>
      </c>
      <c r="T31" s="56">
        <v>2.5000000000000001E-3</v>
      </c>
      <c r="U31" s="56">
        <v>2.5000000000000001E-3</v>
      </c>
      <c r="V31" s="56">
        <v>2.5000000000000001E-3</v>
      </c>
      <c r="W31" s="56">
        <v>3.2200000000000002E-3</v>
      </c>
      <c r="X31" s="56">
        <v>3.2200000000000002E-3</v>
      </c>
      <c r="Y31" s="56">
        <v>2.5000000000000001E-3</v>
      </c>
      <c r="Z31" s="56">
        <v>2.5000000000000001E-3</v>
      </c>
      <c r="AA31" s="56">
        <v>2.5000000000000001E-3</v>
      </c>
      <c r="AB31" s="10">
        <v>0.53669451545266544</v>
      </c>
      <c r="AC31" s="56">
        <v>6.8976672680457662</v>
      </c>
      <c r="AD31" s="56">
        <v>243.072</v>
      </c>
      <c r="AE31" s="56">
        <v>0.03</v>
      </c>
      <c r="AF31" s="56">
        <v>1178</v>
      </c>
      <c r="AG31" s="56">
        <v>3656</v>
      </c>
      <c r="AH31" s="56">
        <v>4909</v>
      </c>
      <c r="AI31" s="56">
        <v>5260</v>
      </c>
    </row>
    <row r="32" spans="1:35">
      <c r="A32">
        <v>30</v>
      </c>
      <c r="B32" s="59">
        <v>36</v>
      </c>
      <c r="C32" s="59">
        <v>32</v>
      </c>
      <c r="D32" s="56" t="s">
        <v>4</v>
      </c>
      <c r="E32" s="56" t="s">
        <v>7</v>
      </c>
      <c r="F32" s="59">
        <v>32</v>
      </c>
      <c r="G32" s="59">
        <v>32</v>
      </c>
      <c r="H32" s="56">
        <v>0.2</v>
      </c>
      <c r="I32" s="59">
        <v>5000</v>
      </c>
      <c r="J32" s="59">
        <v>60000</v>
      </c>
      <c r="K32" s="59">
        <v>16</v>
      </c>
      <c r="L32" s="59">
        <v>150</v>
      </c>
      <c r="M32" s="59">
        <v>0</v>
      </c>
      <c r="N32" s="59">
        <v>80</v>
      </c>
      <c r="O32" s="59">
        <v>11</v>
      </c>
      <c r="P32">
        <v>2.5000000000000001E-3</v>
      </c>
      <c r="Q32">
        <v>2.5000000000000001E-3</v>
      </c>
      <c r="R32">
        <v>3.4299999999999999E-3</v>
      </c>
      <c r="S32" s="56">
        <v>2.5000000000000001E-3</v>
      </c>
      <c r="T32" s="56">
        <v>2.5000000000000001E-3</v>
      </c>
      <c r="U32" s="56">
        <v>2.5000000000000001E-3</v>
      </c>
      <c r="V32" s="56">
        <v>2.5000000000000001E-3</v>
      </c>
      <c r="W32" s="56">
        <v>3.1900000000000001E-3</v>
      </c>
      <c r="X32" s="56">
        <v>3.1900000000000001E-3</v>
      </c>
      <c r="Y32" s="56">
        <v>2.5000000000000001E-3</v>
      </c>
      <c r="Z32" s="56">
        <v>2.5000000000000001E-3</v>
      </c>
      <c r="AA32" s="56">
        <v>2.5000000000000001E-3</v>
      </c>
      <c r="AB32" s="10">
        <v>0.55153377757352939</v>
      </c>
      <c r="AC32" s="56">
        <v>6.9923751358557871</v>
      </c>
      <c r="AD32" s="56">
        <v>243.072</v>
      </c>
      <c r="AE32" s="56">
        <v>0.03</v>
      </c>
      <c r="AF32" s="56">
        <v>1160</v>
      </c>
      <c r="AG32" s="56">
        <v>3484</v>
      </c>
      <c r="AH32" s="56">
        <v>4838</v>
      </c>
      <c r="AI32" s="56">
        <v>5188</v>
      </c>
    </row>
    <row r="33" spans="1:35">
      <c r="A33">
        <v>31</v>
      </c>
      <c r="B33" s="59">
        <v>36</v>
      </c>
      <c r="C33" s="59">
        <v>32</v>
      </c>
      <c r="D33" s="56" t="s">
        <v>4</v>
      </c>
      <c r="E33" s="56" t="s">
        <v>7</v>
      </c>
      <c r="F33" s="59">
        <v>24</v>
      </c>
      <c r="G33" s="59">
        <v>24</v>
      </c>
      <c r="H33" s="56">
        <v>0.2</v>
      </c>
      <c r="I33" s="59">
        <v>5000</v>
      </c>
      <c r="J33" s="59">
        <v>60000</v>
      </c>
      <c r="K33" s="59">
        <v>17</v>
      </c>
      <c r="L33" s="59">
        <v>150</v>
      </c>
      <c r="M33" s="59">
        <v>0</v>
      </c>
      <c r="N33" s="59">
        <v>80</v>
      </c>
      <c r="O33" s="59">
        <v>11</v>
      </c>
      <c r="P33">
        <v>2.5000000000000001E-3</v>
      </c>
      <c r="Q33">
        <v>2.5000000000000001E-3</v>
      </c>
      <c r="R33">
        <v>3.2699999999999999E-3</v>
      </c>
      <c r="S33" s="56">
        <v>2.5000000000000001E-3</v>
      </c>
      <c r="T33" s="56">
        <v>2.5000000000000001E-3</v>
      </c>
      <c r="U33" s="56">
        <v>2.5000000000000001E-3</v>
      </c>
      <c r="V33" s="56">
        <v>2.5000000000000001E-3</v>
      </c>
      <c r="W33" s="56">
        <v>3.0300000000000001E-3</v>
      </c>
      <c r="X33" s="56">
        <v>3.0300000000000001E-3</v>
      </c>
      <c r="Y33" s="56">
        <v>2.5000000000000001E-3</v>
      </c>
      <c r="Z33" s="56">
        <v>2.5000000000000001E-3</v>
      </c>
      <c r="AA33" s="56">
        <v>2.5000000000000001E-3</v>
      </c>
      <c r="AB33" s="10">
        <v>0.60208794794123632</v>
      </c>
      <c r="AC33" s="56">
        <v>7.0339423981105504</v>
      </c>
      <c r="AD33" s="56">
        <v>257.47199999999998</v>
      </c>
      <c r="AE33" s="56">
        <v>0.03</v>
      </c>
      <c r="AF33" s="56">
        <v>1087</v>
      </c>
      <c r="AG33" s="56">
        <v>3217</v>
      </c>
      <c r="AH33" s="56">
        <v>4516</v>
      </c>
      <c r="AI33" s="56">
        <v>4869</v>
      </c>
    </row>
    <row r="34" spans="1:35">
      <c r="A34">
        <v>32</v>
      </c>
      <c r="B34" s="59">
        <v>36</v>
      </c>
      <c r="C34" s="59">
        <v>32</v>
      </c>
      <c r="D34" s="56" t="s">
        <v>4</v>
      </c>
      <c r="E34" s="56" t="s">
        <v>7</v>
      </c>
      <c r="F34" s="59">
        <v>26</v>
      </c>
      <c r="G34" s="59">
        <v>26</v>
      </c>
      <c r="H34" s="56">
        <v>0.2</v>
      </c>
      <c r="I34" s="59">
        <v>5000</v>
      </c>
      <c r="J34" s="59">
        <v>60000</v>
      </c>
      <c r="K34" s="59">
        <v>17</v>
      </c>
      <c r="L34" s="59">
        <v>150</v>
      </c>
      <c r="M34" s="59">
        <v>0</v>
      </c>
      <c r="N34" s="59">
        <v>80</v>
      </c>
      <c r="O34" s="59">
        <v>11</v>
      </c>
      <c r="P34">
        <v>2.5000000000000001E-3</v>
      </c>
      <c r="Q34">
        <v>2.5000000000000001E-3</v>
      </c>
      <c r="R34">
        <v>3.2299999999999998E-3</v>
      </c>
      <c r="S34" s="56">
        <v>2.5000000000000001E-3</v>
      </c>
      <c r="T34" s="56">
        <v>2.5000000000000001E-3</v>
      </c>
      <c r="U34" s="56">
        <v>2.5000000000000001E-3</v>
      </c>
      <c r="V34" s="56">
        <v>2.5000000000000001E-3</v>
      </c>
      <c r="W34" s="56">
        <v>3.0000000000000001E-3</v>
      </c>
      <c r="X34" s="56">
        <v>3.0000000000000001E-3</v>
      </c>
      <c r="Y34" s="56">
        <v>2.5000000000000001E-3</v>
      </c>
      <c r="Z34" s="56">
        <v>2.5000000000000001E-3</v>
      </c>
      <c r="AA34" s="56">
        <v>2.5000000000000001E-3</v>
      </c>
      <c r="AB34" s="10">
        <v>0.62727801989918697</v>
      </c>
      <c r="AC34" s="56">
        <v>7.9353222737537044</v>
      </c>
      <c r="AD34" s="56">
        <v>257.47199999999998</v>
      </c>
      <c r="AE34" s="56">
        <v>0.03</v>
      </c>
      <c r="AF34" s="56">
        <v>933</v>
      </c>
      <c r="AG34" s="56">
        <v>1574</v>
      </c>
      <c r="AH34" s="56">
        <v>3197</v>
      </c>
      <c r="AI34" s="56">
        <v>4260</v>
      </c>
    </row>
    <row r="35" spans="1:35">
      <c r="A35">
        <v>33</v>
      </c>
      <c r="B35" s="59">
        <v>36</v>
      </c>
      <c r="C35" s="59">
        <v>32</v>
      </c>
      <c r="D35" s="56" t="s">
        <v>4</v>
      </c>
      <c r="E35" s="56" t="s">
        <v>7</v>
      </c>
      <c r="F35" s="59">
        <v>28</v>
      </c>
      <c r="G35" s="59">
        <v>28</v>
      </c>
      <c r="H35" s="56">
        <v>0.2</v>
      </c>
      <c r="I35" s="59">
        <v>5000</v>
      </c>
      <c r="J35" s="59">
        <v>60000</v>
      </c>
      <c r="K35" s="59">
        <v>17</v>
      </c>
      <c r="L35" s="59">
        <v>150</v>
      </c>
      <c r="M35" s="59">
        <v>0</v>
      </c>
      <c r="N35" s="59">
        <v>80</v>
      </c>
      <c r="O35" s="59">
        <v>11</v>
      </c>
      <c r="P35">
        <v>2.5000000000000001E-3</v>
      </c>
      <c r="Q35">
        <v>2.5000000000000001E-3</v>
      </c>
      <c r="R35">
        <v>3.2000000000000002E-3</v>
      </c>
      <c r="S35" s="56">
        <v>2.5000000000000001E-3</v>
      </c>
      <c r="T35" s="56">
        <v>2.5000000000000001E-3</v>
      </c>
      <c r="U35" s="56">
        <v>2.5000000000000001E-3</v>
      </c>
      <c r="V35" s="56">
        <v>2.5000000000000001E-3</v>
      </c>
      <c r="W35" s="56">
        <v>2.97E-3</v>
      </c>
      <c r="X35" s="56">
        <v>2.97E-3</v>
      </c>
      <c r="Y35" s="56">
        <v>2.5000000000000001E-3</v>
      </c>
      <c r="Z35" s="56">
        <v>2.5000000000000001E-3</v>
      </c>
      <c r="AA35" s="56">
        <v>2.5000000000000001E-3</v>
      </c>
      <c r="AB35" s="10">
        <v>0.63844093102333543</v>
      </c>
      <c r="AC35" s="56">
        <v>8.005618592860964</v>
      </c>
      <c r="AD35" s="56">
        <v>257.47199999999998</v>
      </c>
      <c r="AE35" s="56">
        <v>0.03</v>
      </c>
      <c r="AF35" s="56">
        <v>922</v>
      </c>
      <c r="AG35" s="56">
        <v>1464</v>
      </c>
      <c r="AH35" s="56">
        <v>3096</v>
      </c>
      <c r="AI35" s="56">
        <v>4211</v>
      </c>
    </row>
    <row r="36" spans="1:35">
      <c r="A36">
        <v>34</v>
      </c>
      <c r="B36" s="59">
        <v>36</v>
      </c>
      <c r="C36" s="59">
        <v>32</v>
      </c>
      <c r="D36" s="56" t="s">
        <v>4</v>
      </c>
      <c r="E36" s="56" t="s">
        <v>7</v>
      </c>
      <c r="F36" s="59">
        <v>30</v>
      </c>
      <c r="G36" s="59">
        <v>30</v>
      </c>
      <c r="H36" s="56">
        <v>0.2</v>
      </c>
      <c r="I36" s="59">
        <v>5000</v>
      </c>
      <c r="J36" s="59">
        <v>60000</v>
      </c>
      <c r="K36" s="59">
        <v>17</v>
      </c>
      <c r="L36" s="59">
        <v>150</v>
      </c>
      <c r="M36" s="59">
        <v>0</v>
      </c>
      <c r="N36" s="59">
        <v>80</v>
      </c>
      <c r="O36" s="59">
        <v>11</v>
      </c>
      <c r="P36">
        <v>2.5000000000000001E-3</v>
      </c>
      <c r="Q36">
        <v>2.5000000000000001E-3</v>
      </c>
      <c r="R36">
        <v>3.1700000000000001E-3</v>
      </c>
      <c r="S36" s="56">
        <v>2.5000000000000001E-3</v>
      </c>
      <c r="T36" s="56">
        <v>2.5000000000000001E-3</v>
      </c>
      <c r="U36" s="56">
        <v>2.5000000000000001E-3</v>
      </c>
      <c r="V36" s="56">
        <v>2.5000000000000001E-3</v>
      </c>
      <c r="W36" s="56">
        <v>2.9399999999999999E-3</v>
      </c>
      <c r="X36" s="56">
        <v>2.9399999999999999E-3</v>
      </c>
      <c r="Y36" s="56">
        <v>2.5000000000000001E-3</v>
      </c>
      <c r="Z36" s="56">
        <v>2.5000000000000001E-3</v>
      </c>
      <c r="AA36" s="56">
        <v>2.5000000000000001E-3</v>
      </c>
      <c r="AB36" s="10">
        <v>0.64173920331413647</v>
      </c>
      <c r="AC36" s="56">
        <v>8.0262710087097222</v>
      </c>
      <c r="AD36" s="56">
        <v>257.47199999999998</v>
      </c>
      <c r="AE36" s="56">
        <v>0.03</v>
      </c>
      <c r="AF36" s="56">
        <v>919</v>
      </c>
      <c r="AG36" s="56">
        <v>1459</v>
      </c>
      <c r="AH36" s="56">
        <v>3067</v>
      </c>
      <c r="AI36" s="56">
        <v>4187</v>
      </c>
    </row>
    <row r="37" spans="1:35">
      <c r="A37">
        <v>35</v>
      </c>
      <c r="B37" s="59">
        <v>36</v>
      </c>
      <c r="C37" s="59">
        <v>32</v>
      </c>
      <c r="D37" s="56" t="s">
        <v>4</v>
      </c>
      <c r="E37" s="56" t="s">
        <v>7</v>
      </c>
      <c r="F37" s="59">
        <v>32</v>
      </c>
      <c r="G37" s="59">
        <v>32</v>
      </c>
      <c r="H37" s="56">
        <v>0.2</v>
      </c>
      <c r="I37" s="59">
        <v>5000</v>
      </c>
      <c r="J37" s="59">
        <v>60000</v>
      </c>
      <c r="K37" s="59">
        <v>17</v>
      </c>
      <c r="L37" s="59">
        <v>150</v>
      </c>
      <c r="M37" s="59">
        <v>0</v>
      </c>
      <c r="N37" s="59">
        <v>80</v>
      </c>
      <c r="O37" s="59">
        <v>11</v>
      </c>
      <c r="P37">
        <v>2.5000000000000001E-3</v>
      </c>
      <c r="Q37">
        <v>2.5000000000000001E-3</v>
      </c>
      <c r="R37">
        <v>3.13E-3</v>
      </c>
      <c r="S37" s="56">
        <v>2.5000000000000001E-3</v>
      </c>
      <c r="T37" s="56">
        <v>2.5000000000000001E-3</v>
      </c>
      <c r="U37" s="56">
        <v>2.5000000000000001E-3</v>
      </c>
      <c r="V37" s="56">
        <v>2.5000000000000001E-3</v>
      </c>
      <c r="W37" s="56">
        <v>2.9099999999999998E-3</v>
      </c>
      <c r="X37" s="56">
        <v>2.9099999999999998E-3</v>
      </c>
      <c r="Y37" s="56">
        <v>2.5000000000000001E-3</v>
      </c>
      <c r="Z37" s="56">
        <v>2.5000000000000001E-3</v>
      </c>
      <c r="AA37" s="56">
        <v>2.5000000000000001E-3</v>
      </c>
      <c r="AB37" s="10">
        <v>0.64545234132733087</v>
      </c>
      <c r="AC37" s="56">
        <v>8.0494577379602799</v>
      </c>
      <c r="AD37" s="56">
        <v>257.47199999999998</v>
      </c>
      <c r="AE37" s="56">
        <v>0.03</v>
      </c>
      <c r="AF37" s="56">
        <v>916</v>
      </c>
      <c r="AG37" s="56">
        <v>1455</v>
      </c>
      <c r="AH37" s="56">
        <v>3037</v>
      </c>
      <c r="AI37" s="56">
        <v>4164</v>
      </c>
    </row>
    <row r="38" spans="1:35">
      <c r="A38">
        <v>36</v>
      </c>
      <c r="B38" s="59">
        <v>36</v>
      </c>
      <c r="C38" s="59">
        <v>32</v>
      </c>
      <c r="D38" s="56" t="s">
        <v>4</v>
      </c>
      <c r="E38" s="56" t="s">
        <v>7</v>
      </c>
      <c r="F38" s="59">
        <v>24</v>
      </c>
      <c r="G38" s="59">
        <v>24</v>
      </c>
      <c r="H38" s="56">
        <v>0.2</v>
      </c>
      <c r="I38" s="59">
        <v>5000</v>
      </c>
      <c r="J38" s="59">
        <v>60000</v>
      </c>
      <c r="K38" s="59">
        <v>18</v>
      </c>
      <c r="L38" s="59">
        <v>150</v>
      </c>
      <c r="M38" s="59">
        <v>0</v>
      </c>
      <c r="N38" s="59">
        <v>80</v>
      </c>
      <c r="O38" s="59">
        <v>11</v>
      </c>
      <c r="P38">
        <v>2.5000000000000001E-3</v>
      </c>
      <c r="Q38">
        <v>2.5000000000000001E-3</v>
      </c>
      <c r="R38">
        <v>3.0000000000000001E-3</v>
      </c>
      <c r="S38" s="56">
        <v>2.5000000000000001E-3</v>
      </c>
      <c r="T38" s="56">
        <v>2.5000000000000001E-3</v>
      </c>
      <c r="U38" s="56">
        <v>2.5000000000000001E-3</v>
      </c>
      <c r="V38" s="56">
        <v>2.5000000000000001E-3</v>
      </c>
      <c r="W38" s="56">
        <v>2.7899999999999999E-3</v>
      </c>
      <c r="X38" s="56">
        <v>2.7899999999999999E-3</v>
      </c>
      <c r="Y38" s="56">
        <v>2.5000000000000001E-3</v>
      </c>
      <c r="Z38" s="56">
        <v>2.5000000000000001E-3</v>
      </c>
      <c r="AA38" s="56">
        <v>2.5000000000000001E-3</v>
      </c>
      <c r="AB38" s="10">
        <v>0.66311287117727757</v>
      </c>
      <c r="AC38" s="56">
        <v>7.8267363990718826</v>
      </c>
      <c r="AD38" s="56">
        <v>271.87200000000001</v>
      </c>
      <c r="AE38" s="56">
        <v>0.03</v>
      </c>
      <c r="AF38" s="56">
        <v>899</v>
      </c>
      <c r="AG38" s="56">
        <v>1679</v>
      </c>
      <c r="AH38" s="56">
        <v>3179</v>
      </c>
      <c r="AI38" s="56">
        <v>4098</v>
      </c>
    </row>
    <row r="39" spans="1:35">
      <c r="A39">
        <v>37</v>
      </c>
      <c r="B39" s="59">
        <v>36</v>
      </c>
      <c r="C39" s="59">
        <v>32</v>
      </c>
      <c r="D39" s="56" t="s">
        <v>4</v>
      </c>
      <c r="E39" s="56" t="s">
        <v>7</v>
      </c>
      <c r="F39" s="59">
        <v>26</v>
      </c>
      <c r="G39" s="59">
        <v>26</v>
      </c>
      <c r="H39" s="56">
        <v>0.2</v>
      </c>
      <c r="I39" s="59">
        <v>5000</v>
      </c>
      <c r="J39" s="59">
        <v>60000</v>
      </c>
      <c r="K39" s="59">
        <v>18</v>
      </c>
      <c r="L39" s="59">
        <v>150</v>
      </c>
      <c r="M39" s="59">
        <v>0</v>
      </c>
      <c r="N39" s="59">
        <v>80</v>
      </c>
      <c r="O39" s="59">
        <v>11</v>
      </c>
      <c r="P39">
        <v>2.5000000000000001E-3</v>
      </c>
      <c r="Q39">
        <v>2.5000000000000001E-3</v>
      </c>
      <c r="R39">
        <v>2.97E-3</v>
      </c>
      <c r="S39" s="56">
        <v>2.5000000000000001E-3</v>
      </c>
      <c r="T39" s="56">
        <v>2.5000000000000001E-3</v>
      </c>
      <c r="U39" s="56">
        <v>2.5000000000000001E-3</v>
      </c>
      <c r="V39" s="56">
        <v>2.5000000000000001E-3</v>
      </c>
      <c r="W39" s="56">
        <v>2.7599999999999999E-3</v>
      </c>
      <c r="X39" s="56">
        <v>2.7599999999999999E-3</v>
      </c>
      <c r="Y39" s="56">
        <v>2.5000000000000001E-3</v>
      </c>
      <c r="Z39" s="56">
        <v>2.5000000000000001E-3</v>
      </c>
      <c r="AA39" s="56">
        <v>2.5000000000000001E-3</v>
      </c>
      <c r="AB39" s="10">
        <v>0.66969698115871867</v>
      </c>
      <c r="AC39" s="56">
        <v>8.6934436366814278</v>
      </c>
      <c r="AD39" s="56">
        <v>271.87200000000001</v>
      </c>
      <c r="AE39" s="56">
        <v>0.03</v>
      </c>
      <c r="AF39" s="56">
        <v>786</v>
      </c>
      <c r="AG39" s="56">
        <v>1256</v>
      </c>
      <c r="AH39" s="56">
        <v>1998</v>
      </c>
      <c r="AI39" s="56">
        <v>3222</v>
      </c>
    </row>
    <row r="40" spans="1:35">
      <c r="A40">
        <v>38</v>
      </c>
      <c r="B40" s="59">
        <v>36</v>
      </c>
      <c r="C40" s="59">
        <v>32</v>
      </c>
      <c r="D40" s="56" t="s">
        <v>4</v>
      </c>
      <c r="E40" s="56" t="s">
        <v>7</v>
      </c>
      <c r="F40" s="59">
        <v>28</v>
      </c>
      <c r="G40" s="59">
        <v>28</v>
      </c>
      <c r="H40" s="56">
        <v>0.2</v>
      </c>
      <c r="I40" s="59">
        <v>5000</v>
      </c>
      <c r="J40" s="59">
        <v>60000</v>
      </c>
      <c r="K40" s="59">
        <v>18</v>
      </c>
      <c r="L40" s="59">
        <v>150</v>
      </c>
      <c r="M40" s="59">
        <v>0</v>
      </c>
      <c r="N40" s="59">
        <v>80</v>
      </c>
      <c r="O40" s="59">
        <v>11</v>
      </c>
      <c r="P40">
        <v>2.5000000000000001E-3</v>
      </c>
      <c r="Q40">
        <v>2.5000000000000001E-3</v>
      </c>
      <c r="R40">
        <v>2.9399999999999999E-3</v>
      </c>
      <c r="S40" s="56">
        <v>2.5000000000000001E-3</v>
      </c>
      <c r="T40" s="56">
        <v>2.5000000000000001E-3</v>
      </c>
      <c r="U40" s="56">
        <v>2.5000000000000001E-3</v>
      </c>
      <c r="V40" s="56">
        <v>2.5000000000000001E-3</v>
      </c>
      <c r="W40" s="56">
        <v>2.7299999999999998E-3</v>
      </c>
      <c r="X40" s="56">
        <v>2.7299999999999998E-3</v>
      </c>
      <c r="Y40" s="56">
        <v>2.5000000000000001E-3</v>
      </c>
      <c r="Z40" s="56">
        <v>2.5000000000000001E-3</v>
      </c>
      <c r="AA40" s="56">
        <v>2.5000000000000001E-3</v>
      </c>
      <c r="AB40" s="10">
        <v>0.67782921810699581</v>
      </c>
      <c r="AC40" s="56">
        <v>8.7460672986917256</v>
      </c>
      <c r="AD40" s="56">
        <v>271.87200000000001</v>
      </c>
      <c r="AE40" s="56">
        <v>0.03</v>
      </c>
      <c r="AF40" s="56">
        <v>778</v>
      </c>
      <c r="AG40" s="56">
        <v>1245</v>
      </c>
      <c r="AH40" s="56">
        <v>1915</v>
      </c>
      <c r="AI40" s="56">
        <v>3155</v>
      </c>
    </row>
    <row r="41" spans="1:35">
      <c r="A41">
        <v>39</v>
      </c>
      <c r="B41" s="59">
        <v>36</v>
      </c>
      <c r="C41" s="59">
        <v>32</v>
      </c>
      <c r="D41" s="56" t="s">
        <v>4</v>
      </c>
      <c r="E41" s="56" t="s">
        <v>7</v>
      </c>
      <c r="F41" s="59">
        <v>30</v>
      </c>
      <c r="G41" s="59">
        <v>30</v>
      </c>
      <c r="H41" s="56">
        <v>0.2</v>
      </c>
      <c r="I41" s="59">
        <v>5000</v>
      </c>
      <c r="J41" s="59">
        <v>60000</v>
      </c>
      <c r="K41" s="59">
        <v>18</v>
      </c>
      <c r="L41" s="59">
        <v>150</v>
      </c>
      <c r="M41" s="59">
        <v>0</v>
      </c>
      <c r="N41" s="59">
        <v>80</v>
      </c>
      <c r="O41" s="59">
        <v>11</v>
      </c>
      <c r="P41">
        <v>2.5000000000000001E-3</v>
      </c>
      <c r="Q41">
        <v>2.5000000000000001E-3</v>
      </c>
      <c r="R41">
        <v>2.9099999999999998E-3</v>
      </c>
      <c r="S41" s="56">
        <v>2.5000000000000001E-3</v>
      </c>
      <c r="T41" s="56">
        <v>2.5000000000000001E-3</v>
      </c>
      <c r="U41" s="56">
        <v>2.5000000000000001E-3</v>
      </c>
      <c r="V41" s="56">
        <v>2.5000000000000001E-3</v>
      </c>
      <c r="W41" s="56">
        <v>2.7000000000000001E-3</v>
      </c>
      <c r="X41" s="56">
        <v>2.7000000000000001E-3</v>
      </c>
      <c r="Y41" s="56">
        <v>2.5000000000000001E-3</v>
      </c>
      <c r="Z41" s="56">
        <v>2.5000000000000001E-3</v>
      </c>
      <c r="AA41" s="56">
        <v>2.5000000000000001E-3</v>
      </c>
      <c r="AB41" s="10">
        <v>0.68742044400064539</v>
      </c>
      <c r="AC41" s="56">
        <v>8.8077279963787625</v>
      </c>
      <c r="AD41" s="56">
        <v>271.87200000000001</v>
      </c>
      <c r="AE41" s="56">
        <v>0.03</v>
      </c>
      <c r="AF41" s="56">
        <v>771</v>
      </c>
      <c r="AG41" s="56">
        <v>1235</v>
      </c>
      <c r="AH41" s="56">
        <v>1833</v>
      </c>
      <c r="AI41" s="56">
        <v>3087</v>
      </c>
    </row>
    <row r="42" spans="1:35">
      <c r="A42">
        <v>40</v>
      </c>
      <c r="B42" s="59">
        <v>36</v>
      </c>
      <c r="C42" s="59">
        <v>32</v>
      </c>
      <c r="D42" s="56" t="s">
        <v>4</v>
      </c>
      <c r="E42" s="56" t="s">
        <v>7</v>
      </c>
      <c r="F42" s="59">
        <v>32</v>
      </c>
      <c r="G42" s="59">
        <v>32</v>
      </c>
      <c r="H42" s="56">
        <v>0.2</v>
      </c>
      <c r="I42" s="59">
        <v>5000</v>
      </c>
      <c r="J42" s="59">
        <v>60000</v>
      </c>
      <c r="K42" s="59">
        <v>18</v>
      </c>
      <c r="L42" s="59">
        <v>150</v>
      </c>
      <c r="M42" s="59">
        <v>0</v>
      </c>
      <c r="N42" s="59">
        <v>80</v>
      </c>
      <c r="O42" s="59">
        <v>11</v>
      </c>
      <c r="P42">
        <v>2.5000000000000001E-3</v>
      </c>
      <c r="Q42">
        <v>2.5000000000000001E-3</v>
      </c>
      <c r="R42">
        <v>2.8800000000000002E-3</v>
      </c>
      <c r="S42" s="56">
        <v>2.5000000000000001E-3</v>
      </c>
      <c r="T42" s="56">
        <v>2.5000000000000001E-3</v>
      </c>
      <c r="U42" s="56">
        <v>2.5000000000000001E-3</v>
      </c>
      <c r="V42" s="56">
        <v>2.5000000000000001E-3</v>
      </c>
      <c r="W42" s="56">
        <v>2.6700000000000001E-3</v>
      </c>
      <c r="X42" s="56">
        <v>2.6700000000000001E-3</v>
      </c>
      <c r="Y42" s="56">
        <v>2.5000000000000001E-3</v>
      </c>
      <c r="Z42" s="56">
        <v>2.5000000000000001E-3</v>
      </c>
      <c r="AA42" s="56">
        <v>2.5000000000000001E-3</v>
      </c>
      <c r="AB42" s="10">
        <v>0.69931324638909054</v>
      </c>
      <c r="AC42" s="56">
        <v>8.8835908782290023</v>
      </c>
      <c r="AD42" s="56">
        <v>271.87200000000001</v>
      </c>
      <c r="AE42" s="56">
        <v>0.03</v>
      </c>
      <c r="AF42" s="56">
        <v>763</v>
      </c>
      <c r="AG42" s="56">
        <v>1223</v>
      </c>
      <c r="AH42" s="56">
        <v>1737</v>
      </c>
      <c r="AI42" s="56">
        <v>3008</v>
      </c>
    </row>
  </sheetData>
  <conditionalFormatting sqref="AF3:AI42">
    <cfRule type="cellIs" dxfId="5" priority="1" operator="lessThan">
      <formula>6000</formula>
    </cfRule>
  </conditionalFormatting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42"/>
  <sheetViews>
    <sheetView topLeftCell="A16" workbookViewId="0">
      <selection activeCell="P3" sqref="P3:AA42"/>
    </sheetView>
  </sheetViews>
  <sheetFormatPr defaultRowHeight="15"/>
  <cols>
    <col min="1" max="1" width="7.5703125" style="8" bestFit="1" customWidth="1"/>
    <col min="2" max="27" width="9.140625" style="8" customWidth="1"/>
    <col min="28" max="28" width="13.85546875" style="8" bestFit="1" customWidth="1"/>
    <col min="29" max="31" width="9.140625" style="8" customWidth="1"/>
    <col min="32" max="32" width="9.85546875" style="8" bestFit="1" customWidth="1"/>
    <col min="33" max="42" width="9.140625" style="8" customWidth="1"/>
    <col min="43" max="16384" width="9.140625" style="8"/>
  </cols>
  <sheetData>
    <row r="1" spans="1:35" ht="18" customHeight="1">
      <c r="B1" s="56" t="s">
        <v>137</v>
      </c>
      <c r="C1" s="56" t="s">
        <v>138</v>
      </c>
      <c r="D1" s="56" t="s">
        <v>139</v>
      </c>
      <c r="E1" s="56" t="s">
        <v>140</v>
      </c>
      <c r="F1" s="56" t="s">
        <v>141</v>
      </c>
      <c r="G1" s="56" t="s">
        <v>142</v>
      </c>
      <c r="H1" s="56" t="s">
        <v>143</v>
      </c>
      <c r="I1" s="56" t="s">
        <v>144</v>
      </c>
      <c r="J1" s="56" t="s">
        <v>145</v>
      </c>
      <c r="K1" s="56" t="s">
        <v>146</v>
      </c>
      <c r="L1" s="56" t="s">
        <v>147</v>
      </c>
      <c r="M1" s="56" t="s">
        <v>148</v>
      </c>
      <c r="N1" s="56" t="s">
        <v>79</v>
      </c>
      <c r="O1" s="56" t="s">
        <v>149</v>
      </c>
      <c r="P1" s="56" t="s">
        <v>137</v>
      </c>
      <c r="Q1" s="56" t="s">
        <v>137</v>
      </c>
      <c r="R1" s="56" t="s">
        <v>137</v>
      </c>
      <c r="S1" s="56" t="s">
        <v>137</v>
      </c>
      <c r="T1" s="56" t="s">
        <v>137</v>
      </c>
      <c r="U1" s="56" t="s">
        <v>137</v>
      </c>
      <c r="V1" s="56" t="s">
        <v>138</v>
      </c>
      <c r="W1" s="56" t="s">
        <v>138</v>
      </c>
      <c r="X1" s="56" t="s">
        <v>138</v>
      </c>
      <c r="Y1" s="56" t="s">
        <v>138</v>
      </c>
      <c r="Z1" s="56" t="s">
        <v>138</v>
      </c>
      <c r="AA1" s="56" t="s">
        <v>138</v>
      </c>
      <c r="AB1" s="56" t="s">
        <v>150</v>
      </c>
      <c r="AC1" s="56" t="s">
        <v>120</v>
      </c>
      <c r="AD1" s="56" t="s">
        <v>151</v>
      </c>
      <c r="AE1" s="58" t="s">
        <v>152</v>
      </c>
      <c r="AF1" s="56" t="s">
        <v>132</v>
      </c>
      <c r="AG1" s="56" t="s">
        <v>133</v>
      </c>
      <c r="AH1" s="56" t="s">
        <v>135</v>
      </c>
      <c r="AI1" s="56" t="s">
        <v>136</v>
      </c>
    </row>
    <row r="2" spans="1:35" ht="18" customHeight="1">
      <c r="A2" t="s">
        <v>153</v>
      </c>
      <c r="B2" s="56" t="s">
        <v>3</v>
      </c>
      <c r="C2" s="56" t="s">
        <v>3</v>
      </c>
      <c r="D2" s="56" t="s">
        <v>154</v>
      </c>
      <c r="E2" s="56" t="s">
        <v>154</v>
      </c>
      <c r="F2" s="56" t="s">
        <v>11</v>
      </c>
      <c r="G2" s="56" t="s">
        <v>11</v>
      </c>
      <c r="H2" s="56"/>
      <c r="I2" s="56" t="s">
        <v>15</v>
      </c>
      <c r="J2" s="56" t="s">
        <v>15</v>
      </c>
      <c r="K2" s="56" t="s">
        <v>11</v>
      </c>
      <c r="L2" s="56" t="s">
        <v>22</v>
      </c>
      <c r="M2" s="56" t="s">
        <v>36</v>
      </c>
      <c r="N2" s="56" t="s">
        <v>36</v>
      </c>
      <c r="O2" s="56" t="s">
        <v>36</v>
      </c>
      <c r="P2" s="57" t="s">
        <v>155</v>
      </c>
      <c r="Q2" s="57" t="s">
        <v>156</v>
      </c>
      <c r="R2" s="57" t="s">
        <v>157</v>
      </c>
      <c r="S2" s="57" t="s">
        <v>158</v>
      </c>
      <c r="T2" s="57" t="s">
        <v>159</v>
      </c>
      <c r="U2" s="57" t="s">
        <v>160</v>
      </c>
      <c r="V2" s="57" t="s">
        <v>155</v>
      </c>
      <c r="W2" s="57" t="s">
        <v>156</v>
      </c>
      <c r="X2" s="57" t="s">
        <v>157</v>
      </c>
      <c r="Y2" s="57" t="s">
        <v>158</v>
      </c>
      <c r="Z2" s="57" t="s">
        <v>159</v>
      </c>
      <c r="AA2" s="57" t="s">
        <v>160</v>
      </c>
      <c r="AB2" s="57" t="s">
        <v>161</v>
      </c>
      <c r="AC2" s="56" t="s">
        <v>108</v>
      </c>
      <c r="AD2" s="56" t="s">
        <v>43</v>
      </c>
      <c r="AE2" s="58" t="s">
        <v>162</v>
      </c>
      <c r="AF2" s="56" t="s">
        <v>131</v>
      </c>
      <c r="AG2" s="56" t="s">
        <v>131</v>
      </c>
      <c r="AH2" s="56" t="s">
        <v>131</v>
      </c>
      <c r="AI2" s="56" t="s">
        <v>131</v>
      </c>
    </row>
    <row r="3" spans="1:35">
      <c r="A3">
        <v>1</v>
      </c>
      <c r="B3" s="59">
        <v>36</v>
      </c>
      <c r="C3" s="59">
        <v>32</v>
      </c>
      <c r="D3" s="56" t="s">
        <v>4</v>
      </c>
      <c r="E3" s="56" t="s">
        <v>7</v>
      </c>
      <c r="F3" s="59">
        <v>24</v>
      </c>
      <c r="G3" s="59">
        <v>24</v>
      </c>
      <c r="H3" s="56">
        <v>0.2</v>
      </c>
      <c r="I3" s="59">
        <v>5000</v>
      </c>
      <c r="J3" s="59">
        <v>60000</v>
      </c>
      <c r="K3" s="59">
        <v>12</v>
      </c>
      <c r="L3" s="59">
        <v>150</v>
      </c>
      <c r="M3" s="59">
        <v>0</v>
      </c>
      <c r="N3" s="59">
        <v>80</v>
      </c>
      <c r="O3" s="59">
        <v>11</v>
      </c>
      <c r="P3" s="56">
        <v>4.1875000000000002E-3</v>
      </c>
      <c r="Q3" s="56">
        <v>3.4875000000000001E-3</v>
      </c>
      <c r="R3" s="56">
        <v>7.0499999999999998E-3</v>
      </c>
      <c r="S3" s="56">
        <v>2.5000000000000001E-3</v>
      </c>
      <c r="T3" s="56">
        <v>2.5000000000000001E-3</v>
      </c>
      <c r="U3" s="56">
        <v>2.5000000000000001E-3</v>
      </c>
      <c r="V3" s="56">
        <v>2.5000000000000001E-3</v>
      </c>
      <c r="W3" s="56">
        <v>6.5374999999999999E-3</v>
      </c>
      <c r="X3" s="56">
        <v>6.5374999999999999E-3</v>
      </c>
      <c r="Y3" s="56">
        <v>2.5000000000000001E-3</v>
      </c>
      <c r="Z3" s="56">
        <v>2.5000000000000001E-3</v>
      </c>
      <c r="AA3" s="56">
        <v>2.5000000000000001E-3</v>
      </c>
      <c r="AB3" s="10">
        <v>0.44150624659586057</v>
      </c>
      <c r="AC3" s="56">
        <v>4.2088318907357323</v>
      </c>
      <c r="AD3" s="56">
        <v>185.47200000000001</v>
      </c>
      <c r="AE3" s="56">
        <v>0.03</v>
      </c>
      <c r="AF3" s="56">
        <v>2731</v>
      </c>
      <c r="AG3" s="56">
        <v>10060</v>
      </c>
      <c r="AH3" s="56">
        <v>10492</v>
      </c>
      <c r="AI3" s="56">
        <v>10944</v>
      </c>
    </row>
    <row r="4" spans="1:35">
      <c r="A4">
        <v>2</v>
      </c>
      <c r="B4" s="59">
        <v>36</v>
      </c>
      <c r="C4" s="59">
        <v>32</v>
      </c>
      <c r="D4" s="56" t="s">
        <v>4</v>
      </c>
      <c r="E4" s="56" t="s">
        <v>7</v>
      </c>
      <c r="F4" s="59">
        <v>26</v>
      </c>
      <c r="G4" s="59">
        <v>26</v>
      </c>
      <c r="H4" s="56">
        <v>0.2</v>
      </c>
      <c r="I4" s="59">
        <v>5000</v>
      </c>
      <c r="J4" s="59">
        <v>60000</v>
      </c>
      <c r="K4" s="59">
        <v>12</v>
      </c>
      <c r="L4" s="59">
        <v>150</v>
      </c>
      <c r="M4" s="59">
        <v>0</v>
      </c>
      <c r="N4" s="59">
        <v>80</v>
      </c>
      <c r="O4" s="59">
        <v>11</v>
      </c>
      <c r="P4" s="56">
        <v>4.15E-3</v>
      </c>
      <c r="Q4" s="56">
        <v>3.4499999999999999E-3</v>
      </c>
      <c r="R4" s="56">
        <v>6.9750000000000003E-3</v>
      </c>
      <c r="S4" s="56">
        <v>2.5000000000000001E-3</v>
      </c>
      <c r="T4" s="56">
        <v>2.5000000000000001E-3</v>
      </c>
      <c r="U4" s="56">
        <v>2.5000000000000001E-3</v>
      </c>
      <c r="V4" s="56">
        <v>2.5000000000000001E-3</v>
      </c>
      <c r="W4" s="56">
        <v>6.4749999999999999E-3</v>
      </c>
      <c r="X4" s="56">
        <v>6.4749999999999999E-3</v>
      </c>
      <c r="Y4" s="56">
        <v>2.5000000000000001E-3</v>
      </c>
      <c r="Z4" s="56">
        <v>2.5000000000000001E-3</v>
      </c>
      <c r="AA4" s="56">
        <v>2.5000000000000001E-3</v>
      </c>
      <c r="AB4" s="10">
        <v>0.44168921909041392</v>
      </c>
      <c r="AC4" s="56">
        <v>4.652830658389786</v>
      </c>
      <c r="AD4" s="56">
        <v>185.47200000000001</v>
      </c>
      <c r="AE4" s="56">
        <v>0.03</v>
      </c>
      <c r="AF4" s="56">
        <v>2449</v>
      </c>
      <c r="AG4" s="56">
        <v>9160</v>
      </c>
      <c r="AH4" s="56">
        <v>9596</v>
      </c>
      <c r="AI4" s="56">
        <v>10053</v>
      </c>
    </row>
    <row r="5" spans="1:35">
      <c r="A5">
        <v>3</v>
      </c>
      <c r="B5" s="59">
        <v>36</v>
      </c>
      <c r="C5" s="59">
        <v>32</v>
      </c>
      <c r="D5" s="56" t="s">
        <v>4</v>
      </c>
      <c r="E5" s="56" t="s">
        <v>7</v>
      </c>
      <c r="F5" s="59">
        <v>28</v>
      </c>
      <c r="G5" s="59">
        <v>28</v>
      </c>
      <c r="H5" s="56">
        <v>0.2</v>
      </c>
      <c r="I5" s="59">
        <v>5000</v>
      </c>
      <c r="J5" s="59">
        <v>60000</v>
      </c>
      <c r="K5" s="59">
        <v>12</v>
      </c>
      <c r="L5" s="59">
        <v>150</v>
      </c>
      <c r="M5" s="59">
        <v>0</v>
      </c>
      <c r="N5" s="59">
        <v>80</v>
      </c>
      <c r="O5" s="59">
        <v>11</v>
      </c>
      <c r="P5" s="56">
        <v>4.0999999999999986E-3</v>
      </c>
      <c r="Q5" s="56">
        <v>3.4250000000000001E-3</v>
      </c>
      <c r="R5" s="56">
        <v>6.8999999999999999E-3</v>
      </c>
      <c r="S5" s="56">
        <v>2.5000000000000001E-3</v>
      </c>
      <c r="T5" s="56">
        <v>2.5000000000000001E-3</v>
      </c>
      <c r="U5" s="56">
        <v>2.5000000000000001E-3</v>
      </c>
      <c r="V5" s="56">
        <v>2.5000000000000001E-3</v>
      </c>
      <c r="W5" s="56">
        <v>6.4124999999999998E-3</v>
      </c>
      <c r="X5" s="56">
        <v>6.4124999999999998E-3</v>
      </c>
      <c r="Y5" s="56">
        <v>2.5000000000000001E-3</v>
      </c>
      <c r="Z5" s="56">
        <v>2.5000000000000001E-3</v>
      </c>
      <c r="AA5" s="56">
        <v>2.5000000000000001E-3</v>
      </c>
      <c r="AB5" s="10">
        <v>0.44187346813725492</v>
      </c>
      <c r="AC5" s="56">
        <v>4.6538010128751894</v>
      </c>
      <c r="AD5" s="56">
        <v>185.47200000000001</v>
      </c>
      <c r="AE5" s="56">
        <v>0.03</v>
      </c>
      <c r="AF5" s="56">
        <v>2449</v>
      </c>
      <c r="AG5" s="56">
        <v>9160</v>
      </c>
      <c r="AH5" s="56">
        <v>9596</v>
      </c>
      <c r="AI5" s="56">
        <v>10053</v>
      </c>
    </row>
    <row r="6" spans="1:35">
      <c r="A6">
        <v>4</v>
      </c>
      <c r="B6" s="59">
        <v>36</v>
      </c>
      <c r="C6" s="59">
        <v>32</v>
      </c>
      <c r="D6" s="56" t="s">
        <v>4</v>
      </c>
      <c r="E6" s="56" t="s">
        <v>7</v>
      </c>
      <c r="F6" s="59">
        <v>30</v>
      </c>
      <c r="G6" s="59">
        <v>30</v>
      </c>
      <c r="H6" s="56">
        <v>0.2</v>
      </c>
      <c r="I6" s="59">
        <v>5000</v>
      </c>
      <c r="J6" s="59">
        <v>60000</v>
      </c>
      <c r="K6" s="59">
        <v>12</v>
      </c>
      <c r="L6" s="59">
        <v>150</v>
      </c>
      <c r="M6" s="59">
        <v>0</v>
      </c>
      <c r="N6" s="59">
        <v>80</v>
      </c>
      <c r="O6" s="59">
        <v>11</v>
      </c>
      <c r="P6" s="56">
        <v>4.0625000000000001E-3</v>
      </c>
      <c r="Q6" s="56">
        <v>3.375E-3</v>
      </c>
      <c r="R6" s="56">
        <v>6.8249999999999986E-3</v>
      </c>
      <c r="S6" s="56">
        <v>2.5000000000000001E-3</v>
      </c>
      <c r="T6" s="56">
        <v>2.5000000000000001E-3</v>
      </c>
      <c r="U6" s="56">
        <v>2.5000000000000001E-3</v>
      </c>
      <c r="V6" s="56">
        <v>2.5000000000000001E-3</v>
      </c>
      <c r="W6" s="56">
        <v>6.3500000000000006E-3</v>
      </c>
      <c r="X6" s="56">
        <v>6.3500000000000006E-3</v>
      </c>
      <c r="Y6" s="56">
        <v>2.5000000000000001E-3</v>
      </c>
      <c r="Z6" s="56">
        <v>2.5000000000000001E-3</v>
      </c>
      <c r="AA6" s="56">
        <v>2.5000000000000001E-3</v>
      </c>
      <c r="AB6" s="10">
        <v>0.44211686410675383</v>
      </c>
      <c r="AC6" s="56">
        <v>4.6550825567460201</v>
      </c>
      <c r="AD6" s="56">
        <v>185.47200000000001</v>
      </c>
      <c r="AE6" s="56">
        <v>0.03</v>
      </c>
      <c r="AF6" s="56">
        <v>2443</v>
      </c>
      <c r="AG6" s="56">
        <v>9141</v>
      </c>
      <c r="AH6" s="56">
        <v>9577</v>
      </c>
      <c r="AI6" s="56">
        <v>10034</v>
      </c>
    </row>
    <row r="7" spans="1:35">
      <c r="A7">
        <v>5</v>
      </c>
      <c r="B7" s="59">
        <v>36</v>
      </c>
      <c r="C7" s="59">
        <v>32</v>
      </c>
      <c r="D7" s="56" t="s">
        <v>4</v>
      </c>
      <c r="E7" s="56" t="s">
        <v>7</v>
      </c>
      <c r="F7" s="59">
        <v>32</v>
      </c>
      <c r="G7" s="59">
        <v>32</v>
      </c>
      <c r="H7" s="56">
        <v>0.2</v>
      </c>
      <c r="I7" s="59">
        <v>5000</v>
      </c>
      <c r="J7" s="59">
        <v>60000</v>
      </c>
      <c r="K7" s="59">
        <v>12</v>
      </c>
      <c r="L7" s="59">
        <v>150</v>
      </c>
      <c r="M7" s="59">
        <v>0</v>
      </c>
      <c r="N7" s="59">
        <v>80</v>
      </c>
      <c r="O7" s="59">
        <v>11</v>
      </c>
      <c r="P7" s="56">
        <v>4.0124999999999996E-3</v>
      </c>
      <c r="Q7" s="56">
        <v>3.3500000000000001E-3</v>
      </c>
      <c r="R7" s="56">
        <v>6.7500000000000008E-3</v>
      </c>
      <c r="S7" s="56">
        <v>2.5000000000000001E-3</v>
      </c>
      <c r="T7" s="56">
        <v>2.5000000000000001E-3</v>
      </c>
      <c r="U7" s="56">
        <v>2.5000000000000001E-3</v>
      </c>
      <c r="V7" s="56">
        <v>2.5000000000000001E-3</v>
      </c>
      <c r="W7" s="56">
        <v>6.2750000000000002E-3</v>
      </c>
      <c r="X7" s="56">
        <v>6.2750000000000002E-3</v>
      </c>
      <c r="Y7" s="56">
        <v>2.5000000000000001E-3</v>
      </c>
      <c r="Z7" s="56">
        <v>2.5000000000000001E-3</v>
      </c>
      <c r="AA7" s="56">
        <v>2.5000000000000001E-3</v>
      </c>
      <c r="AB7" s="10">
        <v>0.44232494212962958</v>
      </c>
      <c r="AC7" s="56">
        <v>4.6561778626619654</v>
      </c>
      <c r="AD7" s="56">
        <v>185.47200000000001</v>
      </c>
      <c r="AE7" s="56">
        <v>0.03</v>
      </c>
      <c r="AF7" s="56">
        <v>2443</v>
      </c>
      <c r="AG7" s="56">
        <v>9141</v>
      </c>
      <c r="AH7" s="56">
        <v>9577</v>
      </c>
      <c r="AI7" s="56">
        <v>10034</v>
      </c>
    </row>
    <row r="8" spans="1:35">
      <c r="A8">
        <v>6</v>
      </c>
      <c r="B8" s="59">
        <v>36</v>
      </c>
      <c r="C8" s="59">
        <v>32</v>
      </c>
      <c r="D8" s="56" t="s">
        <v>4</v>
      </c>
      <c r="E8" s="56" t="s">
        <v>7</v>
      </c>
      <c r="F8" s="59">
        <v>24</v>
      </c>
      <c r="G8" s="59">
        <v>24</v>
      </c>
      <c r="H8" s="56">
        <v>0.2</v>
      </c>
      <c r="I8" s="59">
        <v>5000</v>
      </c>
      <c r="J8" s="59">
        <v>60000</v>
      </c>
      <c r="K8" s="59">
        <v>13</v>
      </c>
      <c r="L8" s="59">
        <v>150</v>
      </c>
      <c r="M8" s="59">
        <v>0</v>
      </c>
      <c r="N8" s="59">
        <v>80</v>
      </c>
      <c r="O8" s="59">
        <v>11</v>
      </c>
      <c r="P8" s="56">
        <v>3.6749999999999999E-3</v>
      </c>
      <c r="Q8" s="56">
        <v>2.5000000000000001E-3</v>
      </c>
      <c r="R8" s="56">
        <v>6.1875000000000003E-3</v>
      </c>
      <c r="S8" s="56">
        <v>2.5000000000000001E-3</v>
      </c>
      <c r="T8" s="56">
        <v>2.5000000000000001E-3</v>
      </c>
      <c r="U8" s="56">
        <v>2.5000000000000001E-3</v>
      </c>
      <c r="V8" s="56">
        <v>2.5000000000000001E-3</v>
      </c>
      <c r="W8" s="56">
        <v>5.7499999999999999E-3</v>
      </c>
      <c r="X8" s="56">
        <v>5.7499999999999999E-3</v>
      </c>
      <c r="Y8" s="56">
        <v>2.5000000000000001E-3</v>
      </c>
      <c r="Z8" s="56">
        <v>2.5000000000000001E-3</v>
      </c>
      <c r="AA8" s="56">
        <v>2.5000000000000001E-3</v>
      </c>
      <c r="AB8" s="10">
        <v>0.44580544325149257</v>
      </c>
      <c r="AC8" s="56">
        <v>4.5938011751603582</v>
      </c>
      <c r="AD8" s="56">
        <v>199.87200000000001</v>
      </c>
      <c r="AE8" s="56">
        <v>0.03</v>
      </c>
      <c r="AF8" s="56">
        <v>2306</v>
      </c>
      <c r="AG8" s="56">
        <v>8607</v>
      </c>
      <c r="AH8" s="56">
        <v>9011</v>
      </c>
      <c r="AI8" s="56">
        <v>9435</v>
      </c>
    </row>
    <row r="9" spans="1:35">
      <c r="A9">
        <v>7</v>
      </c>
      <c r="B9" s="59">
        <v>36</v>
      </c>
      <c r="C9" s="59">
        <v>32</v>
      </c>
      <c r="D9" s="56" t="s">
        <v>4</v>
      </c>
      <c r="E9" s="56" t="s">
        <v>7</v>
      </c>
      <c r="F9" s="59">
        <v>26</v>
      </c>
      <c r="G9" s="59">
        <v>26</v>
      </c>
      <c r="H9" s="56">
        <v>0.2</v>
      </c>
      <c r="I9" s="59">
        <v>5000</v>
      </c>
      <c r="J9" s="59">
        <v>60000</v>
      </c>
      <c r="K9" s="59">
        <v>13</v>
      </c>
      <c r="L9" s="59">
        <v>150</v>
      </c>
      <c r="M9" s="59">
        <v>0</v>
      </c>
      <c r="N9" s="59">
        <v>80</v>
      </c>
      <c r="O9" s="59">
        <v>11</v>
      </c>
      <c r="P9" s="56">
        <v>3.6375000000000001E-3</v>
      </c>
      <c r="Q9" s="56">
        <v>2.5000000000000001E-3</v>
      </c>
      <c r="R9" s="56">
        <v>6.1250000000000002E-3</v>
      </c>
      <c r="S9" s="56">
        <v>2.5000000000000001E-3</v>
      </c>
      <c r="T9" s="56">
        <v>2.5000000000000001E-3</v>
      </c>
      <c r="U9" s="56">
        <v>2.5000000000000001E-3</v>
      </c>
      <c r="V9" s="56">
        <v>2.5000000000000001E-3</v>
      </c>
      <c r="W9" s="56">
        <v>5.6874999999999998E-3</v>
      </c>
      <c r="X9" s="56">
        <v>5.6874999999999998E-3</v>
      </c>
      <c r="Y9" s="56">
        <v>2.5000000000000001E-3</v>
      </c>
      <c r="Z9" s="56">
        <v>2.5000000000000001E-3</v>
      </c>
      <c r="AA9" s="56">
        <v>2.5000000000000001E-3</v>
      </c>
      <c r="AB9" s="10">
        <v>0.44638611475541518</v>
      </c>
      <c r="AC9" s="56">
        <v>5.0806648041722564</v>
      </c>
      <c r="AD9" s="56">
        <v>199.87200000000001</v>
      </c>
      <c r="AE9" s="56">
        <v>0.03</v>
      </c>
      <c r="AF9" s="56">
        <v>2058</v>
      </c>
      <c r="AG9" s="56">
        <v>7790</v>
      </c>
      <c r="AH9" s="56">
        <v>8196</v>
      </c>
      <c r="AI9" s="56">
        <v>8623</v>
      </c>
    </row>
    <row r="10" spans="1:35">
      <c r="A10">
        <v>8</v>
      </c>
      <c r="B10" s="59">
        <v>36</v>
      </c>
      <c r="C10" s="59">
        <v>32</v>
      </c>
      <c r="D10" s="56" t="s">
        <v>4</v>
      </c>
      <c r="E10" s="56" t="s">
        <v>7</v>
      </c>
      <c r="F10" s="59">
        <v>28</v>
      </c>
      <c r="G10" s="59">
        <v>28</v>
      </c>
      <c r="H10" s="56">
        <v>0.2</v>
      </c>
      <c r="I10" s="59">
        <v>5000</v>
      </c>
      <c r="J10" s="59">
        <v>60000</v>
      </c>
      <c r="K10" s="59">
        <v>13</v>
      </c>
      <c r="L10" s="59">
        <v>150</v>
      </c>
      <c r="M10" s="59">
        <v>0</v>
      </c>
      <c r="N10" s="59">
        <v>80</v>
      </c>
      <c r="O10" s="59">
        <v>11</v>
      </c>
      <c r="P10" s="56">
        <v>3.5999999999999999E-3</v>
      </c>
      <c r="Q10" s="56">
        <v>2.5000000000000001E-3</v>
      </c>
      <c r="R10" s="56">
        <v>6.0625000000000002E-3</v>
      </c>
      <c r="S10" s="56">
        <v>2.5000000000000001E-3</v>
      </c>
      <c r="T10" s="56">
        <v>2.5000000000000001E-3</v>
      </c>
      <c r="U10" s="56">
        <v>2.5000000000000001E-3</v>
      </c>
      <c r="V10" s="56">
        <v>2.5000000000000001E-3</v>
      </c>
      <c r="W10" s="56">
        <v>5.6249999999999998E-3</v>
      </c>
      <c r="X10" s="56">
        <v>5.6249999999999998E-3</v>
      </c>
      <c r="Y10" s="56">
        <v>2.5000000000000001E-3</v>
      </c>
      <c r="Z10" s="56">
        <v>2.5000000000000001E-3</v>
      </c>
      <c r="AA10" s="56">
        <v>2.5000000000000001E-3</v>
      </c>
      <c r="AB10" s="10">
        <v>0.44707120672574902</v>
      </c>
      <c r="AC10" s="56">
        <v>5.0845620895700856</v>
      </c>
      <c r="AD10" s="56">
        <v>199.87200000000001</v>
      </c>
      <c r="AE10" s="56">
        <v>0.03</v>
      </c>
      <c r="AF10" s="56">
        <v>2058</v>
      </c>
      <c r="AG10" s="56">
        <v>7790</v>
      </c>
      <c r="AH10" s="56">
        <v>8196</v>
      </c>
      <c r="AI10" s="56">
        <v>8623</v>
      </c>
    </row>
    <row r="11" spans="1:35">
      <c r="A11">
        <v>9</v>
      </c>
      <c r="B11" s="59">
        <v>36</v>
      </c>
      <c r="C11" s="59">
        <v>32</v>
      </c>
      <c r="D11" s="56" t="s">
        <v>4</v>
      </c>
      <c r="E11" s="56" t="s">
        <v>7</v>
      </c>
      <c r="F11" s="59">
        <v>30</v>
      </c>
      <c r="G11" s="59">
        <v>30</v>
      </c>
      <c r="H11" s="56">
        <v>0.2</v>
      </c>
      <c r="I11" s="59">
        <v>5000</v>
      </c>
      <c r="J11" s="59">
        <v>60000</v>
      </c>
      <c r="K11" s="59">
        <v>13</v>
      </c>
      <c r="L11" s="59">
        <v>150</v>
      </c>
      <c r="M11" s="59">
        <v>0</v>
      </c>
      <c r="N11" s="59">
        <v>80</v>
      </c>
      <c r="O11" s="59">
        <v>11</v>
      </c>
      <c r="P11" s="56">
        <v>3.5625000000000001E-3</v>
      </c>
      <c r="Q11" s="56">
        <v>2.5000000000000001E-3</v>
      </c>
      <c r="R11" s="56">
        <v>5.9999999999999993E-3</v>
      </c>
      <c r="S11" s="56">
        <v>2.5000000000000001E-3</v>
      </c>
      <c r="T11" s="56">
        <v>2.5000000000000001E-3</v>
      </c>
      <c r="U11" s="56">
        <v>2.5000000000000001E-3</v>
      </c>
      <c r="V11" s="56">
        <v>2.5000000000000001E-3</v>
      </c>
      <c r="W11" s="56">
        <v>5.5750000000000001E-3</v>
      </c>
      <c r="X11" s="56">
        <v>5.5750000000000001E-3</v>
      </c>
      <c r="Y11" s="56">
        <v>2.5000000000000001E-3</v>
      </c>
      <c r="Z11" s="56">
        <v>2.5000000000000001E-3</v>
      </c>
      <c r="AA11" s="56">
        <v>2.5000000000000001E-3</v>
      </c>
      <c r="AB11" s="10">
        <v>0.44783494872687363</v>
      </c>
      <c r="AC11" s="56">
        <v>5.0889032733702644</v>
      </c>
      <c r="AD11" s="56">
        <v>199.87200000000001</v>
      </c>
      <c r="AE11" s="56">
        <v>0.03</v>
      </c>
      <c r="AF11" s="56">
        <v>2053</v>
      </c>
      <c r="AG11" s="56">
        <v>7775</v>
      </c>
      <c r="AH11" s="56">
        <v>8181</v>
      </c>
      <c r="AI11" s="56">
        <v>8608</v>
      </c>
    </row>
    <row r="12" spans="1:35">
      <c r="A12">
        <v>10</v>
      </c>
      <c r="B12" s="59">
        <v>36</v>
      </c>
      <c r="C12" s="59">
        <v>32</v>
      </c>
      <c r="D12" s="56" t="s">
        <v>4</v>
      </c>
      <c r="E12" s="56" t="s">
        <v>7</v>
      </c>
      <c r="F12" s="59">
        <v>32</v>
      </c>
      <c r="G12" s="59">
        <v>32</v>
      </c>
      <c r="H12" s="56">
        <v>0.2</v>
      </c>
      <c r="I12" s="59">
        <v>5000</v>
      </c>
      <c r="J12" s="59">
        <v>60000</v>
      </c>
      <c r="K12" s="59">
        <v>13</v>
      </c>
      <c r="L12" s="59">
        <v>150</v>
      </c>
      <c r="M12" s="59">
        <v>0</v>
      </c>
      <c r="N12" s="59">
        <v>80</v>
      </c>
      <c r="O12" s="59">
        <v>11</v>
      </c>
      <c r="P12" s="56">
        <v>3.5249999999999999E-3</v>
      </c>
      <c r="Q12" s="56">
        <v>2.5000000000000001E-3</v>
      </c>
      <c r="R12" s="56">
        <v>5.9250000000000006E-3</v>
      </c>
      <c r="S12" s="56">
        <v>2.5000000000000001E-3</v>
      </c>
      <c r="T12" s="56">
        <v>2.5000000000000001E-3</v>
      </c>
      <c r="U12" s="56">
        <v>2.5000000000000001E-3</v>
      </c>
      <c r="V12" s="56">
        <v>2.5000000000000001E-3</v>
      </c>
      <c r="W12" s="56">
        <v>5.5125E-3</v>
      </c>
      <c r="X12" s="56">
        <v>5.5125E-3</v>
      </c>
      <c r="Y12" s="56">
        <v>2.5000000000000001E-3</v>
      </c>
      <c r="Z12" s="56">
        <v>2.5000000000000001E-3</v>
      </c>
      <c r="AA12" s="56">
        <v>2.5000000000000001E-3</v>
      </c>
      <c r="AB12" s="10">
        <v>0.4486227877587084</v>
      </c>
      <c r="AC12" s="56">
        <v>5.0933775500083147</v>
      </c>
      <c r="AD12" s="56">
        <v>199.87200000000001</v>
      </c>
      <c r="AE12" s="56">
        <v>0.03</v>
      </c>
      <c r="AF12" s="56">
        <v>2053</v>
      </c>
      <c r="AG12" s="56">
        <v>7775</v>
      </c>
      <c r="AH12" s="56">
        <v>8181</v>
      </c>
      <c r="AI12" s="56">
        <v>8608</v>
      </c>
    </row>
    <row r="13" spans="1:35">
      <c r="A13">
        <v>11</v>
      </c>
      <c r="B13" s="59">
        <v>36</v>
      </c>
      <c r="C13" s="59">
        <v>32</v>
      </c>
      <c r="D13" s="56" t="s">
        <v>4</v>
      </c>
      <c r="E13" s="56" t="s">
        <v>7</v>
      </c>
      <c r="F13" s="59">
        <v>24</v>
      </c>
      <c r="G13" s="59">
        <v>24</v>
      </c>
      <c r="H13" s="56">
        <v>0.2</v>
      </c>
      <c r="I13" s="59">
        <v>5000</v>
      </c>
      <c r="J13" s="59">
        <v>60000</v>
      </c>
      <c r="K13" s="59">
        <v>13</v>
      </c>
      <c r="L13" s="59">
        <v>150</v>
      </c>
      <c r="M13" s="59">
        <v>0</v>
      </c>
      <c r="N13" s="59">
        <v>80</v>
      </c>
      <c r="O13" s="59">
        <v>11</v>
      </c>
      <c r="P13" s="56">
        <v>3.6749999999999999E-3</v>
      </c>
      <c r="Q13" s="56">
        <v>2.5000000000000001E-3</v>
      </c>
      <c r="R13" s="56">
        <v>6.1875000000000003E-3</v>
      </c>
      <c r="S13" s="56">
        <v>2.5000000000000001E-3</v>
      </c>
      <c r="T13" s="56">
        <v>2.5000000000000001E-3</v>
      </c>
      <c r="U13" s="56">
        <v>2.5000000000000001E-3</v>
      </c>
      <c r="V13" s="56">
        <v>2.5000000000000001E-3</v>
      </c>
      <c r="W13" s="56">
        <v>5.7499999999999999E-3</v>
      </c>
      <c r="X13" s="56">
        <v>5.7499999999999999E-3</v>
      </c>
      <c r="Y13" s="56">
        <v>2.5000000000000001E-3</v>
      </c>
      <c r="Z13" s="56">
        <v>2.5000000000000001E-3</v>
      </c>
      <c r="AA13" s="56">
        <v>2.5000000000000001E-3</v>
      </c>
      <c r="AB13" s="10">
        <v>0.44580544325149257</v>
      </c>
      <c r="AC13" s="56">
        <v>4.5938011751603582</v>
      </c>
      <c r="AD13" s="56">
        <v>199.87200000000001</v>
      </c>
      <c r="AE13" s="56">
        <v>0.03</v>
      </c>
      <c r="AF13" s="56">
        <v>2306</v>
      </c>
      <c r="AG13" s="56">
        <v>8607</v>
      </c>
      <c r="AH13" s="56">
        <v>9011</v>
      </c>
      <c r="AI13" s="56">
        <v>9435</v>
      </c>
    </row>
    <row r="14" spans="1:35">
      <c r="A14">
        <v>12</v>
      </c>
      <c r="B14" s="59">
        <v>36</v>
      </c>
      <c r="C14" s="59">
        <v>32</v>
      </c>
      <c r="D14" s="56" t="s">
        <v>4</v>
      </c>
      <c r="E14" s="56" t="s">
        <v>7</v>
      </c>
      <c r="F14" s="59">
        <v>26</v>
      </c>
      <c r="G14" s="59">
        <v>26</v>
      </c>
      <c r="H14" s="56">
        <v>0.2</v>
      </c>
      <c r="I14" s="59">
        <v>5000</v>
      </c>
      <c r="J14" s="59">
        <v>60000</v>
      </c>
      <c r="K14" s="59">
        <v>13</v>
      </c>
      <c r="L14" s="59">
        <v>150</v>
      </c>
      <c r="M14" s="59">
        <v>0</v>
      </c>
      <c r="N14" s="59">
        <v>80</v>
      </c>
      <c r="O14" s="59">
        <v>11</v>
      </c>
      <c r="P14" s="56">
        <v>3.6375000000000001E-3</v>
      </c>
      <c r="Q14" s="56">
        <v>2.5000000000000001E-3</v>
      </c>
      <c r="R14" s="56">
        <v>6.1250000000000002E-3</v>
      </c>
      <c r="S14" s="56">
        <v>2.5000000000000001E-3</v>
      </c>
      <c r="T14" s="56">
        <v>2.5000000000000001E-3</v>
      </c>
      <c r="U14" s="56">
        <v>2.5000000000000001E-3</v>
      </c>
      <c r="V14" s="56">
        <v>2.5000000000000001E-3</v>
      </c>
      <c r="W14" s="56">
        <v>5.6874999999999998E-3</v>
      </c>
      <c r="X14" s="56">
        <v>5.6874999999999998E-3</v>
      </c>
      <c r="Y14" s="56">
        <v>2.5000000000000001E-3</v>
      </c>
      <c r="Z14" s="56">
        <v>2.5000000000000001E-3</v>
      </c>
      <c r="AA14" s="56">
        <v>2.5000000000000001E-3</v>
      </c>
      <c r="AB14" s="10">
        <v>0.44638611475541518</v>
      </c>
      <c r="AC14" s="56">
        <v>5.0806648041722564</v>
      </c>
      <c r="AD14" s="56">
        <v>199.87200000000001</v>
      </c>
      <c r="AE14" s="56">
        <v>0.03</v>
      </c>
      <c r="AF14" s="56">
        <v>2058</v>
      </c>
      <c r="AG14" s="56">
        <v>7790</v>
      </c>
      <c r="AH14" s="56">
        <v>8196</v>
      </c>
      <c r="AI14" s="56">
        <v>8623</v>
      </c>
    </row>
    <row r="15" spans="1:35">
      <c r="A15">
        <v>13</v>
      </c>
      <c r="B15" s="59">
        <v>36</v>
      </c>
      <c r="C15" s="59">
        <v>32</v>
      </c>
      <c r="D15" s="56" t="s">
        <v>4</v>
      </c>
      <c r="E15" s="56" t="s">
        <v>7</v>
      </c>
      <c r="F15" s="59">
        <v>28</v>
      </c>
      <c r="G15" s="59">
        <v>28</v>
      </c>
      <c r="H15" s="56">
        <v>0.2</v>
      </c>
      <c r="I15" s="59">
        <v>5000</v>
      </c>
      <c r="J15" s="59">
        <v>60000</v>
      </c>
      <c r="K15" s="59">
        <v>13</v>
      </c>
      <c r="L15" s="59">
        <v>150</v>
      </c>
      <c r="M15" s="59">
        <v>0</v>
      </c>
      <c r="N15" s="59">
        <v>80</v>
      </c>
      <c r="O15" s="59">
        <v>11</v>
      </c>
      <c r="P15" s="56">
        <v>3.5999999999999999E-3</v>
      </c>
      <c r="Q15" s="56">
        <v>2.5000000000000001E-3</v>
      </c>
      <c r="R15" s="56">
        <v>6.0625000000000002E-3</v>
      </c>
      <c r="S15" s="56">
        <v>2.5000000000000001E-3</v>
      </c>
      <c r="T15" s="56">
        <v>2.5000000000000001E-3</v>
      </c>
      <c r="U15" s="56">
        <v>2.5000000000000001E-3</v>
      </c>
      <c r="V15" s="56">
        <v>2.5000000000000001E-3</v>
      </c>
      <c r="W15" s="56">
        <v>5.6249999999999998E-3</v>
      </c>
      <c r="X15" s="56">
        <v>5.6249999999999998E-3</v>
      </c>
      <c r="Y15" s="56">
        <v>2.5000000000000001E-3</v>
      </c>
      <c r="Z15" s="56">
        <v>2.5000000000000001E-3</v>
      </c>
      <c r="AA15" s="56">
        <v>2.5000000000000001E-3</v>
      </c>
      <c r="AB15" s="10">
        <v>0.44707120672574902</v>
      </c>
      <c r="AC15" s="56">
        <v>5.0845620895700856</v>
      </c>
      <c r="AD15" s="56">
        <v>199.87200000000001</v>
      </c>
      <c r="AE15" s="56">
        <v>0.03</v>
      </c>
      <c r="AF15" s="56">
        <v>2058</v>
      </c>
      <c r="AG15" s="56">
        <v>7790</v>
      </c>
      <c r="AH15" s="56">
        <v>8196</v>
      </c>
      <c r="AI15" s="56">
        <v>8623</v>
      </c>
    </row>
    <row r="16" spans="1:35">
      <c r="A16">
        <v>14</v>
      </c>
      <c r="B16" s="59">
        <v>36</v>
      </c>
      <c r="C16" s="59">
        <v>32</v>
      </c>
      <c r="D16" s="56" t="s">
        <v>4</v>
      </c>
      <c r="E16" s="56" t="s">
        <v>7</v>
      </c>
      <c r="F16" s="59">
        <v>30</v>
      </c>
      <c r="G16" s="59">
        <v>30</v>
      </c>
      <c r="H16" s="56">
        <v>0.2</v>
      </c>
      <c r="I16" s="59">
        <v>5000</v>
      </c>
      <c r="J16" s="59">
        <v>60000</v>
      </c>
      <c r="K16" s="59">
        <v>14</v>
      </c>
      <c r="L16" s="59">
        <v>150</v>
      </c>
      <c r="M16" s="59">
        <v>0</v>
      </c>
      <c r="N16" s="59">
        <v>80</v>
      </c>
      <c r="O16" s="59">
        <v>11</v>
      </c>
      <c r="P16" s="56">
        <v>3.1624999999999999E-3</v>
      </c>
      <c r="Q16" s="56">
        <v>2.5000000000000001E-3</v>
      </c>
      <c r="R16" s="56">
        <v>5.3249999999999999E-3</v>
      </c>
      <c r="S16" s="56">
        <v>2.5000000000000001E-3</v>
      </c>
      <c r="T16" s="56">
        <v>2.5000000000000001E-3</v>
      </c>
      <c r="U16" s="56">
        <v>2.5000000000000001E-3</v>
      </c>
      <c r="V16" s="56">
        <v>2.5000000000000001E-3</v>
      </c>
      <c r="W16" s="56">
        <v>4.9500000000000004E-3</v>
      </c>
      <c r="X16" s="56">
        <v>4.9500000000000004E-3</v>
      </c>
      <c r="Y16" s="56">
        <v>2.5000000000000001E-3</v>
      </c>
      <c r="Z16" s="56">
        <v>2.5000000000000001E-3</v>
      </c>
      <c r="AA16" s="56">
        <v>2.5000000000000001E-3</v>
      </c>
      <c r="AB16" s="10">
        <v>0.46027080475047172</v>
      </c>
      <c r="AC16" s="56">
        <v>5.5685511274545973</v>
      </c>
      <c r="AD16" s="56">
        <v>214.27199999999999</v>
      </c>
      <c r="AE16" s="56">
        <v>0.03</v>
      </c>
      <c r="AF16" s="56">
        <v>1727</v>
      </c>
      <c r="AG16" s="56">
        <v>6608</v>
      </c>
      <c r="AH16" s="56">
        <v>6986</v>
      </c>
      <c r="AI16" s="56">
        <v>7387</v>
      </c>
    </row>
    <row r="17" spans="1:35">
      <c r="A17">
        <v>15</v>
      </c>
      <c r="B17" s="59">
        <v>36</v>
      </c>
      <c r="C17" s="59">
        <v>32</v>
      </c>
      <c r="D17" s="56" t="s">
        <v>4</v>
      </c>
      <c r="E17" s="56" t="s">
        <v>7</v>
      </c>
      <c r="F17" s="59">
        <v>32</v>
      </c>
      <c r="G17" s="59">
        <v>32</v>
      </c>
      <c r="H17" s="56">
        <v>0.2</v>
      </c>
      <c r="I17" s="59">
        <v>5000</v>
      </c>
      <c r="J17" s="59">
        <v>60000</v>
      </c>
      <c r="K17" s="59">
        <v>14</v>
      </c>
      <c r="L17" s="59">
        <v>150</v>
      </c>
      <c r="M17" s="59">
        <v>0</v>
      </c>
      <c r="N17" s="59">
        <v>80</v>
      </c>
      <c r="O17" s="59">
        <v>11</v>
      </c>
      <c r="P17" s="56">
        <v>3.1375000000000001E-3</v>
      </c>
      <c r="Q17" s="56">
        <v>2.5000000000000001E-3</v>
      </c>
      <c r="R17" s="56">
        <v>5.2750000000000002E-3</v>
      </c>
      <c r="S17" s="56">
        <v>2.5000000000000001E-3</v>
      </c>
      <c r="T17" s="56">
        <v>2.5000000000000001E-3</v>
      </c>
      <c r="U17" s="56">
        <v>2.5000000000000001E-3</v>
      </c>
      <c r="V17" s="56">
        <v>2.5000000000000001E-3</v>
      </c>
      <c r="W17" s="56">
        <v>4.8999999999999998E-3</v>
      </c>
      <c r="X17" s="56">
        <v>4.8999999999999998E-3</v>
      </c>
      <c r="Y17" s="56">
        <v>2.5000000000000001E-3</v>
      </c>
      <c r="Z17" s="56">
        <v>2.5000000000000001E-3</v>
      </c>
      <c r="AA17" s="56">
        <v>2.5000000000000001E-3</v>
      </c>
      <c r="AB17" s="10">
        <v>0.46211600711713252</v>
      </c>
      <c r="AC17" s="56">
        <v>5.5797019826807759</v>
      </c>
      <c r="AD17" s="56">
        <v>214.27199999999999</v>
      </c>
      <c r="AE17" s="56">
        <v>0.03</v>
      </c>
      <c r="AF17" s="56">
        <v>1723</v>
      </c>
      <c r="AG17" s="56">
        <v>6595</v>
      </c>
      <c r="AH17" s="56">
        <v>6974</v>
      </c>
      <c r="AI17" s="56">
        <v>7374</v>
      </c>
    </row>
    <row r="18" spans="1:35">
      <c r="A18">
        <v>16</v>
      </c>
      <c r="B18" s="59">
        <v>36</v>
      </c>
      <c r="C18" s="59">
        <v>32</v>
      </c>
      <c r="D18" s="56" t="s">
        <v>4</v>
      </c>
      <c r="E18" s="56" t="s">
        <v>7</v>
      </c>
      <c r="F18" s="59">
        <v>24</v>
      </c>
      <c r="G18" s="59">
        <v>24</v>
      </c>
      <c r="H18" s="56">
        <v>0.2</v>
      </c>
      <c r="I18" s="59">
        <v>5000</v>
      </c>
      <c r="J18" s="59">
        <v>60000</v>
      </c>
      <c r="K18" s="59">
        <v>14</v>
      </c>
      <c r="L18" s="59">
        <v>150</v>
      </c>
      <c r="M18" s="59">
        <v>0</v>
      </c>
      <c r="N18" s="59">
        <v>80</v>
      </c>
      <c r="O18" s="59">
        <v>11</v>
      </c>
      <c r="P18" s="56">
        <v>3.2625000000000002E-3</v>
      </c>
      <c r="Q18" s="56">
        <v>2.5000000000000001E-3</v>
      </c>
      <c r="R18" s="56">
        <v>5.5000000000000014E-3</v>
      </c>
      <c r="S18" s="56">
        <v>2.5000000000000001E-3</v>
      </c>
      <c r="T18" s="56">
        <v>2.5000000000000001E-3</v>
      </c>
      <c r="U18" s="56">
        <v>2.5000000000000001E-3</v>
      </c>
      <c r="V18" s="56">
        <v>2.5000000000000001E-3</v>
      </c>
      <c r="W18" s="56">
        <v>5.1000000000000004E-3</v>
      </c>
      <c r="X18" s="56">
        <v>5.1000000000000004E-3</v>
      </c>
      <c r="Y18" s="56">
        <v>2.5000000000000001E-3</v>
      </c>
      <c r="Z18" s="56">
        <v>2.5000000000000001E-3</v>
      </c>
      <c r="AA18" s="56">
        <v>2.5000000000000001E-3</v>
      </c>
      <c r="AB18" s="10">
        <v>0.45586064783056079</v>
      </c>
      <c r="AC18" s="56">
        <v>5.0140176137955379</v>
      </c>
      <c r="AD18" s="56">
        <v>214.27199999999999</v>
      </c>
      <c r="AE18" s="56">
        <v>0.03</v>
      </c>
      <c r="AF18" s="56">
        <v>1950</v>
      </c>
      <c r="AG18" s="56">
        <v>7369</v>
      </c>
      <c r="AH18" s="56">
        <v>7747</v>
      </c>
      <c r="AI18" s="56">
        <v>8145</v>
      </c>
    </row>
    <row r="19" spans="1:35">
      <c r="A19">
        <v>17</v>
      </c>
      <c r="B19" s="59">
        <v>36</v>
      </c>
      <c r="C19" s="59">
        <v>32</v>
      </c>
      <c r="D19" s="56" t="s">
        <v>4</v>
      </c>
      <c r="E19" s="56" t="s">
        <v>7</v>
      </c>
      <c r="F19" s="59">
        <v>26</v>
      </c>
      <c r="G19" s="59">
        <v>26</v>
      </c>
      <c r="H19" s="56">
        <v>0.2</v>
      </c>
      <c r="I19" s="59">
        <v>5000</v>
      </c>
      <c r="J19" s="59">
        <v>60000</v>
      </c>
      <c r="K19" s="59">
        <v>14</v>
      </c>
      <c r="L19" s="59">
        <v>150</v>
      </c>
      <c r="M19" s="59">
        <v>0</v>
      </c>
      <c r="N19" s="59">
        <v>80</v>
      </c>
      <c r="O19" s="59">
        <v>11</v>
      </c>
      <c r="P19" s="56">
        <v>3.2374999999999999E-3</v>
      </c>
      <c r="Q19" s="56">
        <v>2.5000000000000001E-3</v>
      </c>
      <c r="R19" s="56">
        <v>5.4374999999999996E-3</v>
      </c>
      <c r="S19" s="56">
        <v>2.5000000000000001E-3</v>
      </c>
      <c r="T19" s="56">
        <v>2.5000000000000001E-3</v>
      </c>
      <c r="U19" s="56">
        <v>2.5000000000000001E-3</v>
      </c>
      <c r="V19" s="56">
        <v>2.5000000000000001E-3</v>
      </c>
      <c r="W19" s="56">
        <v>5.0500000000000007E-3</v>
      </c>
      <c r="X19" s="56">
        <v>5.0500000000000007E-3</v>
      </c>
      <c r="Y19" s="56">
        <v>2.5000000000000001E-3</v>
      </c>
      <c r="Z19" s="56">
        <v>2.5000000000000001E-3</v>
      </c>
      <c r="AA19" s="56">
        <v>2.5000000000000001E-3</v>
      </c>
      <c r="AB19" s="10">
        <v>0.45720716858171839</v>
      </c>
      <c r="AC19" s="56">
        <v>5.549987601496932</v>
      </c>
      <c r="AD19" s="56">
        <v>214.27199999999999</v>
      </c>
      <c r="AE19" s="56">
        <v>0.03</v>
      </c>
      <c r="AF19" s="56">
        <v>1734</v>
      </c>
      <c r="AG19" s="56">
        <v>6633</v>
      </c>
      <c r="AH19" s="56">
        <v>7012</v>
      </c>
      <c r="AI19" s="56">
        <v>7412</v>
      </c>
    </row>
    <row r="20" spans="1:35">
      <c r="A20">
        <v>18</v>
      </c>
      <c r="B20" s="59">
        <v>36</v>
      </c>
      <c r="C20" s="59">
        <v>32</v>
      </c>
      <c r="D20" s="56" t="s">
        <v>4</v>
      </c>
      <c r="E20" s="56" t="s">
        <v>7</v>
      </c>
      <c r="F20" s="59">
        <v>28</v>
      </c>
      <c r="G20" s="59">
        <v>28</v>
      </c>
      <c r="H20" s="56">
        <v>0.2</v>
      </c>
      <c r="I20" s="59">
        <v>5000</v>
      </c>
      <c r="J20" s="59">
        <v>60000</v>
      </c>
      <c r="K20" s="59">
        <v>14</v>
      </c>
      <c r="L20" s="59">
        <v>150</v>
      </c>
      <c r="M20" s="59">
        <v>0</v>
      </c>
      <c r="N20" s="59">
        <v>80</v>
      </c>
      <c r="O20" s="59">
        <v>11</v>
      </c>
      <c r="P20" s="56">
        <v>3.2000000000000002E-3</v>
      </c>
      <c r="Q20" s="56">
        <v>2.5000000000000001E-3</v>
      </c>
      <c r="R20" s="56">
        <v>5.3874999999999999E-3</v>
      </c>
      <c r="S20" s="56">
        <v>2.5000000000000001E-3</v>
      </c>
      <c r="T20" s="56">
        <v>2.5000000000000001E-3</v>
      </c>
      <c r="U20" s="56">
        <v>2.5000000000000001E-3</v>
      </c>
      <c r="V20" s="56">
        <v>2.5000000000000001E-3</v>
      </c>
      <c r="W20" s="56">
        <v>5.0000000000000001E-3</v>
      </c>
      <c r="X20" s="56">
        <v>5.0000000000000001E-3</v>
      </c>
      <c r="Y20" s="56">
        <v>2.5000000000000001E-3</v>
      </c>
      <c r="Z20" s="56">
        <v>2.5000000000000001E-3</v>
      </c>
      <c r="AA20" s="56">
        <v>2.5000000000000001E-3</v>
      </c>
      <c r="AB20" s="10">
        <v>0.45873402932601609</v>
      </c>
      <c r="AC20" s="56">
        <v>5.559247074784639</v>
      </c>
      <c r="AD20" s="56">
        <v>214.27199999999999</v>
      </c>
      <c r="AE20" s="56">
        <v>0.03</v>
      </c>
      <c r="AF20" s="56">
        <v>1731</v>
      </c>
      <c r="AG20" s="56">
        <v>6620</v>
      </c>
      <c r="AH20" s="56">
        <v>6999</v>
      </c>
      <c r="AI20" s="56">
        <v>7399</v>
      </c>
    </row>
    <row r="21" spans="1:35">
      <c r="A21">
        <v>19</v>
      </c>
      <c r="B21" s="59">
        <v>36</v>
      </c>
      <c r="C21" s="59">
        <v>32</v>
      </c>
      <c r="D21" s="56" t="s">
        <v>4</v>
      </c>
      <c r="E21" s="56" t="s">
        <v>7</v>
      </c>
      <c r="F21" s="59">
        <v>30</v>
      </c>
      <c r="G21" s="59">
        <v>30</v>
      </c>
      <c r="H21" s="56">
        <v>0.2</v>
      </c>
      <c r="I21" s="59">
        <v>5000</v>
      </c>
      <c r="J21" s="59">
        <v>60000</v>
      </c>
      <c r="K21" s="59">
        <v>14</v>
      </c>
      <c r="L21" s="59">
        <v>150</v>
      </c>
      <c r="M21" s="59">
        <v>0</v>
      </c>
      <c r="N21" s="59">
        <v>80</v>
      </c>
      <c r="O21" s="59">
        <v>11</v>
      </c>
      <c r="P21" s="56">
        <v>3.1624999999999999E-3</v>
      </c>
      <c r="Q21" s="56">
        <v>2.5000000000000001E-3</v>
      </c>
      <c r="R21" s="56">
        <v>5.3249999999999999E-3</v>
      </c>
      <c r="S21" s="56">
        <v>2.5000000000000001E-3</v>
      </c>
      <c r="T21" s="56">
        <v>2.5000000000000001E-3</v>
      </c>
      <c r="U21" s="56">
        <v>2.5000000000000001E-3</v>
      </c>
      <c r="V21" s="56">
        <v>2.5000000000000001E-3</v>
      </c>
      <c r="W21" s="56">
        <v>4.9500000000000004E-3</v>
      </c>
      <c r="X21" s="56">
        <v>4.9500000000000004E-3</v>
      </c>
      <c r="Y21" s="56">
        <v>2.5000000000000001E-3</v>
      </c>
      <c r="Z21" s="56">
        <v>2.5000000000000001E-3</v>
      </c>
      <c r="AA21" s="56">
        <v>2.5000000000000001E-3</v>
      </c>
      <c r="AB21" s="10">
        <v>0.46027080475047172</v>
      </c>
      <c r="AC21" s="56">
        <v>5.5685511274545973</v>
      </c>
      <c r="AD21" s="56">
        <v>214.27199999999999</v>
      </c>
      <c r="AE21" s="56">
        <v>0.03</v>
      </c>
      <c r="AF21" s="56">
        <v>1727</v>
      </c>
      <c r="AG21" s="56">
        <v>6608</v>
      </c>
      <c r="AH21" s="56">
        <v>6986</v>
      </c>
      <c r="AI21" s="56">
        <v>7387</v>
      </c>
    </row>
    <row r="22" spans="1:35">
      <c r="A22">
        <v>20</v>
      </c>
      <c r="B22" s="59">
        <v>36</v>
      </c>
      <c r="C22" s="59">
        <v>32</v>
      </c>
      <c r="D22" s="56" t="s">
        <v>4</v>
      </c>
      <c r="E22" s="56" t="s">
        <v>7</v>
      </c>
      <c r="F22" s="59">
        <v>32</v>
      </c>
      <c r="G22" s="59">
        <v>32</v>
      </c>
      <c r="H22" s="56">
        <v>0.2</v>
      </c>
      <c r="I22" s="59">
        <v>5000</v>
      </c>
      <c r="J22" s="59">
        <v>60000</v>
      </c>
      <c r="K22" s="59">
        <v>14</v>
      </c>
      <c r="L22" s="59">
        <v>150</v>
      </c>
      <c r="M22" s="59">
        <v>0</v>
      </c>
      <c r="N22" s="59">
        <v>80</v>
      </c>
      <c r="O22" s="59">
        <v>11</v>
      </c>
      <c r="P22" s="56">
        <v>3.1375000000000001E-3</v>
      </c>
      <c r="Q22" s="56">
        <v>2.5000000000000001E-3</v>
      </c>
      <c r="R22" s="56">
        <v>5.2750000000000002E-3</v>
      </c>
      <c r="S22" s="56">
        <v>2.5000000000000001E-3</v>
      </c>
      <c r="T22" s="56">
        <v>2.5000000000000001E-3</v>
      </c>
      <c r="U22" s="56">
        <v>2.5000000000000001E-3</v>
      </c>
      <c r="V22" s="56">
        <v>2.5000000000000001E-3</v>
      </c>
      <c r="W22" s="56">
        <v>4.8999999999999998E-3</v>
      </c>
      <c r="X22" s="56">
        <v>4.8999999999999998E-3</v>
      </c>
      <c r="Y22" s="56">
        <v>2.5000000000000001E-3</v>
      </c>
      <c r="Z22" s="56">
        <v>2.5000000000000001E-3</v>
      </c>
      <c r="AA22" s="56">
        <v>2.5000000000000001E-3</v>
      </c>
      <c r="AB22" s="10">
        <v>0.46211600711713252</v>
      </c>
      <c r="AC22" s="56">
        <v>5.5797019826807759</v>
      </c>
      <c r="AD22" s="56">
        <v>214.27199999999999</v>
      </c>
      <c r="AE22" s="56">
        <v>0.03</v>
      </c>
      <c r="AF22" s="56">
        <v>1723</v>
      </c>
      <c r="AG22" s="56">
        <v>6595</v>
      </c>
      <c r="AH22" s="56">
        <v>6974</v>
      </c>
      <c r="AI22" s="56">
        <v>7374</v>
      </c>
    </row>
    <row r="23" spans="1:35">
      <c r="A23">
        <v>21</v>
      </c>
      <c r="B23" s="59">
        <v>36</v>
      </c>
      <c r="C23" s="59">
        <v>32</v>
      </c>
      <c r="D23" s="56" t="s">
        <v>4</v>
      </c>
      <c r="E23" s="56" t="s">
        <v>7</v>
      </c>
      <c r="F23" s="59">
        <v>24</v>
      </c>
      <c r="G23" s="59">
        <v>24</v>
      </c>
      <c r="H23" s="56">
        <v>0.2</v>
      </c>
      <c r="I23" s="59">
        <v>5000</v>
      </c>
      <c r="J23" s="59">
        <v>60000</v>
      </c>
      <c r="K23" s="59">
        <v>15</v>
      </c>
      <c r="L23" s="59">
        <v>150</v>
      </c>
      <c r="M23" s="59">
        <v>0</v>
      </c>
      <c r="N23" s="59">
        <v>80</v>
      </c>
      <c r="O23" s="59">
        <v>11</v>
      </c>
      <c r="P23" s="56">
        <v>2.5000000000000001E-3</v>
      </c>
      <c r="Q23" s="56">
        <v>2.5000000000000001E-3</v>
      </c>
      <c r="R23" s="56">
        <v>4.9375000000000009E-3</v>
      </c>
      <c r="S23" s="56">
        <v>2.5000000000000001E-3</v>
      </c>
      <c r="T23" s="56">
        <v>2.5000000000000001E-3</v>
      </c>
      <c r="U23" s="56">
        <v>2.5000000000000001E-3</v>
      </c>
      <c r="V23" s="56">
        <v>2.5000000000000001E-3</v>
      </c>
      <c r="W23" s="56">
        <v>4.5875000000000004E-3</v>
      </c>
      <c r="X23" s="56">
        <v>4.5875000000000004E-3</v>
      </c>
      <c r="Y23" s="56">
        <v>2.5000000000000001E-3</v>
      </c>
      <c r="Z23" s="56">
        <v>2.5000000000000001E-3</v>
      </c>
      <c r="AA23" s="56">
        <v>2.5000000000000001E-3</v>
      </c>
      <c r="AB23" s="10">
        <v>0.4708054466230937</v>
      </c>
      <c r="AC23" s="56">
        <v>5.4703056686522107</v>
      </c>
      <c r="AD23" s="56">
        <v>228.672</v>
      </c>
      <c r="AE23" s="56">
        <v>0.03</v>
      </c>
      <c r="AF23" s="56">
        <v>1653</v>
      </c>
      <c r="AG23" s="56">
        <v>6311</v>
      </c>
      <c r="AH23" s="56">
        <v>6666</v>
      </c>
      <c r="AI23" s="56">
        <v>7041</v>
      </c>
    </row>
    <row r="24" spans="1:35">
      <c r="A24">
        <v>22</v>
      </c>
      <c r="B24" s="59">
        <v>36</v>
      </c>
      <c r="C24" s="59">
        <v>32</v>
      </c>
      <c r="D24" s="56" t="s">
        <v>4</v>
      </c>
      <c r="E24" s="56" t="s">
        <v>7</v>
      </c>
      <c r="F24" s="59">
        <v>26</v>
      </c>
      <c r="G24" s="59">
        <v>26</v>
      </c>
      <c r="H24" s="56">
        <v>0.2</v>
      </c>
      <c r="I24" s="59">
        <v>5000</v>
      </c>
      <c r="J24" s="59">
        <v>60000</v>
      </c>
      <c r="K24" s="59">
        <v>15</v>
      </c>
      <c r="L24" s="59">
        <v>150</v>
      </c>
      <c r="M24" s="59">
        <v>0</v>
      </c>
      <c r="N24" s="59">
        <v>80</v>
      </c>
      <c r="O24" s="59">
        <v>11</v>
      </c>
      <c r="P24" s="56">
        <v>2.5000000000000001E-3</v>
      </c>
      <c r="Q24" s="56">
        <v>2.5000000000000001E-3</v>
      </c>
      <c r="R24" s="56">
        <v>4.8875000000000004E-3</v>
      </c>
      <c r="S24" s="56">
        <v>2.5000000000000001E-3</v>
      </c>
      <c r="T24" s="56">
        <v>2.5000000000000001E-3</v>
      </c>
      <c r="U24" s="56">
        <v>2.5000000000000001E-3</v>
      </c>
      <c r="V24" s="56">
        <v>2.5000000000000001E-3</v>
      </c>
      <c r="W24" s="56">
        <v>4.5374999999999999E-3</v>
      </c>
      <c r="X24" s="56">
        <v>4.5374999999999999E-3</v>
      </c>
      <c r="Y24" s="56">
        <v>2.5000000000000001E-3</v>
      </c>
      <c r="Z24" s="56">
        <v>2.5000000000000001E-3</v>
      </c>
      <c r="AA24" s="56">
        <v>2.5000000000000001E-3</v>
      </c>
      <c r="AB24" s="10">
        <v>0.47390522875816993</v>
      </c>
      <c r="AC24" s="56">
        <v>6.0659985088625872</v>
      </c>
      <c r="AD24" s="56">
        <v>228.672</v>
      </c>
      <c r="AE24" s="56">
        <v>0.03</v>
      </c>
      <c r="AF24" s="56">
        <v>1463</v>
      </c>
      <c r="AG24" s="56">
        <v>5573</v>
      </c>
      <c r="AH24" s="56">
        <v>5995</v>
      </c>
      <c r="AI24" s="56">
        <v>6370</v>
      </c>
    </row>
    <row r="25" spans="1:35">
      <c r="A25">
        <v>23</v>
      </c>
      <c r="B25" s="59">
        <v>36</v>
      </c>
      <c r="C25" s="59">
        <v>32</v>
      </c>
      <c r="D25" s="56" t="s">
        <v>4</v>
      </c>
      <c r="E25" s="56" t="s">
        <v>7</v>
      </c>
      <c r="F25" s="59">
        <v>28</v>
      </c>
      <c r="G25" s="59">
        <v>28</v>
      </c>
      <c r="H25" s="56">
        <v>0.2</v>
      </c>
      <c r="I25" s="59">
        <v>5000</v>
      </c>
      <c r="J25" s="59">
        <v>60000</v>
      </c>
      <c r="K25" s="59">
        <v>15</v>
      </c>
      <c r="L25" s="59">
        <v>150</v>
      </c>
      <c r="M25" s="59">
        <v>0</v>
      </c>
      <c r="N25" s="59">
        <v>80</v>
      </c>
      <c r="O25" s="59">
        <v>11</v>
      </c>
      <c r="P25" s="56">
        <v>2.5000000000000001E-3</v>
      </c>
      <c r="Q25" s="56">
        <v>2.5000000000000001E-3</v>
      </c>
      <c r="R25" s="56">
        <v>4.8374999999999998E-3</v>
      </c>
      <c r="S25" s="56">
        <v>2.5000000000000001E-3</v>
      </c>
      <c r="T25" s="56">
        <v>2.5000000000000001E-3</v>
      </c>
      <c r="U25" s="56">
        <v>2.5000000000000001E-3</v>
      </c>
      <c r="V25" s="56">
        <v>2.5000000000000001E-3</v>
      </c>
      <c r="W25" s="56">
        <v>4.4875000000000002E-3</v>
      </c>
      <c r="X25" s="56">
        <v>4.4875000000000002E-3</v>
      </c>
      <c r="Y25" s="56">
        <v>2.5000000000000001E-3</v>
      </c>
      <c r="Z25" s="56">
        <v>2.5000000000000001E-3</v>
      </c>
      <c r="AA25" s="56">
        <v>2.5000000000000001E-3</v>
      </c>
      <c r="AB25" s="10">
        <v>0.47746797385620909</v>
      </c>
      <c r="AC25" s="56">
        <v>6.0887574266208659</v>
      </c>
      <c r="AD25" s="56">
        <v>228.672</v>
      </c>
      <c r="AE25" s="56">
        <v>0.03</v>
      </c>
      <c r="AF25" s="56">
        <v>1457</v>
      </c>
      <c r="AG25" s="56">
        <v>5532</v>
      </c>
      <c r="AH25" s="56">
        <v>5975</v>
      </c>
      <c r="AI25" s="56">
        <v>6350</v>
      </c>
    </row>
    <row r="26" spans="1:35">
      <c r="A26">
        <v>24</v>
      </c>
      <c r="B26" s="59">
        <v>36</v>
      </c>
      <c r="C26" s="59">
        <v>32</v>
      </c>
      <c r="D26" s="56" t="s">
        <v>4</v>
      </c>
      <c r="E26" s="56" t="s">
        <v>7</v>
      </c>
      <c r="F26" s="59">
        <v>30</v>
      </c>
      <c r="G26" s="59">
        <v>30</v>
      </c>
      <c r="H26" s="56">
        <v>0.2</v>
      </c>
      <c r="I26" s="59">
        <v>5000</v>
      </c>
      <c r="J26" s="59">
        <v>60000</v>
      </c>
      <c r="K26" s="59">
        <v>15</v>
      </c>
      <c r="L26" s="59">
        <v>150</v>
      </c>
      <c r="M26" s="59">
        <v>0</v>
      </c>
      <c r="N26" s="59">
        <v>80</v>
      </c>
      <c r="O26" s="59">
        <v>11</v>
      </c>
      <c r="P26" s="56">
        <v>2.5000000000000001E-3</v>
      </c>
      <c r="Q26" s="56">
        <v>2.5000000000000001E-3</v>
      </c>
      <c r="R26" s="56">
        <v>4.7875000000000001E-3</v>
      </c>
      <c r="S26" s="56">
        <v>2.5000000000000001E-3</v>
      </c>
      <c r="T26" s="56">
        <v>2.5000000000000001E-3</v>
      </c>
      <c r="U26" s="56">
        <v>2.5000000000000001E-3</v>
      </c>
      <c r="V26" s="56">
        <v>2.5000000000000001E-3</v>
      </c>
      <c r="W26" s="56">
        <v>4.4374999999999996E-3</v>
      </c>
      <c r="X26" s="56">
        <v>4.4374999999999996E-3</v>
      </c>
      <c r="Y26" s="56">
        <v>2.5000000000000001E-3</v>
      </c>
      <c r="Z26" s="56">
        <v>2.5000000000000001E-3</v>
      </c>
      <c r="AA26" s="56">
        <v>2.5000000000000001E-3</v>
      </c>
      <c r="AB26" s="10">
        <v>0.48128562091503257</v>
      </c>
      <c r="AC26" s="56">
        <v>6.1130506243301284</v>
      </c>
      <c r="AD26" s="56">
        <v>228.672</v>
      </c>
      <c r="AE26" s="56">
        <v>0.03</v>
      </c>
      <c r="AF26" s="56">
        <v>1451</v>
      </c>
      <c r="AG26" s="56">
        <v>5491</v>
      </c>
      <c r="AH26" s="56">
        <v>5954</v>
      </c>
      <c r="AI26" s="56">
        <v>6329</v>
      </c>
    </row>
    <row r="27" spans="1:35">
      <c r="A27">
        <v>25</v>
      </c>
      <c r="B27" s="59">
        <v>36</v>
      </c>
      <c r="C27" s="59">
        <v>32</v>
      </c>
      <c r="D27" s="56" t="s">
        <v>4</v>
      </c>
      <c r="E27" s="56" t="s">
        <v>7</v>
      </c>
      <c r="F27" s="59">
        <v>32</v>
      </c>
      <c r="G27" s="59">
        <v>32</v>
      </c>
      <c r="H27" s="56">
        <v>0.2</v>
      </c>
      <c r="I27" s="59">
        <v>5000</v>
      </c>
      <c r="J27" s="59">
        <v>60000</v>
      </c>
      <c r="K27" s="59">
        <v>15</v>
      </c>
      <c r="L27" s="59">
        <v>150</v>
      </c>
      <c r="M27" s="59">
        <v>0</v>
      </c>
      <c r="N27" s="59">
        <v>80</v>
      </c>
      <c r="O27" s="59">
        <v>11</v>
      </c>
      <c r="P27" s="56">
        <v>2.5000000000000001E-3</v>
      </c>
      <c r="Q27" s="56">
        <v>2.5000000000000001E-3</v>
      </c>
      <c r="R27" s="56">
        <v>4.7375000000000004E-3</v>
      </c>
      <c r="S27" s="56">
        <v>2.5000000000000001E-3</v>
      </c>
      <c r="T27" s="56">
        <v>2.5000000000000001E-3</v>
      </c>
      <c r="U27" s="56">
        <v>2.5000000000000001E-3</v>
      </c>
      <c r="V27" s="56">
        <v>2.5000000000000001E-3</v>
      </c>
      <c r="W27" s="56">
        <v>4.4000000000000003E-3</v>
      </c>
      <c r="X27" s="56">
        <v>4.4000000000000003E-3</v>
      </c>
      <c r="Y27" s="56">
        <v>2.5000000000000001E-3</v>
      </c>
      <c r="Z27" s="56">
        <v>2.5000000000000001E-3</v>
      </c>
      <c r="AA27" s="56">
        <v>2.5000000000000001E-3</v>
      </c>
      <c r="AB27" s="10">
        <v>0.48572178649237469</v>
      </c>
      <c r="AC27" s="56">
        <v>6.1411589865075102</v>
      </c>
      <c r="AD27" s="56">
        <v>228.672</v>
      </c>
      <c r="AE27" s="56">
        <v>0.03</v>
      </c>
      <c r="AF27" s="56">
        <v>1443</v>
      </c>
      <c r="AG27" s="56">
        <v>5430</v>
      </c>
      <c r="AH27" s="56">
        <v>5923</v>
      </c>
      <c r="AI27" s="56">
        <v>6299</v>
      </c>
    </row>
    <row r="28" spans="1:35">
      <c r="A28">
        <v>26</v>
      </c>
      <c r="B28" s="59">
        <v>36</v>
      </c>
      <c r="C28" s="59">
        <v>32</v>
      </c>
      <c r="D28" s="56" t="s">
        <v>4</v>
      </c>
      <c r="E28" s="56" t="s">
        <v>7</v>
      </c>
      <c r="F28" s="59">
        <v>24</v>
      </c>
      <c r="G28" s="59">
        <v>24</v>
      </c>
      <c r="H28" s="56">
        <v>0.2</v>
      </c>
      <c r="I28" s="59">
        <v>5000</v>
      </c>
      <c r="J28" s="59">
        <v>60000</v>
      </c>
      <c r="K28" s="59">
        <v>16</v>
      </c>
      <c r="L28" s="59">
        <v>150</v>
      </c>
      <c r="M28" s="59">
        <v>0</v>
      </c>
      <c r="N28" s="59">
        <v>80</v>
      </c>
      <c r="O28" s="59">
        <v>11</v>
      </c>
      <c r="P28" s="56">
        <v>2.5000000000000001E-3</v>
      </c>
      <c r="Q28" s="56">
        <v>2.5000000000000001E-3</v>
      </c>
      <c r="R28" s="56">
        <v>4.4749999999999998E-3</v>
      </c>
      <c r="S28" s="56">
        <v>2.5000000000000001E-3</v>
      </c>
      <c r="T28" s="56">
        <v>2.5000000000000001E-3</v>
      </c>
      <c r="U28" s="56">
        <v>2.5000000000000001E-3</v>
      </c>
      <c r="V28" s="56">
        <v>2.5000000000000001E-3</v>
      </c>
      <c r="W28" s="56">
        <v>4.15E-3</v>
      </c>
      <c r="X28" s="56">
        <v>4.15E-3</v>
      </c>
      <c r="Y28" s="56">
        <v>2.5000000000000001E-3</v>
      </c>
      <c r="Z28" s="56">
        <v>2.5000000000000001E-3</v>
      </c>
      <c r="AA28" s="56">
        <v>2.5000000000000001E-3</v>
      </c>
      <c r="AB28" s="10">
        <v>0.51048117244944846</v>
      </c>
      <c r="AC28" s="56">
        <v>6.0864328238233636</v>
      </c>
      <c r="AD28" s="56">
        <v>243.072</v>
      </c>
      <c r="AE28" s="56">
        <v>0.03</v>
      </c>
      <c r="AF28" s="56">
        <v>1371</v>
      </c>
      <c r="AG28" s="56">
        <v>5204</v>
      </c>
      <c r="AH28" s="56">
        <v>5621</v>
      </c>
      <c r="AI28" s="56">
        <v>5974</v>
      </c>
    </row>
    <row r="29" spans="1:35">
      <c r="A29">
        <v>27</v>
      </c>
      <c r="B29" s="59">
        <v>36</v>
      </c>
      <c r="C29" s="59">
        <v>32</v>
      </c>
      <c r="D29" s="56" t="s">
        <v>4</v>
      </c>
      <c r="E29" s="56" t="s">
        <v>7</v>
      </c>
      <c r="F29" s="59">
        <v>26</v>
      </c>
      <c r="G29" s="59">
        <v>26</v>
      </c>
      <c r="H29" s="56">
        <v>0.2</v>
      </c>
      <c r="I29" s="59">
        <v>5000</v>
      </c>
      <c r="J29" s="59">
        <v>60000</v>
      </c>
      <c r="K29" s="59">
        <v>16</v>
      </c>
      <c r="L29" s="59">
        <v>150</v>
      </c>
      <c r="M29" s="59">
        <v>0</v>
      </c>
      <c r="N29" s="59">
        <v>80</v>
      </c>
      <c r="O29" s="59">
        <v>11</v>
      </c>
      <c r="P29" s="56">
        <v>2.5000000000000001E-3</v>
      </c>
      <c r="Q29" s="56">
        <v>2.5000000000000001E-3</v>
      </c>
      <c r="R29" s="56">
        <v>4.4250000000000001E-3</v>
      </c>
      <c r="S29" s="56">
        <v>2.5000000000000001E-3</v>
      </c>
      <c r="T29" s="56">
        <v>2.5000000000000001E-3</v>
      </c>
      <c r="U29" s="56">
        <v>2.5000000000000001E-3</v>
      </c>
      <c r="V29" s="56">
        <v>2.5000000000000001E-3</v>
      </c>
      <c r="W29" s="56">
        <v>4.1124999999999998E-3</v>
      </c>
      <c r="X29" s="56">
        <v>4.1124999999999998E-3</v>
      </c>
      <c r="Y29" s="56">
        <v>2.5000000000000001E-3</v>
      </c>
      <c r="Z29" s="56">
        <v>2.5000000000000001E-3</v>
      </c>
      <c r="AA29" s="56">
        <v>2.5000000000000001E-3</v>
      </c>
      <c r="AB29" s="10">
        <v>0.51849472943474262</v>
      </c>
      <c r="AC29" s="56">
        <v>6.7797055959832457</v>
      </c>
      <c r="AD29" s="56">
        <v>243.072</v>
      </c>
      <c r="AE29" s="56">
        <v>0.03</v>
      </c>
      <c r="AF29" s="56">
        <v>1204</v>
      </c>
      <c r="AG29" s="56">
        <v>3885</v>
      </c>
      <c r="AH29" s="56">
        <v>5006</v>
      </c>
      <c r="AI29" s="56">
        <v>5357</v>
      </c>
    </row>
    <row r="30" spans="1:35">
      <c r="A30">
        <v>28</v>
      </c>
      <c r="B30" s="59">
        <v>36</v>
      </c>
      <c r="C30" s="59">
        <v>32</v>
      </c>
      <c r="D30" s="56" t="s">
        <v>4</v>
      </c>
      <c r="E30" s="56" t="s">
        <v>7</v>
      </c>
      <c r="F30" s="59">
        <v>28</v>
      </c>
      <c r="G30" s="59">
        <v>28</v>
      </c>
      <c r="H30" s="56">
        <v>0.2</v>
      </c>
      <c r="I30" s="59">
        <v>5000</v>
      </c>
      <c r="J30" s="59">
        <v>60000</v>
      </c>
      <c r="K30" s="59">
        <v>16</v>
      </c>
      <c r="L30" s="59">
        <v>150</v>
      </c>
      <c r="M30" s="59">
        <v>0</v>
      </c>
      <c r="N30" s="59">
        <v>80</v>
      </c>
      <c r="O30" s="59">
        <v>11</v>
      </c>
      <c r="P30" s="56">
        <v>2.5000000000000001E-3</v>
      </c>
      <c r="Q30" s="56">
        <v>2.5000000000000001E-3</v>
      </c>
      <c r="R30" s="56">
        <v>4.3750000000000004E-3</v>
      </c>
      <c r="S30" s="56">
        <v>2.5000000000000001E-3</v>
      </c>
      <c r="T30" s="56">
        <v>2.5000000000000001E-3</v>
      </c>
      <c r="U30" s="56">
        <v>2.5000000000000001E-3</v>
      </c>
      <c r="V30" s="56">
        <v>2.5000000000000001E-3</v>
      </c>
      <c r="W30" s="56">
        <v>4.0625000000000001E-3</v>
      </c>
      <c r="X30" s="56">
        <v>4.0625000000000001E-3</v>
      </c>
      <c r="Y30" s="56">
        <v>2.5000000000000001E-3</v>
      </c>
      <c r="Z30" s="56">
        <v>2.5000000000000001E-3</v>
      </c>
      <c r="AA30" s="56">
        <v>2.5000000000000001E-3</v>
      </c>
      <c r="AB30" s="10">
        <v>0.52839804256663603</v>
      </c>
      <c r="AC30" s="56">
        <v>6.8441459522882289</v>
      </c>
      <c r="AD30" s="56">
        <v>243.072</v>
      </c>
      <c r="AE30" s="56">
        <v>0.03</v>
      </c>
      <c r="AF30" s="56">
        <v>1191</v>
      </c>
      <c r="AG30" s="56">
        <v>3770</v>
      </c>
      <c r="AH30" s="56">
        <v>4957</v>
      </c>
      <c r="AI30" s="56">
        <v>5308</v>
      </c>
    </row>
    <row r="31" spans="1:35">
      <c r="A31">
        <v>29</v>
      </c>
      <c r="B31" s="59">
        <v>36</v>
      </c>
      <c r="C31" s="59">
        <v>32</v>
      </c>
      <c r="D31" s="56" t="s">
        <v>4</v>
      </c>
      <c r="E31" s="56" t="s">
        <v>7</v>
      </c>
      <c r="F31" s="59">
        <v>30</v>
      </c>
      <c r="G31" s="59">
        <v>30</v>
      </c>
      <c r="H31" s="56">
        <v>0.2</v>
      </c>
      <c r="I31" s="59">
        <v>5000</v>
      </c>
      <c r="J31" s="59">
        <v>60000</v>
      </c>
      <c r="K31" s="59">
        <v>16</v>
      </c>
      <c r="L31" s="59">
        <v>150</v>
      </c>
      <c r="M31" s="59">
        <v>0</v>
      </c>
      <c r="N31" s="59">
        <v>80</v>
      </c>
      <c r="O31" s="59">
        <v>11</v>
      </c>
      <c r="P31" s="56">
        <v>2.5000000000000001E-3</v>
      </c>
      <c r="Q31" s="56">
        <v>2.5000000000000001E-3</v>
      </c>
      <c r="R31" s="56">
        <v>4.3375000000000002E-3</v>
      </c>
      <c r="S31" s="56">
        <v>2.5000000000000001E-3</v>
      </c>
      <c r="T31" s="56">
        <v>2.5000000000000001E-3</v>
      </c>
      <c r="U31" s="56">
        <v>2.5000000000000001E-3</v>
      </c>
      <c r="V31" s="56">
        <v>2.5000000000000001E-3</v>
      </c>
      <c r="W31" s="56">
        <v>4.0249999999999999E-3</v>
      </c>
      <c r="X31" s="56">
        <v>4.0249999999999999E-3</v>
      </c>
      <c r="Y31" s="56">
        <v>2.5000000000000001E-3</v>
      </c>
      <c r="Z31" s="56">
        <v>2.5000000000000001E-3</v>
      </c>
      <c r="AA31" s="56">
        <v>2.5000000000000001E-3</v>
      </c>
      <c r="AB31" s="10">
        <v>0.54012343462775736</v>
      </c>
      <c r="AC31" s="56">
        <v>6.9196666418915642</v>
      </c>
      <c r="AD31" s="56">
        <v>243.072</v>
      </c>
      <c r="AE31" s="56">
        <v>0.03</v>
      </c>
      <c r="AF31" s="56">
        <v>1174</v>
      </c>
      <c r="AG31" s="56">
        <v>3617</v>
      </c>
      <c r="AH31" s="56">
        <v>4893</v>
      </c>
      <c r="AI31" s="56">
        <v>5244</v>
      </c>
    </row>
    <row r="32" spans="1:35">
      <c r="A32">
        <v>30</v>
      </c>
      <c r="B32" s="59">
        <v>36</v>
      </c>
      <c r="C32" s="59">
        <v>32</v>
      </c>
      <c r="D32" s="56" t="s">
        <v>4</v>
      </c>
      <c r="E32" s="56" t="s">
        <v>7</v>
      </c>
      <c r="F32" s="59">
        <v>32</v>
      </c>
      <c r="G32" s="59">
        <v>32</v>
      </c>
      <c r="H32" s="56">
        <v>0.2</v>
      </c>
      <c r="I32" s="59">
        <v>5000</v>
      </c>
      <c r="J32" s="59">
        <v>60000</v>
      </c>
      <c r="K32" s="59">
        <v>16</v>
      </c>
      <c r="L32" s="59">
        <v>150</v>
      </c>
      <c r="M32" s="59">
        <v>0</v>
      </c>
      <c r="N32" s="59">
        <v>80</v>
      </c>
      <c r="O32" s="59">
        <v>11</v>
      </c>
      <c r="P32" s="56">
        <v>2.5000000000000001E-3</v>
      </c>
      <c r="Q32" s="56">
        <v>2.5000000000000001E-3</v>
      </c>
      <c r="R32" s="56">
        <v>4.2874999999999996E-3</v>
      </c>
      <c r="S32" s="56">
        <v>2.5000000000000001E-3</v>
      </c>
      <c r="T32" s="56">
        <v>2.5000000000000001E-3</v>
      </c>
      <c r="U32" s="56">
        <v>2.5000000000000001E-3</v>
      </c>
      <c r="V32" s="56">
        <v>2.5000000000000001E-3</v>
      </c>
      <c r="W32" s="56">
        <v>3.9874999999999997E-3</v>
      </c>
      <c r="X32" s="56">
        <v>3.9874999999999997E-3</v>
      </c>
      <c r="Y32" s="56">
        <v>2.5000000000000001E-3</v>
      </c>
      <c r="Z32" s="56">
        <v>2.5000000000000001E-3</v>
      </c>
      <c r="AA32" s="56">
        <v>2.5000000000000001E-3</v>
      </c>
      <c r="AB32" s="10">
        <v>0.55494492474724266</v>
      </c>
      <c r="AC32" s="56">
        <v>7.0139651590226331</v>
      </c>
      <c r="AD32" s="56">
        <v>243.072</v>
      </c>
      <c r="AE32" s="56">
        <v>0.03</v>
      </c>
      <c r="AF32" s="56">
        <v>1156</v>
      </c>
      <c r="AG32" s="56">
        <v>3445</v>
      </c>
      <c r="AH32" s="56">
        <v>4815</v>
      </c>
      <c r="AI32" s="56">
        <v>5173</v>
      </c>
    </row>
    <row r="33" spans="1:35">
      <c r="A33">
        <v>31</v>
      </c>
      <c r="B33" s="59">
        <v>36</v>
      </c>
      <c r="C33" s="59">
        <v>32</v>
      </c>
      <c r="D33" s="56" t="s">
        <v>4</v>
      </c>
      <c r="E33" s="56" t="s">
        <v>7</v>
      </c>
      <c r="F33" s="59">
        <v>24</v>
      </c>
      <c r="G33" s="59">
        <v>24</v>
      </c>
      <c r="H33" s="56">
        <v>0.2</v>
      </c>
      <c r="I33" s="59">
        <v>5000</v>
      </c>
      <c r="J33" s="59">
        <v>60000</v>
      </c>
      <c r="K33" s="59">
        <v>17</v>
      </c>
      <c r="L33" s="59">
        <v>150</v>
      </c>
      <c r="M33" s="59">
        <v>0</v>
      </c>
      <c r="N33" s="59">
        <v>80</v>
      </c>
      <c r="O33" s="59">
        <v>11</v>
      </c>
      <c r="P33" s="56">
        <v>2.5000000000000001E-3</v>
      </c>
      <c r="Q33" s="56">
        <v>2.5000000000000001E-3</v>
      </c>
      <c r="R33" s="56">
        <v>4.0875E-3</v>
      </c>
      <c r="S33" s="56">
        <v>2.5000000000000001E-3</v>
      </c>
      <c r="T33" s="56">
        <v>2.5000000000000001E-3</v>
      </c>
      <c r="U33" s="56">
        <v>2.5000000000000001E-3</v>
      </c>
      <c r="V33" s="56">
        <v>2.5000000000000001E-3</v>
      </c>
      <c r="W33" s="56">
        <v>3.7875000000000001E-3</v>
      </c>
      <c r="X33" s="56">
        <v>3.7875000000000001E-3</v>
      </c>
      <c r="Y33" s="56">
        <v>2.5000000000000001E-3</v>
      </c>
      <c r="Z33" s="56">
        <v>2.5000000000000001E-3</v>
      </c>
      <c r="AA33" s="56">
        <v>2.5000000000000001E-3</v>
      </c>
      <c r="AB33" s="10">
        <v>0.60544638474156198</v>
      </c>
      <c r="AC33" s="56">
        <v>7.0535327257277203</v>
      </c>
      <c r="AD33" s="56">
        <v>257.47199999999998</v>
      </c>
      <c r="AE33" s="56">
        <v>0.03</v>
      </c>
      <c r="AF33" s="56">
        <v>1083</v>
      </c>
      <c r="AG33" s="56">
        <v>3181</v>
      </c>
      <c r="AH33" s="56">
        <v>4488</v>
      </c>
      <c r="AI33" s="56">
        <v>4854</v>
      </c>
    </row>
    <row r="34" spans="1:35">
      <c r="A34">
        <v>32</v>
      </c>
      <c r="B34" s="59">
        <v>36</v>
      </c>
      <c r="C34" s="59">
        <v>32</v>
      </c>
      <c r="D34" s="56" t="s">
        <v>4</v>
      </c>
      <c r="E34" s="56" t="s">
        <v>7</v>
      </c>
      <c r="F34" s="59">
        <v>26</v>
      </c>
      <c r="G34" s="59">
        <v>26</v>
      </c>
      <c r="H34" s="56">
        <v>0.2</v>
      </c>
      <c r="I34" s="59">
        <v>5000</v>
      </c>
      <c r="J34" s="59">
        <v>60000</v>
      </c>
      <c r="K34" s="59">
        <v>17</v>
      </c>
      <c r="L34" s="59">
        <v>150</v>
      </c>
      <c r="M34" s="59">
        <v>0</v>
      </c>
      <c r="N34" s="59">
        <v>80</v>
      </c>
      <c r="O34" s="59">
        <v>11</v>
      </c>
      <c r="P34" s="56">
        <v>2.5000000000000001E-3</v>
      </c>
      <c r="Q34" s="56">
        <v>2.5000000000000001E-3</v>
      </c>
      <c r="R34" s="56">
        <v>4.0374999999999994E-3</v>
      </c>
      <c r="S34" s="56">
        <v>2.5000000000000001E-3</v>
      </c>
      <c r="T34" s="56">
        <v>2.5000000000000001E-3</v>
      </c>
      <c r="U34" s="56">
        <v>2.5000000000000001E-3</v>
      </c>
      <c r="V34" s="56">
        <v>2.5000000000000001E-3</v>
      </c>
      <c r="W34" s="56">
        <v>3.7499999999999999E-3</v>
      </c>
      <c r="X34" s="56">
        <v>3.7499999999999999E-3</v>
      </c>
      <c r="Y34" s="56">
        <v>2.5000000000000001E-3</v>
      </c>
      <c r="Z34" s="56">
        <v>2.5000000000000001E-3</v>
      </c>
      <c r="AA34" s="56">
        <v>2.5000000000000001E-3</v>
      </c>
      <c r="AB34" s="10">
        <v>0.63061894613330782</v>
      </c>
      <c r="AC34" s="56">
        <v>7.9564262491235906</v>
      </c>
      <c r="AD34" s="56">
        <v>257.47199999999998</v>
      </c>
      <c r="AE34" s="56">
        <v>0.03</v>
      </c>
      <c r="AF34" s="56">
        <v>930</v>
      </c>
      <c r="AG34" s="56">
        <v>1538</v>
      </c>
      <c r="AH34" s="56">
        <v>3168</v>
      </c>
      <c r="AI34" s="56">
        <v>4247</v>
      </c>
    </row>
    <row r="35" spans="1:35">
      <c r="A35">
        <v>33</v>
      </c>
      <c r="B35" s="59">
        <v>36</v>
      </c>
      <c r="C35" s="59">
        <v>32</v>
      </c>
      <c r="D35" s="56" t="s">
        <v>4</v>
      </c>
      <c r="E35" s="56" t="s">
        <v>7</v>
      </c>
      <c r="F35" s="59">
        <v>28</v>
      </c>
      <c r="G35" s="59">
        <v>28</v>
      </c>
      <c r="H35" s="56">
        <v>0.2</v>
      </c>
      <c r="I35" s="59">
        <v>5000</v>
      </c>
      <c r="J35" s="59">
        <v>60000</v>
      </c>
      <c r="K35" s="59">
        <v>17</v>
      </c>
      <c r="L35" s="59">
        <v>150</v>
      </c>
      <c r="M35" s="59">
        <v>0</v>
      </c>
      <c r="N35" s="59">
        <v>80</v>
      </c>
      <c r="O35" s="59">
        <v>11</v>
      </c>
      <c r="P35" s="56">
        <v>2.5000000000000001E-3</v>
      </c>
      <c r="Q35" s="56">
        <v>2.5000000000000001E-3</v>
      </c>
      <c r="R35" s="56">
        <v>4.0000000000000001E-3</v>
      </c>
      <c r="S35" s="56">
        <v>2.5000000000000001E-3</v>
      </c>
      <c r="T35" s="56">
        <v>2.5000000000000001E-3</v>
      </c>
      <c r="U35" s="56">
        <v>2.5000000000000001E-3</v>
      </c>
      <c r="V35" s="56">
        <v>2.5000000000000001E-3</v>
      </c>
      <c r="W35" s="56">
        <v>3.7125000000000001E-3</v>
      </c>
      <c r="X35" s="56">
        <v>3.7125000000000001E-3</v>
      </c>
      <c r="Y35" s="56">
        <v>2.5000000000000001E-3</v>
      </c>
      <c r="Z35" s="56">
        <v>2.5000000000000001E-3</v>
      </c>
      <c r="AA35" s="56">
        <v>2.5000000000000001E-3</v>
      </c>
      <c r="AB35" s="10">
        <v>0.6417674896133907</v>
      </c>
      <c r="AC35" s="56">
        <v>8.0264478959878858</v>
      </c>
      <c r="AD35" s="56">
        <v>257.47199999999998</v>
      </c>
      <c r="AE35" s="56">
        <v>0.03</v>
      </c>
      <c r="AF35" s="56">
        <v>919</v>
      </c>
      <c r="AG35" s="56">
        <v>1459</v>
      </c>
      <c r="AH35" s="56">
        <v>3067</v>
      </c>
      <c r="AI35" s="56">
        <v>4187</v>
      </c>
    </row>
    <row r="36" spans="1:35">
      <c r="A36">
        <v>34</v>
      </c>
      <c r="B36" s="59">
        <v>36</v>
      </c>
      <c r="C36" s="59">
        <v>32</v>
      </c>
      <c r="D36" s="56" t="s">
        <v>4</v>
      </c>
      <c r="E36" s="56" t="s">
        <v>7</v>
      </c>
      <c r="F36" s="59">
        <v>30</v>
      </c>
      <c r="G36" s="59">
        <v>30</v>
      </c>
      <c r="H36" s="56">
        <v>0.2</v>
      </c>
      <c r="I36" s="59">
        <v>5000</v>
      </c>
      <c r="J36" s="59">
        <v>60000</v>
      </c>
      <c r="K36" s="59">
        <v>17</v>
      </c>
      <c r="L36" s="59">
        <v>150</v>
      </c>
      <c r="M36" s="59">
        <v>0</v>
      </c>
      <c r="N36" s="59">
        <v>80</v>
      </c>
      <c r="O36" s="59">
        <v>11</v>
      </c>
      <c r="P36" s="56">
        <v>2.5000000000000001E-3</v>
      </c>
      <c r="Q36" s="56">
        <v>2.5000000000000001E-3</v>
      </c>
      <c r="R36" s="56">
        <v>3.9624999999999999E-3</v>
      </c>
      <c r="S36" s="56">
        <v>2.5000000000000001E-3</v>
      </c>
      <c r="T36" s="56">
        <v>2.5000000000000001E-3</v>
      </c>
      <c r="U36" s="56">
        <v>2.5000000000000001E-3</v>
      </c>
      <c r="V36" s="56">
        <v>2.5000000000000001E-3</v>
      </c>
      <c r="W36" s="56">
        <v>3.6749999999999999E-3</v>
      </c>
      <c r="X36" s="56">
        <v>3.6749999999999999E-3</v>
      </c>
      <c r="Y36" s="56">
        <v>2.5000000000000001E-3</v>
      </c>
      <c r="Z36" s="56">
        <v>2.5000000000000001E-3</v>
      </c>
      <c r="AA36" s="56">
        <v>2.5000000000000001E-3</v>
      </c>
      <c r="AB36" s="10">
        <v>0.64505094527124918</v>
      </c>
      <c r="AC36" s="56">
        <v>8.0469544368887469</v>
      </c>
      <c r="AD36" s="56">
        <v>257.47199999999998</v>
      </c>
      <c r="AE36" s="56">
        <v>0.03</v>
      </c>
      <c r="AF36" s="56">
        <v>916</v>
      </c>
      <c r="AG36" s="56">
        <v>1455</v>
      </c>
      <c r="AH36" s="56">
        <v>3037</v>
      </c>
      <c r="AI36" s="56">
        <v>4164</v>
      </c>
    </row>
    <row r="37" spans="1:35">
      <c r="A37">
        <v>35</v>
      </c>
      <c r="B37" s="59">
        <v>36</v>
      </c>
      <c r="C37" s="59">
        <v>32</v>
      </c>
      <c r="D37" s="56" t="s">
        <v>4</v>
      </c>
      <c r="E37" s="56" t="s">
        <v>7</v>
      </c>
      <c r="F37" s="59">
        <v>32</v>
      </c>
      <c r="G37" s="59">
        <v>32</v>
      </c>
      <c r="H37" s="56">
        <v>0.2</v>
      </c>
      <c r="I37" s="59">
        <v>5000</v>
      </c>
      <c r="J37" s="59">
        <v>60000</v>
      </c>
      <c r="K37" s="59">
        <v>17</v>
      </c>
      <c r="L37" s="59">
        <v>150</v>
      </c>
      <c r="M37" s="59">
        <v>0</v>
      </c>
      <c r="N37" s="59">
        <v>80</v>
      </c>
      <c r="O37" s="59">
        <v>11</v>
      </c>
      <c r="P37" s="56">
        <v>2.5000000000000001E-3</v>
      </c>
      <c r="Q37" s="56">
        <v>2.5000000000000001E-3</v>
      </c>
      <c r="R37" s="56">
        <v>3.9125000000000002E-3</v>
      </c>
      <c r="S37" s="56">
        <v>2.5000000000000001E-3</v>
      </c>
      <c r="T37" s="56">
        <v>2.5000000000000001E-3</v>
      </c>
      <c r="U37" s="56">
        <v>2.5000000000000001E-3</v>
      </c>
      <c r="V37" s="56">
        <v>2.5000000000000001E-3</v>
      </c>
      <c r="W37" s="56">
        <v>3.6375000000000001E-3</v>
      </c>
      <c r="X37" s="56">
        <v>3.6375000000000001E-3</v>
      </c>
      <c r="Y37" s="56">
        <v>2.5000000000000001E-3</v>
      </c>
      <c r="Z37" s="56">
        <v>2.5000000000000001E-3</v>
      </c>
      <c r="AA37" s="56">
        <v>2.5000000000000001E-3</v>
      </c>
      <c r="AB37" s="10">
        <v>0.64874657271823843</v>
      </c>
      <c r="AC37" s="56">
        <v>8.069972830198175</v>
      </c>
      <c r="AD37" s="56">
        <v>257.47199999999998</v>
      </c>
      <c r="AE37" s="56">
        <v>0.03</v>
      </c>
      <c r="AF37" s="56">
        <v>913</v>
      </c>
      <c r="AG37" s="56">
        <v>1451</v>
      </c>
      <c r="AH37" s="56">
        <v>3008</v>
      </c>
      <c r="AI37" s="56">
        <v>4140</v>
      </c>
    </row>
    <row r="38" spans="1:35">
      <c r="A38">
        <v>36</v>
      </c>
      <c r="B38" s="59">
        <v>36</v>
      </c>
      <c r="C38" s="59">
        <v>32</v>
      </c>
      <c r="D38" s="56" t="s">
        <v>4</v>
      </c>
      <c r="E38" s="56" t="s">
        <v>7</v>
      </c>
      <c r="F38" s="59">
        <v>24</v>
      </c>
      <c r="G38" s="59">
        <v>24</v>
      </c>
      <c r="H38" s="56">
        <v>0.2</v>
      </c>
      <c r="I38" s="59">
        <v>5000</v>
      </c>
      <c r="J38" s="59">
        <v>60000</v>
      </c>
      <c r="K38" s="59">
        <v>18</v>
      </c>
      <c r="L38" s="59">
        <v>150</v>
      </c>
      <c r="M38" s="59">
        <v>0</v>
      </c>
      <c r="N38" s="59">
        <v>80</v>
      </c>
      <c r="O38" s="59">
        <v>11</v>
      </c>
      <c r="P38" s="56">
        <v>2.5000000000000001E-3</v>
      </c>
      <c r="Q38" s="56">
        <v>2.5000000000000001E-3</v>
      </c>
      <c r="R38" s="56">
        <v>3.7499999999999999E-3</v>
      </c>
      <c r="S38" s="56">
        <v>2.5000000000000001E-3</v>
      </c>
      <c r="T38" s="56">
        <v>2.5000000000000001E-3</v>
      </c>
      <c r="U38" s="56">
        <v>2.5000000000000001E-3</v>
      </c>
      <c r="V38" s="56">
        <v>2.5000000000000001E-3</v>
      </c>
      <c r="W38" s="56">
        <v>3.4875000000000001E-3</v>
      </c>
      <c r="X38" s="56">
        <v>3.4875000000000001E-3</v>
      </c>
      <c r="Y38" s="56">
        <v>2.5000000000000001E-3</v>
      </c>
      <c r="Z38" s="56">
        <v>2.5000000000000001E-3</v>
      </c>
      <c r="AA38" s="56">
        <v>2.5000000000000001E-3</v>
      </c>
      <c r="AB38" s="10">
        <v>0.66637101085290085</v>
      </c>
      <c r="AC38" s="56">
        <v>7.8459407868509459</v>
      </c>
      <c r="AD38" s="56">
        <v>271.87200000000001</v>
      </c>
      <c r="AE38" s="56">
        <v>0.03</v>
      </c>
      <c r="AF38" s="56">
        <v>896</v>
      </c>
      <c r="AG38" s="56">
        <v>1644</v>
      </c>
      <c r="AH38" s="56">
        <v>3152</v>
      </c>
      <c r="AI38" s="56">
        <v>4086</v>
      </c>
    </row>
    <row r="39" spans="1:35">
      <c r="A39">
        <v>37</v>
      </c>
      <c r="B39" s="59">
        <v>36</v>
      </c>
      <c r="C39" s="59">
        <v>32</v>
      </c>
      <c r="D39" s="56" t="s">
        <v>4</v>
      </c>
      <c r="E39" s="56" t="s">
        <v>7</v>
      </c>
      <c r="F39" s="59">
        <v>26</v>
      </c>
      <c r="G39" s="59">
        <v>26</v>
      </c>
      <c r="H39" s="56">
        <v>0.2</v>
      </c>
      <c r="I39" s="59">
        <v>5000</v>
      </c>
      <c r="J39" s="59">
        <v>60000</v>
      </c>
      <c r="K39" s="59">
        <v>18</v>
      </c>
      <c r="L39" s="59">
        <v>150</v>
      </c>
      <c r="M39" s="59">
        <v>0</v>
      </c>
      <c r="N39" s="59">
        <v>80</v>
      </c>
      <c r="O39" s="59">
        <v>11</v>
      </c>
      <c r="P39" s="56">
        <v>2.5000000000000001E-3</v>
      </c>
      <c r="Q39" s="56">
        <v>2.5000000000000001E-3</v>
      </c>
      <c r="R39" s="56">
        <v>3.7125000000000001E-3</v>
      </c>
      <c r="S39" s="56">
        <v>2.5000000000000001E-3</v>
      </c>
      <c r="T39" s="56">
        <v>2.5000000000000001E-3</v>
      </c>
      <c r="U39" s="56">
        <v>2.5000000000000001E-3</v>
      </c>
      <c r="V39" s="56">
        <v>2.5000000000000001E-3</v>
      </c>
      <c r="W39" s="56">
        <v>3.4499999999999999E-3</v>
      </c>
      <c r="X39" s="56">
        <v>3.4499999999999999E-3</v>
      </c>
      <c r="Y39" s="56">
        <v>2.5000000000000001E-3</v>
      </c>
      <c r="Z39" s="56">
        <v>2.5000000000000001E-3</v>
      </c>
      <c r="AA39" s="56">
        <v>2.5000000000000001E-3</v>
      </c>
      <c r="AB39" s="10">
        <v>0.67294036956346326</v>
      </c>
      <c r="AC39" s="56">
        <v>8.7144696816319662</v>
      </c>
      <c r="AD39" s="56">
        <v>271.87200000000001</v>
      </c>
      <c r="AE39" s="56">
        <v>0.03</v>
      </c>
      <c r="AF39" s="56">
        <v>783</v>
      </c>
      <c r="AG39" s="56">
        <v>1252</v>
      </c>
      <c r="AH39" s="56">
        <v>1970</v>
      </c>
      <c r="AI39" s="56">
        <v>3200</v>
      </c>
    </row>
    <row r="40" spans="1:35">
      <c r="A40">
        <v>38</v>
      </c>
      <c r="B40" s="59">
        <v>36</v>
      </c>
      <c r="C40" s="59">
        <v>32</v>
      </c>
      <c r="D40" s="56" t="s">
        <v>4</v>
      </c>
      <c r="E40" s="56" t="s">
        <v>7</v>
      </c>
      <c r="F40" s="59">
        <v>28</v>
      </c>
      <c r="G40" s="59">
        <v>28</v>
      </c>
      <c r="H40" s="56">
        <v>0.2</v>
      </c>
      <c r="I40" s="59">
        <v>5000</v>
      </c>
      <c r="J40" s="59">
        <v>60000</v>
      </c>
      <c r="K40" s="59">
        <v>18</v>
      </c>
      <c r="L40" s="59">
        <v>150</v>
      </c>
      <c r="M40" s="59">
        <v>0</v>
      </c>
      <c r="N40" s="59">
        <v>80</v>
      </c>
      <c r="O40" s="59">
        <v>11</v>
      </c>
      <c r="P40" s="56">
        <v>2.5000000000000001E-3</v>
      </c>
      <c r="Q40" s="56">
        <v>2.5000000000000001E-3</v>
      </c>
      <c r="R40" s="56">
        <v>3.6749999999999999E-3</v>
      </c>
      <c r="S40" s="56">
        <v>2.5000000000000001E-3</v>
      </c>
      <c r="T40" s="56">
        <v>2.5000000000000001E-3</v>
      </c>
      <c r="U40" s="56">
        <v>2.5000000000000001E-3</v>
      </c>
      <c r="V40" s="56">
        <v>2.5000000000000001E-3</v>
      </c>
      <c r="W40" s="56">
        <v>3.4125000000000002E-3</v>
      </c>
      <c r="X40" s="56">
        <v>3.4125000000000002E-3</v>
      </c>
      <c r="Y40" s="56">
        <v>2.5000000000000001E-3</v>
      </c>
      <c r="Z40" s="56">
        <v>2.5000000000000001E-3</v>
      </c>
      <c r="AA40" s="56">
        <v>2.5000000000000001E-3</v>
      </c>
      <c r="AB40" s="10">
        <v>0.68105709876543219</v>
      </c>
      <c r="AC40" s="56">
        <v>8.7668673251489473</v>
      </c>
      <c r="AD40" s="56">
        <v>271.87200000000001</v>
      </c>
      <c r="AE40" s="56">
        <v>0.03</v>
      </c>
      <c r="AF40" s="56">
        <v>776</v>
      </c>
      <c r="AG40" s="56">
        <v>1242</v>
      </c>
      <c r="AH40" s="56">
        <v>1888</v>
      </c>
      <c r="AI40" s="56">
        <v>3132</v>
      </c>
    </row>
    <row r="41" spans="1:35">
      <c r="A41">
        <v>39</v>
      </c>
      <c r="B41" s="59">
        <v>36</v>
      </c>
      <c r="C41" s="59">
        <v>32</v>
      </c>
      <c r="D41" s="56" t="s">
        <v>4</v>
      </c>
      <c r="E41" s="56" t="s">
        <v>7</v>
      </c>
      <c r="F41" s="59">
        <v>30</v>
      </c>
      <c r="G41" s="59">
        <v>30</v>
      </c>
      <c r="H41" s="56">
        <v>0.2</v>
      </c>
      <c r="I41" s="59">
        <v>5000</v>
      </c>
      <c r="J41" s="59">
        <v>60000</v>
      </c>
      <c r="K41" s="59">
        <v>18</v>
      </c>
      <c r="L41" s="59">
        <v>150</v>
      </c>
      <c r="M41" s="59">
        <v>0</v>
      </c>
      <c r="N41" s="59">
        <v>80</v>
      </c>
      <c r="O41" s="59">
        <v>11</v>
      </c>
      <c r="P41" s="56">
        <v>2.5000000000000001E-3</v>
      </c>
      <c r="Q41" s="56">
        <v>2.5000000000000001E-3</v>
      </c>
      <c r="R41" s="56">
        <v>3.6375000000000001E-3</v>
      </c>
      <c r="S41" s="56">
        <v>2.5000000000000001E-3</v>
      </c>
      <c r="T41" s="56">
        <v>2.5000000000000001E-3</v>
      </c>
      <c r="U41" s="56">
        <v>2.5000000000000001E-3</v>
      </c>
      <c r="V41" s="56">
        <v>2.5000000000000001E-3</v>
      </c>
      <c r="W41" s="56">
        <v>3.375E-3</v>
      </c>
      <c r="X41" s="56">
        <v>3.375E-3</v>
      </c>
      <c r="Y41" s="56">
        <v>2.5000000000000001E-3</v>
      </c>
      <c r="Z41" s="56">
        <v>2.5000000000000001E-3</v>
      </c>
      <c r="AA41" s="56">
        <v>2.5000000000000001E-3</v>
      </c>
      <c r="AB41" s="10">
        <v>0.69063432986363271</v>
      </c>
      <c r="AC41" s="56">
        <v>8.8282933025187944</v>
      </c>
      <c r="AD41" s="56">
        <v>271.87200000000001</v>
      </c>
      <c r="AE41" s="56">
        <v>0.03</v>
      </c>
      <c r="AF41" s="56">
        <v>769</v>
      </c>
      <c r="AG41" s="56">
        <v>1231</v>
      </c>
      <c r="AH41" s="56">
        <v>1805</v>
      </c>
      <c r="AI41" s="56">
        <v>3065</v>
      </c>
    </row>
    <row r="42" spans="1:35">
      <c r="A42">
        <v>40</v>
      </c>
      <c r="B42" s="59">
        <v>34</v>
      </c>
      <c r="C42" s="59">
        <v>34</v>
      </c>
      <c r="D42" s="56" t="s">
        <v>4</v>
      </c>
      <c r="E42" s="56" t="s">
        <v>7</v>
      </c>
      <c r="F42" s="59">
        <v>32</v>
      </c>
      <c r="G42" s="59">
        <v>32</v>
      </c>
      <c r="H42" s="56">
        <v>0.2</v>
      </c>
      <c r="I42" s="59">
        <v>5000</v>
      </c>
      <c r="J42" s="59">
        <v>60000</v>
      </c>
      <c r="K42" s="59">
        <v>18</v>
      </c>
      <c r="L42" s="59">
        <v>150</v>
      </c>
      <c r="M42" s="59">
        <v>0</v>
      </c>
      <c r="N42" s="59">
        <v>80</v>
      </c>
      <c r="O42" s="59">
        <v>11</v>
      </c>
      <c r="P42" s="56">
        <v>2.5000000000000001E-3</v>
      </c>
      <c r="Q42" s="56">
        <v>2.5000000000000001E-3</v>
      </c>
      <c r="R42" s="56">
        <v>3.5999999999999999E-3</v>
      </c>
      <c r="S42" s="56">
        <v>2.5000000000000001E-3</v>
      </c>
      <c r="T42" s="56">
        <v>2.5000000000000001E-3</v>
      </c>
      <c r="U42" s="56">
        <v>2.5000000000000001E-3</v>
      </c>
      <c r="V42" s="56">
        <v>2.5000000000000001E-3</v>
      </c>
      <c r="W42" s="56">
        <v>3.3375000000000002E-3</v>
      </c>
      <c r="X42" s="56">
        <v>3.3375000000000002E-3</v>
      </c>
      <c r="Y42" s="56">
        <v>2.5000000000000001E-3</v>
      </c>
      <c r="Z42" s="56">
        <v>2.5000000000000001E-3</v>
      </c>
      <c r="AA42" s="56">
        <v>2.5000000000000001E-3</v>
      </c>
      <c r="AB42" s="10">
        <v>0.61418340998951015</v>
      </c>
      <c r="AC42" s="56">
        <v>8.7787563260066754</v>
      </c>
      <c r="AD42" s="56">
        <v>272.81599999999997</v>
      </c>
      <c r="AE42" s="56">
        <v>0.03</v>
      </c>
      <c r="AF42" s="56">
        <v>772</v>
      </c>
      <c r="AG42" s="56">
        <v>1236</v>
      </c>
      <c r="AH42" s="56">
        <v>1867</v>
      </c>
      <c r="AI42" s="56">
        <v>3110</v>
      </c>
    </row>
  </sheetData>
  <conditionalFormatting sqref="AF3:AI42">
    <cfRule type="cellIs" dxfId="4" priority="1" operator="lessThan">
      <formula>6000</formula>
    </cfRule>
  </conditionalFormatting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42"/>
  <sheetViews>
    <sheetView topLeftCell="A19" workbookViewId="0">
      <selection activeCell="P3" sqref="P3:AA42"/>
    </sheetView>
  </sheetViews>
  <sheetFormatPr defaultRowHeight="15"/>
  <cols>
    <col min="1" max="1" width="7.5703125" style="8" bestFit="1" customWidth="1"/>
    <col min="2" max="27" width="9.140625" style="8" customWidth="1"/>
    <col min="28" max="28" width="13.85546875" style="8" bestFit="1" customWidth="1"/>
    <col min="29" max="31" width="9.140625" style="8" customWidth="1"/>
    <col min="32" max="32" width="9.85546875" style="8" bestFit="1" customWidth="1"/>
    <col min="33" max="40" width="9.140625" style="8" customWidth="1"/>
    <col min="41" max="16384" width="9.140625" style="8"/>
  </cols>
  <sheetData>
    <row r="1" spans="1:35" ht="18" customHeight="1">
      <c r="B1" s="56" t="s">
        <v>137</v>
      </c>
      <c r="C1" s="56" t="s">
        <v>138</v>
      </c>
      <c r="D1" s="56" t="s">
        <v>139</v>
      </c>
      <c r="E1" s="56" t="s">
        <v>140</v>
      </c>
      <c r="F1" s="56" t="s">
        <v>141</v>
      </c>
      <c r="G1" s="56" t="s">
        <v>142</v>
      </c>
      <c r="H1" s="56" t="s">
        <v>143</v>
      </c>
      <c r="I1" s="56" t="s">
        <v>144</v>
      </c>
      <c r="J1" s="56" t="s">
        <v>145</v>
      </c>
      <c r="K1" s="56" t="s">
        <v>146</v>
      </c>
      <c r="L1" s="56" t="s">
        <v>147</v>
      </c>
      <c r="M1" s="56" t="s">
        <v>148</v>
      </c>
      <c r="N1" s="56" t="s">
        <v>79</v>
      </c>
      <c r="O1" s="56" t="s">
        <v>149</v>
      </c>
      <c r="P1" s="56" t="s">
        <v>137</v>
      </c>
      <c r="Q1" s="56" t="s">
        <v>137</v>
      </c>
      <c r="R1" s="56" t="s">
        <v>137</v>
      </c>
      <c r="S1" s="56" t="s">
        <v>137</v>
      </c>
      <c r="T1" s="56" t="s">
        <v>137</v>
      </c>
      <c r="U1" s="56" t="s">
        <v>137</v>
      </c>
      <c r="V1" s="56" t="s">
        <v>138</v>
      </c>
      <c r="W1" s="56" t="s">
        <v>138</v>
      </c>
      <c r="X1" s="56" t="s">
        <v>138</v>
      </c>
      <c r="Y1" s="56" t="s">
        <v>138</v>
      </c>
      <c r="Z1" s="56" t="s">
        <v>138</v>
      </c>
      <c r="AA1" s="56" t="s">
        <v>138</v>
      </c>
      <c r="AB1" s="56" t="s">
        <v>150</v>
      </c>
      <c r="AC1" s="56" t="s">
        <v>120</v>
      </c>
      <c r="AD1" s="56" t="s">
        <v>151</v>
      </c>
      <c r="AE1" s="58" t="s">
        <v>152</v>
      </c>
      <c r="AF1" s="56" t="s">
        <v>132</v>
      </c>
      <c r="AG1" s="56" t="s">
        <v>133</v>
      </c>
      <c r="AH1" s="56" t="s">
        <v>135</v>
      </c>
      <c r="AI1" s="56" t="s">
        <v>136</v>
      </c>
    </row>
    <row r="2" spans="1:35" ht="18" customHeight="1">
      <c r="A2" t="s">
        <v>153</v>
      </c>
      <c r="B2" s="56" t="s">
        <v>3</v>
      </c>
      <c r="C2" s="56" t="s">
        <v>3</v>
      </c>
      <c r="D2" s="56" t="s">
        <v>154</v>
      </c>
      <c r="E2" s="56" t="s">
        <v>154</v>
      </c>
      <c r="F2" s="56" t="s">
        <v>11</v>
      </c>
      <c r="G2" s="56" t="s">
        <v>11</v>
      </c>
      <c r="H2" s="56"/>
      <c r="I2" s="56" t="s">
        <v>15</v>
      </c>
      <c r="J2" s="56" t="s">
        <v>15</v>
      </c>
      <c r="K2" s="56" t="s">
        <v>11</v>
      </c>
      <c r="L2" s="56" t="s">
        <v>22</v>
      </c>
      <c r="M2" s="56" t="s">
        <v>36</v>
      </c>
      <c r="N2" s="56" t="s">
        <v>36</v>
      </c>
      <c r="O2" s="56" t="s">
        <v>36</v>
      </c>
      <c r="P2" s="57" t="s">
        <v>155</v>
      </c>
      <c r="Q2" s="57" t="s">
        <v>156</v>
      </c>
      <c r="R2" s="57" t="s">
        <v>157</v>
      </c>
      <c r="S2" s="57" t="s">
        <v>158</v>
      </c>
      <c r="T2" s="57" t="s">
        <v>159</v>
      </c>
      <c r="U2" s="57" t="s">
        <v>160</v>
      </c>
      <c r="V2" s="57" t="s">
        <v>155</v>
      </c>
      <c r="W2" s="57" t="s">
        <v>156</v>
      </c>
      <c r="X2" s="57" t="s">
        <v>157</v>
      </c>
      <c r="Y2" s="57" t="s">
        <v>158</v>
      </c>
      <c r="Z2" s="57" t="s">
        <v>159</v>
      </c>
      <c r="AA2" s="57" t="s">
        <v>160</v>
      </c>
      <c r="AB2" s="57" t="s">
        <v>161</v>
      </c>
      <c r="AC2" s="56" t="s">
        <v>108</v>
      </c>
      <c r="AD2" s="56" t="s">
        <v>43</v>
      </c>
      <c r="AE2" s="58" t="s">
        <v>162</v>
      </c>
      <c r="AF2" s="56" t="s">
        <v>131</v>
      </c>
      <c r="AG2" s="56" t="s">
        <v>131</v>
      </c>
      <c r="AH2" s="56" t="s">
        <v>131</v>
      </c>
      <c r="AI2" s="56" t="s">
        <v>131</v>
      </c>
    </row>
    <row r="3" spans="1:35">
      <c r="A3">
        <v>1</v>
      </c>
      <c r="B3" s="59">
        <v>36</v>
      </c>
      <c r="C3" s="59">
        <v>32</v>
      </c>
      <c r="D3" s="56" t="s">
        <v>4</v>
      </c>
      <c r="E3" s="56" t="s">
        <v>7</v>
      </c>
      <c r="F3" s="59">
        <v>24</v>
      </c>
      <c r="G3" s="59">
        <v>24</v>
      </c>
      <c r="H3" s="56">
        <v>0.2</v>
      </c>
      <c r="I3" s="59">
        <v>5000</v>
      </c>
      <c r="J3" s="59">
        <v>60000</v>
      </c>
      <c r="K3" s="59">
        <v>12</v>
      </c>
      <c r="L3" s="59">
        <v>150</v>
      </c>
      <c r="M3" s="59">
        <v>0</v>
      </c>
      <c r="N3" s="59">
        <v>80</v>
      </c>
      <c r="O3" s="59">
        <v>11</v>
      </c>
      <c r="P3" s="56">
        <v>5.025E-3</v>
      </c>
      <c r="Q3" s="56">
        <v>4.1849999999999986E-3</v>
      </c>
      <c r="R3" s="56">
        <v>8.4600000000000005E-3</v>
      </c>
      <c r="S3" s="56">
        <v>2.5000000000000001E-3</v>
      </c>
      <c r="T3" s="56">
        <v>2.5000000000000001E-3</v>
      </c>
      <c r="U3" s="56">
        <v>2.5000000000000001E-3</v>
      </c>
      <c r="V3" s="56">
        <v>2.5000000000000001E-3</v>
      </c>
      <c r="W3" s="56">
        <v>7.8450000000000013E-3</v>
      </c>
      <c r="X3" s="56">
        <v>7.8450000000000013E-3</v>
      </c>
      <c r="Y3" s="56">
        <v>2.5000000000000001E-3</v>
      </c>
      <c r="Z3" s="56">
        <v>2.5000000000000001E-3</v>
      </c>
      <c r="AA3" s="56">
        <v>2.5000000000000001E-3</v>
      </c>
      <c r="AB3" s="10">
        <v>0.45112379153050108</v>
      </c>
      <c r="AC3" s="56">
        <v>4.2544264406690351</v>
      </c>
      <c r="AD3" s="56">
        <v>185.47200000000001</v>
      </c>
      <c r="AE3" s="56">
        <v>0.03</v>
      </c>
      <c r="AF3" s="56">
        <v>2703</v>
      </c>
      <c r="AG3" s="56">
        <v>9972</v>
      </c>
      <c r="AH3" s="56">
        <v>10405</v>
      </c>
      <c r="AI3" s="56">
        <v>10857</v>
      </c>
    </row>
    <row r="4" spans="1:35">
      <c r="A4">
        <v>2</v>
      </c>
      <c r="B4" s="59">
        <v>36</v>
      </c>
      <c r="C4" s="59">
        <v>32</v>
      </c>
      <c r="D4" s="56" t="s">
        <v>4</v>
      </c>
      <c r="E4" s="56" t="s">
        <v>7</v>
      </c>
      <c r="F4" s="59">
        <v>26</v>
      </c>
      <c r="G4" s="59">
        <v>26</v>
      </c>
      <c r="H4" s="56">
        <v>0.2</v>
      </c>
      <c r="I4" s="59">
        <v>5000</v>
      </c>
      <c r="J4" s="59">
        <v>60000</v>
      </c>
      <c r="K4" s="59">
        <v>12</v>
      </c>
      <c r="L4" s="59">
        <v>150</v>
      </c>
      <c r="M4" s="59">
        <v>0</v>
      </c>
      <c r="N4" s="59">
        <v>80</v>
      </c>
      <c r="O4" s="59">
        <v>11</v>
      </c>
      <c r="P4" s="56">
        <v>4.9800000000000001E-3</v>
      </c>
      <c r="Q4" s="56">
        <v>4.1399999999999996E-3</v>
      </c>
      <c r="R4" s="56">
        <v>8.369999999999999E-3</v>
      </c>
      <c r="S4" s="56">
        <v>2.5000000000000001E-3</v>
      </c>
      <c r="T4" s="56">
        <v>2.5000000000000001E-3</v>
      </c>
      <c r="U4" s="56">
        <v>2.5000000000000001E-3</v>
      </c>
      <c r="V4" s="56">
        <v>2.5000000000000001E-3</v>
      </c>
      <c r="W4" s="56">
        <v>7.7699999999999991E-3</v>
      </c>
      <c r="X4" s="56">
        <v>7.7699999999999991E-3</v>
      </c>
      <c r="Y4" s="56">
        <v>2.5000000000000001E-3</v>
      </c>
      <c r="Z4" s="56">
        <v>2.5000000000000001E-3</v>
      </c>
      <c r="AA4" s="56">
        <v>2.5000000000000001E-3</v>
      </c>
      <c r="AB4" s="10">
        <v>0.45125485089869283</v>
      </c>
      <c r="AC4" s="56">
        <v>4.7029437978322051</v>
      </c>
      <c r="AD4" s="56">
        <v>185.47200000000001</v>
      </c>
      <c r="AE4" s="56">
        <v>0.03</v>
      </c>
      <c r="AF4" s="56">
        <v>2420</v>
      </c>
      <c r="AG4" s="56">
        <v>9066</v>
      </c>
      <c r="AH4" s="56">
        <v>9502</v>
      </c>
      <c r="AI4" s="56">
        <v>9959</v>
      </c>
    </row>
    <row r="5" spans="1:35">
      <c r="A5">
        <v>3</v>
      </c>
      <c r="B5" s="59">
        <v>36</v>
      </c>
      <c r="C5" s="59">
        <v>32</v>
      </c>
      <c r="D5" s="56" t="s">
        <v>4</v>
      </c>
      <c r="E5" s="56" t="s">
        <v>7</v>
      </c>
      <c r="F5" s="59">
        <v>28</v>
      </c>
      <c r="G5" s="59">
        <v>28</v>
      </c>
      <c r="H5" s="56">
        <v>0.2</v>
      </c>
      <c r="I5" s="59">
        <v>5000</v>
      </c>
      <c r="J5" s="59">
        <v>60000</v>
      </c>
      <c r="K5" s="59">
        <v>12</v>
      </c>
      <c r="L5" s="59">
        <v>150</v>
      </c>
      <c r="M5" s="59">
        <v>0</v>
      </c>
      <c r="N5" s="59">
        <v>80</v>
      </c>
      <c r="O5" s="59">
        <v>11</v>
      </c>
      <c r="P5" s="56">
        <v>4.9199999999999999E-3</v>
      </c>
      <c r="Q5" s="56">
        <v>4.1099999999999999E-3</v>
      </c>
      <c r="R5" s="56">
        <v>8.2799999999999992E-3</v>
      </c>
      <c r="S5" s="56">
        <v>2.5000000000000001E-3</v>
      </c>
      <c r="T5" s="56">
        <v>2.5000000000000001E-3</v>
      </c>
      <c r="U5" s="56">
        <v>2.5000000000000001E-3</v>
      </c>
      <c r="V5" s="56">
        <v>2.5000000000000001E-3</v>
      </c>
      <c r="W5" s="56">
        <v>7.6949999999999996E-3</v>
      </c>
      <c r="X5" s="56">
        <v>7.6949999999999996E-3</v>
      </c>
      <c r="Y5" s="56">
        <v>2.5000000000000001E-3</v>
      </c>
      <c r="Z5" s="56">
        <v>2.5000000000000001E-3</v>
      </c>
      <c r="AA5" s="56">
        <v>2.5000000000000001E-3</v>
      </c>
      <c r="AB5" s="10">
        <v>0.45138378267973861</v>
      </c>
      <c r="AC5" s="56">
        <v>4.703615608465407</v>
      </c>
      <c r="AD5" s="56">
        <v>185.47200000000001</v>
      </c>
      <c r="AE5" s="56">
        <v>0.03</v>
      </c>
      <c r="AF5" s="56">
        <v>2420</v>
      </c>
      <c r="AG5" s="56">
        <v>9066</v>
      </c>
      <c r="AH5" s="56">
        <v>9502</v>
      </c>
      <c r="AI5" s="56">
        <v>9959</v>
      </c>
    </row>
    <row r="6" spans="1:35">
      <c r="A6">
        <v>4</v>
      </c>
      <c r="B6" s="59">
        <v>36</v>
      </c>
      <c r="C6" s="59">
        <v>32</v>
      </c>
      <c r="D6" s="56" t="s">
        <v>4</v>
      </c>
      <c r="E6" s="56" t="s">
        <v>7</v>
      </c>
      <c r="F6" s="59">
        <v>30</v>
      </c>
      <c r="G6" s="59">
        <v>30</v>
      </c>
      <c r="H6" s="56">
        <v>0.2</v>
      </c>
      <c r="I6" s="59">
        <v>5000</v>
      </c>
      <c r="J6" s="59">
        <v>60000</v>
      </c>
      <c r="K6" s="59">
        <v>12</v>
      </c>
      <c r="L6" s="59">
        <v>150</v>
      </c>
      <c r="M6" s="59">
        <v>0</v>
      </c>
      <c r="N6" s="59">
        <v>80</v>
      </c>
      <c r="O6" s="59">
        <v>11</v>
      </c>
      <c r="P6" s="56">
        <v>4.875E-3</v>
      </c>
      <c r="Q6" s="56">
        <v>4.0499999999999998E-3</v>
      </c>
      <c r="R6" s="56">
        <v>8.1899999999999994E-3</v>
      </c>
      <c r="S6" s="56">
        <v>2.5000000000000001E-3</v>
      </c>
      <c r="T6" s="56">
        <v>2.5000000000000001E-3</v>
      </c>
      <c r="U6" s="56">
        <v>2.5000000000000001E-3</v>
      </c>
      <c r="V6" s="56">
        <v>2.5000000000000001E-3</v>
      </c>
      <c r="W6" s="56">
        <v>7.62E-3</v>
      </c>
      <c r="X6" s="56">
        <v>7.62E-3</v>
      </c>
      <c r="Y6" s="56">
        <v>2.5000000000000001E-3</v>
      </c>
      <c r="Z6" s="56">
        <v>2.5000000000000001E-3</v>
      </c>
      <c r="AA6" s="56">
        <v>2.5000000000000001E-3</v>
      </c>
      <c r="AB6" s="10">
        <v>0.45157271241830071</v>
      </c>
      <c r="AC6" s="56">
        <v>4.7045998705643521</v>
      </c>
      <c r="AD6" s="56">
        <v>185.47200000000001</v>
      </c>
      <c r="AE6" s="56">
        <v>0.03</v>
      </c>
      <c r="AF6" s="56">
        <v>2420</v>
      </c>
      <c r="AG6" s="56">
        <v>9066</v>
      </c>
      <c r="AH6" s="56">
        <v>9502</v>
      </c>
      <c r="AI6" s="56">
        <v>9959</v>
      </c>
    </row>
    <row r="7" spans="1:35">
      <c r="A7">
        <v>5</v>
      </c>
      <c r="B7" s="59">
        <v>36</v>
      </c>
      <c r="C7" s="59">
        <v>32</v>
      </c>
      <c r="D7" s="56" t="s">
        <v>4</v>
      </c>
      <c r="E7" s="56" t="s">
        <v>7</v>
      </c>
      <c r="F7" s="59">
        <v>32</v>
      </c>
      <c r="G7" s="59">
        <v>32</v>
      </c>
      <c r="H7" s="56">
        <v>0.2</v>
      </c>
      <c r="I7" s="59">
        <v>5000</v>
      </c>
      <c r="J7" s="59">
        <v>60000</v>
      </c>
      <c r="K7" s="59">
        <v>12</v>
      </c>
      <c r="L7" s="59">
        <v>150</v>
      </c>
      <c r="M7" s="59">
        <v>0</v>
      </c>
      <c r="N7" s="59">
        <v>80</v>
      </c>
      <c r="O7" s="59">
        <v>11</v>
      </c>
      <c r="P7" s="56">
        <v>4.8149999999999998E-3</v>
      </c>
      <c r="Q7" s="56">
        <v>4.0200000000000001E-3</v>
      </c>
      <c r="R7" s="56">
        <v>8.0999999999999996E-3</v>
      </c>
      <c r="S7" s="56">
        <v>2.5000000000000001E-3</v>
      </c>
      <c r="T7" s="56">
        <v>2.5000000000000001E-3</v>
      </c>
      <c r="U7" s="56">
        <v>2.5000000000000001E-3</v>
      </c>
      <c r="V7" s="56">
        <v>2.5000000000000001E-3</v>
      </c>
      <c r="W7" s="56">
        <v>7.5300000000000002E-3</v>
      </c>
      <c r="X7" s="56">
        <v>7.5300000000000002E-3</v>
      </c>
      <c r="Y7" s="56">
        <v>2.5000000000000001E-3</v>
      </c>
      <c r="Z7" s="56">
        <v>2.5000000000000001E-3</v>
      </c>
      <c r="AA7" s="56">
        <v>2.5000000000000001E-3</v>
      </c>
      <c r="AB7" s="10">
        <v>0.45172036696623091</v>
      </c>
      <c r="AC7" s="56">
        <v>4.7053689590997214</v>
      </c>
      <c r="AD7" s="56">
        <v>185.47200000000001</v>
      </c>
      <c r="AE7" s="56">
        <v>0.03</v>
      </c>
      <c r="AF7" s="56">
        <v>2414</v>
      </c>
      <c r="AG7" s="56">
        <v>9047</v>
      </c>
      <c r="AH7" s="56">
        <v>9483</v>
      </c>
      <c r="AI7" s="56">
        <v>9941</v>
      </c>
    </row>
    <row r="8" spans="1:35">
      <c r="A8">
        <v>6</v>
      </c>
      <c r="B8" s="59">
        <v>36</v>
      </c>
      <c r="C8" s="59">
        <v>32</v>
      </c>
      <c r="D8" s="56" t="s">
        <v>4</v>
      </c>
      <c r="E8" s="56" t="s">
        <v>7</v>
      </c>
      <c r="F8" s="59">
        <v>24</v>
      </c>
      <c r="G8" s="59">
        <v>24</v>
      </c>
      <c r="H8" s="56">
        <v>0.2</v>
      </c>
      <c r="I8" s="59">
        <v>5000</v>
      </c>
      <c r="J8" s="59">
        <v>60000</v>
      </c>
      <c r="K8" s="59">
        <v>13</v>
      </c>
      <c r="L8" s="59">
        <v>150</v>
      </c>
      <c r="M8" s="59">
        <v>0</v>
      </c>
      <c r="N8" s="59">
        <v>80</v>
      </c>
      <c r="O8" s="59">
        <v>11</v>
      </c>
      <c r="P8" s="56">
        <v>4.4099999999999999E-3</v>
      </c>
      <c r="Q8" s="56">
        <v>2.5000000000000001E-3</v>
      </c>
      <c r="R8" s="56">
        <v>7.425000000000001E-3</v>
      </c>
      <c r="S8" s="56">
        <v>2.5000000000000001E-3</v>
      </c>
      <c r="T8" s="56">
        <v>2.5000000000000001E-3</v>
      </c>
      <c r="U8" s="56">
        <v>2.5000000000000001E-3</v>
      </c>
      <c r="V8" s="56">
        <v>2.5000000000000001E-3</v>
      </c>
      <c r="W8" s="56">
        <v>6.8999999999999999E-3</v>
      </c>
      <c r="X8" s="56">
        <v>6.8999999999999999E-3</v>
      </c>
      <c r="Y8" s="56">
        <v>2.5000000000000001E-3</v>
      </c>
      <c r="Z8" s="56">
        <v>2.5000000000000001E-3</v>
      </c>
      <c r="AA8" s="56">
        <v>2.5000000000000001E-3</v>
      </c>
      <c r="AB8" s="10">
        <v>0.45407306755200938</v>
      </c>
      <c r="AC8" s="56">
        <v>4.636202349832379</v>
      </c>
      <c r="AD8" s="56">
        <v>199.87200000000001</v>
      </c>
      <c r="AE8" s="56">
        <v>0.03</v>
      </c>
      <c r="AF8" s="56">
        <v>2278</v>
      </c>
      <c r="AG8" s="56">
        <v>8518</v>
      </c>
      <c r="AH8" s="56">
        <v>8922</v>
      </c>
      <c r="AI8" s="56">
        <v>9346</v>
      </c>
    </row>
    <row r="9" spans="1:35">
      <c r="A9">
        <v>7</v>
      </c>
      <c r="B9" s="59">
        <v>36</v>
      </c>
      <c r="C9" s="59">
        <v>32</v>
      </c>
      <c r="D9" s="56" t="s">
        <v>4</v>
      </c>
      <c r="E9" s="56" t="s">
        <v>7</v>
      </c>
      <c r="F9" s="59">
        <v>26</v>
      </c>
      <c r="G9" s="59">
        <v>26</v>
      </c>
      <c r="H9" s="56">
        <v>0.2</v>
      </c>
      <c r="I9" s="59">
        <v>5000</v>
      </c>
      <c r="J9" s="59">
        <v>60000</v>
      </c>
      <c r="K9" s="59">
        <v>13</v>
      </c>
      <c r="L9" s="59">
        <v>150</v>
      </c>
      <c r="M9" s="59">
        <v>0</v>
      </c>
      <c r="N9" s="59">
        <v>80</v>
      </c>
      <c r="O9" s="59">
        <v>11</v>
      </c>
      <c r="P9" s="56">
        <v>4.365E-3</v>
      </c>
      <c r="Q9" s="56">
        <v>2.5000000000000001E-3</v>
      </c>
      <c r="R9" s="56">
        <v>7.3499999999999998E-3</v>
      </c>
      <c r="S9" s="56">
        <v>2.5000000000000001E-3</v>
      </c>
      <c r="T9" s="56">
        <v>2.5000000000000001E-3</v>
      </c>
      <c r="U9" s="56">
        <v>2.5000000000000001E-3</v>
      </c>
      <c r="V9" s="56">
        <v>2.5000000000000001E-3</v>
      </c>
      <c r="W9" s="56">
        <v>6.8250000000000003E-3</v>
      </c>
      <c r="X9" s="56">
        <v>6.8250000000000003E-3</v>
      </c>
      <c r="Y9" s="56">
        <v>2.5000000000000001E-3</v>
      </c>
      <c r="Z9" s="56">
        <v>2.5000000000000001E-3</v>
      </c>
      <c r="AA9" s="56">
        <v>2.5000000000000001E-3</v>
      </c>
      <c r="AB9" s="10">
        <v>0.45460788776138589</v>
      </c>
      <c r="AC9" s="56">
        <v>5.1272404901262307</v>
      </c>
      <c r="AD9" s="56">
        <v>199.87200000000001</v>
      </c>
      <c r="AE9" s="56">
        <v>0.03</v>
      </c>
      <c r="AF9" s="56">
        <v>2035</v>
      </c>
      <c r="AG9" s="56">
        <v>7714</v>
      </c>
      <c r="AH9" s="56">
        <v>8120</v>
      </c>
      <c r="AI9" s="56">
        <v>8547</v>
      </c>
    </row>
    <row r="10" spans="1:35">
      <c r="A10">
        <v>8</v>
      </c>
      <c r="B10" s="59">
        <v>36</v>
      </c>
      <c r="C10" s="59">
        <v>32</v>
      </c>
      <c r="D10" s="56" t="s">
        <v>4</v>
      </c>
      <c r="E10" s="56" t="s">
        <v>7</v>
      </c>
      <c r="F10" s="59">
        <v>28</v>
      </c>
      <c r="G10" s="59">
        <v>28</v>
      </c>
      <c r="H10" s="56">
        <v>0.2</v>
      </c>
      <c r="I10" s="59">
        <v>5000</v>
      </c>
      <c r="J10" s="59">
        <v>60000</v>
      </c>
      <c r="K10" s="59">
        <v>13</v>
      </c>
      <c r="L10" s="59">
        <v>150</v>
      </c>
      <c r="M10" s="59">
        <v>0</v>
      </c>
      <c r="N10" s="59">
        <v>80</v>
      </c>
      <c r="O10" s="59">
        <v>11</v>
      </c>
      <c r="P10" s="56">
        <v>4.3200000000000001E-3</v>
      </c>
      <c r="Q10" s="56">
        <v>2.5000000000000001E-3</v>
      </c>
      <c r="R10" s="56">
        <v>7.2750000000000002E-3</v>
      </c>
      <c r="S10" s="56">
        <v>2.5000000000000001E-3</v>
      </c>
      <c r="T10" s="56">
        <v>2.5000000000000001E-3</v>
      </c>
      <c r="U10" s="56">
        <v>2.5000000000000001E-3</v>
      </c>
      <c r="V10" s="56">
        <v>2.5000000000000001E-3</v>
      </c>
      <c r="W10" s="56">
        <v>6.7499999999999991E-3</v>
      </c>
      <c r="X10" s="56">
        <v>6.7499999999999991E-3</v>
      </c>
      <c r="Y10" s="56">
        <v>2.5000000000000001E-3</v>
      </c>
      <c r="Z10" s="56">
        <v>2.5000000000000001E-3</v>
      </c>
      <c r="AA10" s="56">
        <v>2.5000000000000001E-3</v>
      </c>
      <c r="AB10" s="10">
        <v>0.4552464590752095</v>
      </c>
      <c r="AC10" s="56">
        <v>5.1308402514099276</v>
      </c>
      <c r="AD10" s="56">
        <v>199.87200000000001</v>
      </c>
      <c r="AE10" s="56">
        <v>0.03</v>
      </c>
      <c r="AF10" s="56">
        <v>2035</v>
      </c>
      <c r="AG10" s="56">
        <v>7714</v>
      </c>
      <c r="AH10" s="56">
        <v>8120</v>
      </c>
      <c r="AI10" s="56">
        <v>8547</v>
      </c>
    </row>
    <row r="11" spans="1:35">
      <c r="A11">
        <v>9</v>
      </c>
      <c r="B11" s="59">
        <v>36</v>
      </c>
      <c r="C11" s="59">
        <v>32</v>
      </c>
      <c r="D11" s="56" t="s">
        <v>4</v>
      </c>
      <c r="E11" s="56" t="s">
        <v>7</v>
      </c>
      <c r="F11" s="59">
        <v>30</v>
      </c>
      <c r="G11" s="59">
        <v>30</v>
      </c>
      <c r="H11" s="56">
        <v>0.2</v>
      </c>
      <c r="I11" s="59">
        <v>5000</v>
      </c>
      <c r="J11" s="59">
        <v>60000</v>
      </c>
      <c r="K11" s="59">
        <v>13</v>
      </c>
      <c r="L11" s="59">
        <v>150</v>
      </c>
      <c r="M11" s="59">
        <v>0</v>
      </c>
      <c r="N11" s="59">
        <v>80</v>
      </c>
      <c r="O11" s="59">
        <v>11</v>
      </c>
      <c r="P11" s="56">
        <v>4.2750000000000002E-3</v>
      </c>
      <c r="Q11" s="56">
        <v>2.5000000000000001E-3</v>
      </c>
      <c r="R11" s="56">
        <v>7.1999999999999998E-3</v>
      </c>
      <c r="S11" s="56">
        <v>2.5000000000000001E-3</v>
      </c>
      <c r="T11" s="56">
        <v>2.5000000000000001E-3</v>
      </c>
      <c r="U11" s="56">
        <v>2.5000000000000001E-3</v>
      </c>
      <c r="V11" s="56">
        <v>2.5000000000000001E-3</v>
      </c>
      <c r="W11" s="56">
        <v>6.6900000000000006E-3</v>
      </c>
      <c r="X11" s="56">
        <v>6.6900000000000006E-3</v>
      </c>
      <c r="Y11" s="56">
        <v>2.5000000000000001E-3</v>
      </c>
      <c r="Z11" s="56">
        <v>2.5000000000000001E-3</v>
      </c>
      <c r="AA11" s="56">
        <v>2.5000000000000001E-3</v>
      </c>
      <c r="AB11" s="10">
        <v>0.45596568850571628</v>
      </c>
      <c r="AC11" s="56">
        <v>5.1348916776879303</v>
      </c>
      <c r="AD11" s="56">
        <v>199.87200000000001</v>
      </c>
      <c r="AE11" s="56">
        <v>0.03</v>
      </c>
      <c r="AF11" s="56">
        <v>2035</v>
      </c>
      <c r="AG11" s="56">
        <v>7714</v>
      </c>
      <c r="AH11" s="56">
        <v>8120</v>
      </c>
      <c r="AI11" s="56">
        <v>8547</v>
      </c>
    </row>
    <row r="12" spans="1:35">
      <c r="A12">
        <v>10</v>
      </c>
      <c r="B12" s="59">
        <v>36</v>
      </c>
      <c r="C12" s="59">
        <v>32</v>
      </c>
      <c r="D12" s="56" t="s">
        <v>4</v>
      </c>
      <c r="E12" s="56" t="s">
        <v>7</v>
      </c>
      <c r="F12" s="59">
        <v>32</v>
      </c>
      <c r="G12" s="59">
        <v>32</v>
      </c>
      <c r="H12" s="56">
        <v>0.2</v>
      </c>
      <c r="I12" s="59">
        <v>5000</v>
      </c>
      <c r="J12" s="59">
        <v>60000</v>
      </c>
      <c r="K12" s="59">
        <v>13</v>
      </c>
      <c r="L12" s="59">
        <v>150</v>
      </c>
      <c r="M12" s="59">
        <v>0</v>
      </c>
      <c r="N12" s="59">
        <v>80</v>
      </c>
      <c r="O12" s="59">
        <v>11</v>
      </c>
      <c r="P12" s="56">
        <v>4.2300000000000003E-3</v>
      </c>
      <c r="Q12" s="56">
        <v>2.5000000000000001E-3</v>
      </c>
      <c r="R12" s="56">
        <v>7.11E-3</v>
      </c>
      <c r="S12" s="56">
        <v>2.5000000000000001E-3</v>
      </c>
      <c r="T12" s="56">
        <v>2.5000000000000001E-3</v>
      </c>
      <c r="U12" s="56">
        <v>2.5000000000000001E-3</v>
      </c>
      <c r="V12" s="56">
        <v>2.5000000000000001E-3</v>
      </c>
      <c r="W12" s="56">
        <v>6.6149999999999994E-3</v>
      </c>
      <c r="X12" s="56">
        <v>6.6149999999999994E-3</v>
      </c>
      <c r="Y12" s="56">
        <v>2.5000000000000001E-3</v>
      </c>
      <c r="Z12" s="56">
        <v>2.5000000000000001E-3</v>
      </c>
      <c r="AA12" s="56">
        <v>2.5000000000000001E-3</v>
      </c>
      <c r="AB12" s="10">
        <v>0.45670868028595141</v>
      </c>
      <c r="AC12" s="56">
        <v>5.1390736035095079</v>
      </c>
      <c r="AD12" s="56">
        <v>199.87200000000001</v>
      </c>
      <c r="AE12" s="56">
        <v>0.03</v>
      </c>
      <c r="AF12" s="56">
        <v>2031</v>
      </c>
      <c r="AG12" s="56">
        <v>7698</v>
      </c>
      <c r="AH12" s="56">
        <v>8104</v>
      </c>
      <c r="AI12" s="56">
        <v>8532</v>
      </c>
    </row>
    <row r="13" spans="1:35">
      <c r="A13">
        <v>11</v>
      </c>
      <c r="B13" s="59">
        <v>36</v>
      </c>
      <c r="C13" s="59">
        <v>32</v>
      </c>
      <c r="D13" s="56" t="s">
        <v>4</v>
      </c>
      <c r="E13" s="56" t="s">
        <v>7</v>
      </c>
      <c r="F13" s="59">
        <v>24</v>
      </c>
      <c r="G13" s="59">
        <v>24</v>
      </c>
      <c r="H13" s="56">
        <v>0.2</v>
      </c>
      <c r="I13" s="59">
        <v>5000</v>
      </c>
      <c r="J13" s="59">
        <v>60000</v>
      </c>
      <c r="K13" s="59">
        <v>13</v>
      </c>
      <c r="L13" s="59">
        <v>150</v>
      </c>
      <c r="M13" s="59">
        <v>0</v>
      </c>
      <c r="N13" s="59">
        <v>80</v>
      </c>
      <c r="O13" s="59">
        <v>11</v>
      </c>
      <c r="P13" s="56">
        <v>4.4099999999999999E-3</v>
      </c>
      <c r="Q13" s="56">
        <v>2.5000000000000001E-3</v>
      </c>
      <c r="R13" s="56">
        <v>7.425000000000001E-3</v>
      </c>
      <c r="S13" s="56">
        <v>2.5000000000000001E-3</v>
      </c>
      <c r="T13" s="56">
        <v>2.5000000000000001E-3</v>
      </c>
      <c r="U13" s="56">
        <v>2.5000000000000001E-3</v>
      </c>
      <c r="V13" s="56">
        <v>2.5000000000000001E-3</v>
      </c>
      <c r="W13" s="56">
        <v>6.8999999999999999E-3</v>
      </c>
      <c r="X13" s="56">
        <v>6.8999999999999999E-3</v>
      </c>
      <c r="Y13" s="56">
        <v>2.5000000000000001E-3</v>
      </c>
      <c r="Z13" s="56">
        <v>2.5000000000000001E-3</v>
      </c>
      <c r="AA13" s="56">
        <v>2.5000000000000001E-3</v>
      </c>
      <c r="AB13" s="10">
        <v>0.45407306755200938</v>
      </c>
      <c r="AC13" s="56">
        <v>4.636202349832379</v>
      </c>
      <c r="AD13" s="56">
        <v>199.87200000000001</v>
      </c>
      <c r="AE13" s="56">
        <v>0.03</v>
      </c>
      <c r="AF13" s="56">
        <v>2278</v>
      </c>
      <c r="AG13" s="56">
        <v>8518</v>
      </c>
      <c r="AH13" s="56">
        <v>8922</v>
      </c>
      <c r="AI13" s="56">
        <v>9346</v>
      </c>
    </row>
    <row r="14" spans="1:35">
      <c r="A14">
        <v>12</v>
      </c>
      <c r="B14" s="59">
        <v>36</v>
      </c>
      <c r="C14" s="59">
        <v>32</v>
      </c>
      <c r="D14" s="56" t="s">
        <v>4</v>
      </c>
      <c r="E14" s="56" t="s">
        <v>7</v>
      </c>
      <c r="F14" s="59">
        <v>26</v>
      </c>
      <c r="G14" s="59">
        <v>26</v>
      </c>
      <c r="H14" s="56">
        <v>0.2</v>
      </c>
      <c r="I14" s="59">
        <v>5000</v>
      </c>
      <c r="J14" s="59">
        <v>60000</v>
      </c>
      <c r="K14" s="59">
        <v>13</v>
      </c>
      <c r="L14" s="59">
        <v>150</v>
      </c>
      <c r="M14" s="59">
        <v>0</v>
      </c>
      <c r="N14" s="59">
        <v>80</v>
      </c>
      <c r="O14" s="59">
        <v>11</v>
      </c>
      <c r="P14" s="56">
        <v>4.365E-3</v>
      </c>
      <c r="Q14" s="56">
        <v>2.5000000000000001E-3</v>
      </c>
      <c r="R14" s="56">
        <v>7.3499999999999998E-3</v>
      </c>
      <c r="S14" s="56">
        <v>2.5000000000000001E-3</v>
      </c>
      <c r="T14" s="56">
        <v>2.5000000000000001E-3</v>
      </c>
      <c r="U14" s="56">
        <v>2.5000000000000001E-3</v>
      </c>
      <c r="V14" s="56">
        <v>2.5000000000000001E-3</v>
      </c>
      <c r="W14" s="56">
        <v>6.8250000000000003E-3</v>
      </c>
      <c r="X14" s="56">
        <v>6.8250000000000003E-3</v>
      </c>
      <c r="Y14" s="56">
        <v>2.5000000000000001E-3</v>
      </c>
      <c r="Z14" s="56">
        <v>2.5000000000000001E-3</v>
      </c>
      <c r="AA14" s="56">
        <v>2.5000000000000001E-3</v>
      </c>
      <c r="AB14" s="10">
        <v>0.45460788776138589</v>
      </c>
      <c r="AC14" s="56">
        <v>5.1272404901262307</v>
      </c>
      <c r="AD14" s="56">
        <v>199.87200000000001</v>
      </c>
      <c r="AE14" s="56">
        <v>0.03</v>
      </c>
      <c r="AF14" s="56">
        <v>2035</v>
      </c>
      <c r="AG14" s="56">
        <v>7714</v>
      </c>
      <c r="AH14" s="56">
        <v>8120</v>
      </c>
      <c r="AI14" s="56">
        <v>8547</v>
      </c>
    </row>
    <row r="15" spans="1:35">
      <c r="A15">
        <v>13</v>
      </c>
      <c r="B15" s="59">
        <v>36</v>
      </c>
      <c r="C15" s="59">
        <v>32</v>
      </c>
      <c r="D15" s="56" t="s">
        <v>4</v>
      </c>
      <c r="E15" s="56" t="s">
        <v>7</v>
      </c>
      <c r="F15" s="59">
        <v>28</v>
      </c>
      <c r="G15" s="59">
        <v>28</v>
      </c>
      <c r="H15" s="56">
        <v>0.2</v>
      </c>
      <c r="I15" s="59">
        <v>5000</v>
      </c>
      <c r="J15" s="59">
        <v>60000</v>
      </c>
      <c r="K15" s="59">
        <v>13</v>
      </c>
      <c r="L15" s="59">
        <v>150</v>
      </c>
      <c r="M15" s="59">
        <v>0</v>
      </c>
      <c r="N15" s="59">
        <v>80</v>
      </c>
      <c r="O15" s="59">
        <v>11</v>
      </c>
      <c r="P15" s="56">
        <v>4.3200000000000001E-3</v>
      </c>
      <c r="Q15" s="56">
        <v>2.5000000000000001E-3</v>
      </c>
      <c r="R15" s="56">
        <v>7.2750000000000002E-3</v>
      </c>
      <c r="S15" s="56">
        <v>2.5000000000000001E-3</v>
      </c>
      <c r="T15" s="56">
        <v>2.5000000000000001E-3</v>
      </c>
      <c r="U15" s="56">
        <v>2.5000000000000001E-3</v>
      </c>
      <c r="V15" s="56">
        <v>2.5000000000000001E-3</v>
      </c>
      <c r="W15" s="56">
        <v>6.7499999999999991E-3</v>
      </c>
      <c r="X15" s="56">
        <v>6.7499999999999991E-3</v>
      </c>
      <c r="Y15" s="56">
        <v>2.5000000000000001E-3</v>
      </c>
      <c r="Z15" s="56">
        <v>2.5000000000000001E-3</v>
      </c>
      <c r="AA15" s="56">
        <v>2.5000000000000001E-3</v>
      </c>
      <c r="AB15" s="10">
        <v>0.4552464590752095</v>
      </c>
      <c r="AC15" s="56">
        <v>5.1308402514099276</v>
      </c>
      <c r="AD15" s="56">
        <v>199.87200000000001</v>
      </c>
      <c r="AE15" s="56">
        <v>0.03</v>
      </c>
      <c r="AF15" s="56">
        <v>2035</v>
      </c>
      <c r="AG15" s="56">
        <v>7714</v>
      </c>
      <c r="AH15" s="56">
        <v>8120</v>
      </c>
      <c r="AI15" s="56">
        <v>8547</v>
      </c>
    </row>
    <row r="16" spans="1:35">
      <c r="A16">
        <v>14</v>
      </c>
      <c r="B16" s="59">
        <v>36</v>
      </c>
      <c r="C16" s="59">
        <v>32</v>
      </c>
      <c r="D16" s="56" t="s">
        <v>4</v>
      </c>
      <c r="E16" s="56" t="s">
        <v>7</v>
      </c>
      <c r="F16" s="59">
        <v>30</v>
      </c>
      <c r="G16" s="59">
        <v>30</v>
      </c>
      <c r="H16" s="56">
        <v>0.2</v>
      </c>
      <c r="I16" s="59">
        <v>5000</v>
      </c>
      <c r="J16" s="59">
        <v>60000</v>
      </c>
      <c r="K16" s="59">
        <v>14</v>
      </c>
      <c r="L16" s="59">
        <v>150</v>
      </c>
      <c r="M16" s="59">
        <v>0</v>
      </c>
      <c r="N16" s="59">
        <v>80</v>
      </c>
      <c r="O16" s="59">
        <v>11</v>
      </c>
      <c r="P16" s="56">
        <v>3.7950000000000002E-3</v>
      </c>
      <c r="Q16" s="56">
        <v>2.5000000000000001E-3</v>
      </c>
      <c r="R16" s="56">
        <v>6.3899999999999998E-3</v>
      </c>
      <c r="S16" s="56">
        <v>2.5000000000000001E-3</v>
      </c>
      <c r="T16" s="56">
        <v>2.5000000000000001E-3</v>
      </c>
      <c r="U16" s="56">
        <v>2.5000000000000001E-3</v>
      </c>
      <c r="V16" s="56">
        <v>2.5000000000000001E-3</v>
      </c>
      <c r="W16" s="56">
        <v>5.94E-3</v>
      </c>
      <c r="X16" s="56">
        <v>5.94E-3</v>
      </c>
      <c r="Y16" s="56">
        <v>2.5000000000000001E-3</v>
      </c>
      <c r="Z16" s="56">
        <v>2.5000000000000001E-3</v>
      </c>
      <c r="AA16" s="56">
        <v>2.5000000000000001E-3</v>
      </c>
      <c r="AB16" s="10">
        <v>0.46806561910478478</v>
      </c>
      <c r="AC16" s="56">
        <v>5.6155056477405276</v>
      </c>
      <c r="AD16" s="56">
        <v>214.27199999999999</v>
      </c>
      <c r="AE16" s="56">
        <v>0.03</v>
      </c>
      <c r="AF16" s="56">
        <v>1709</v>
      </c>
      <c r="AG16" s="56">
        <v>6546</v>
      </c>
      <c r="AH16" s="56">
        <v>6924</v>
      </c>
      <c r="AI16" s="56">
        <v>7324</v>
      </c>
    </row>
    <row r="17" spans="1:35">
      <c r="A17">
        <v>15</v>
      </c>
      <c r="B17" s="59">
        <v>36</v>
      </c>
      <c r="C17" s="59">
        <v>32</v>
      </c>
      <c r="D17" s="56" t="s">
        <v>4</v>
      </c>
      <c r="E17" s="56" t="s">
        <v>7</v>
      </c>
      <c r="F17" s="59">
        <v>32</v>
      </c>
      <c r="G17" s="59">
        <v>32</v>
      </c>
      <c r="H17" s="56">
        <v>0.2</v>
      </c>
      <c r="I17" s="59">
        <v>5000</v>
      </c>
      <c r="J17" s="59">
        <v>60000</v>
      </c>
      <c r="K17" s="59">
        <v>14</v>
      </c>
      <c r="L17" s="59">
        <v>150</v>
      </c>
      <c r="M17" s="59">
        <v>0</v>
      </c>
      <c r="N17" s="59">
        <v>80</v>
      </c>
      <c r="O17" s="59">
        <v>11</v>
      </c>
      <c r="P17" s="56">
        <v>3.7650000000000001E-3</v>
      </c>
      <c r="Q17" s="56">
        <v>2.5000000000000001E-3</v>
      </c>
      <c r="R17" s="56">
        <v>6.3299999999999997E-3</v>
      </c>
      <c r="S17" s="56">
        <v>2.5000000000000001E-3</v>
      </c>
      <c r="T17" s="56">
        <v>2.5000000000000001E-3</v>
      </c>
      <c r="U17" s="56">
        <v>2.5000000000000001E-3</v>
      </c>
      <c r="V17" s="56">
        <v>2.5000000000000001E-3</v>
      </c>
      <c r="W17" s="56">
        <v>5.8799999999999998E-3</v>
      </c>
      <c r="X17" s="56">
        <v>5.8799999999999998E-3</v>
      </c>
      <c r="Y17" s="56">
        <v>2.5000000000000001E-3</v>
      </c>
      <c r="Z17" s="56">
        <v>2.5000000000000001E-3</v>
      </c>
      <c r="AA17" s="56">
        <v>2.5000000000000001E-3</v>
      </c>
      <c r="AB17" s="10">
        <v>0.4698832211456011</v>
      </c>
      <c r="AC17" s="56">
        <v>5.6263982069586884</v>
      </c>
      <c r="AD17" s="56">
        <v>214.27199999999999</v>
      </c>
      <c r="AE17" s="56">
        <v>0.03</v>
      </c>
      <c r="AF17" s="56">
        <v>1706</v>
      </c>
      <c r="AG17" s="56">
        <v>6533</v>
      </c>
      <c r="AH17" s="56">
        <v>6912</v>
      </c>
      <c r="AI17" s="56">
        <v>7312</v>
      </c>
    </row>
    <row r="18" spans="1:35">
      <c r="A18">
        <v>16</v>
      </c>
      <c r="B18" s="59">
        <v>36</v>
      </c>
      <c r="C18" s="59">
        <v>32</v>
      </c>
      <c r="D18" s="56" t="s">
        <v>4</v>
      </c>
      <c r="E18" s="56" t="s">
        <v>7</v>
      </c>
      <c r="F18" s="59">
        <v>24</v>
      </c>
      <c r="G18" s="59">
        <v>24</v>
      </c>
      <c r="H18" s="56">
        <v>0.2</v>
      </c>
      <c r="I18" s="59">
        <v>5000</v>
      </c>
      <c r="J18" s="59">
        <v>60000</v>
      </c>
      <c r="K18" s="59">
        <v>14</v>
      </c>
      <c r="L18" s="59">
        <v>150</v>
      </c>
      <c r="M18" s="59">
        <v>0</v>
      </c>
      <c r="N18" s="59">
        <v>80</v>
      </c>
      <c r="O18" s="59">
        <v>11</v>
      </c>
      <c r="P18" s="56">
        <v>3.9150000000000001E-3</v>
      </c>
      <c r="Q18" s="56">
        <v>2.5000000000000001E-3</v>
      </c>
      <c r="R18" s="56">
        <v>6.6E-3</v>
      </c>
      <c r="S18" s="56">
        <v>2.5000000000000001E-3</v>
      </c>
      <c r="T18" s="56">
        <v>2.5000000000000001E-3</v>
      </c>
      <c r="U18" s="56">
        <v>2.5000000000000001E-3</v>
      </c>
      <c r="V18" s="56">
        <v>2.5000000000000001E-3</v>
      </c>
      <c r="W18" s="56">
        <v>6.1199999999999996E-3</v>
      </c>
      <c r="X18" s="56">
        <v>6.1199999999999996E-3</v>
      </c>
      <c r="Y18" s="56">
        <v>2.5000000000000001E-3</v>
      </c>
      <c r="Z18" s="56">
        <v>2.5000000000000001E-3</v>
      </c>
      <c r="AA18" s="56">
        <v>2.5000000000000001E-3</v>
      </c>
      <c r="AB18" s="10">
        <v>0.46377068684616701</v>
      </c>
      <c r="AC18" s="56">
        <v>5.0573318407186836</v>
      </c>
      <c r="AD18" s="56">
        <v>214.27199999999999</v>
      </c>
      <c r="AE18" s="56">
        <v>0.03</v>
      </c>
      <c r="AF18" s="56">
        <v>1928</v>
      </c>
      <c r="AG18" s="56">
        <v>7296</v>
      </c>
      <c r="AH18" s="56">
        <v>7674</v>
      </c>
      <c r="AI18" s="56">
        <v>8073</v>
      </c>
    </row>
    <row r="19" spans="1:35">
      <c r="A19">
        <v>17</v>
      </c>
      <c r="B19" s="59">
        <v>36</v>
      </c>
      <c r="C19" s="59">
        <v>32</v>
      </c>
      <c r="D19" s="56" t="s">
        <v>4</v>
      </c>
      <c r="E19" s="56" t="s">
        <v>7</v>
      </c>
      <c r="F19" s="59">
        <v>26</v>
      </c>
      <c r="G19" s="59">
        <v>26</v>
      </c>
      <c r="H19" s="56">
        <v>0.2</v>
      </c>
      <c r="I19" s="59">
        <v>5000</v>
      </c>
      <c r="J19" s="59">
        <v>60000</v>
      </c>
      <c r="K19" s="59">
        <v>14</v>
      </c>
      <c r="L19" s="59">
        <v>150</v>
      </c>
      <c r="M19" s="59">
        <v>0</v>
      </c>
      <c r="N19" s="59">
        <v>80</v>
      </c>
      <c r="O19" s="59">
        <v>11</v>
      </c>
      <c r="P19" s="56">
        <v>3.885E-3</v>
      </c>
      <c r="Q19" s="56">
        <v>2.5000000000000001E-3</v>
      </c>
      <c r="R19" s="56">
        <v>6.5250000000000004E-3</v>
      </c>
      <c r="S19" s="56">
        <v>2.5000000000000001E-3</v>
      </c>
      <c r="T19" s="56">
        <v>2.5000000000000001E-3</v>
      </c>
      <c r="U19" s="56">
        <v>2.5000000000000001E-3</v>
      </c>
      <c r="V19" s="56">
        <v>2.5000000000000001E-3</v>
      </c>
      <c r="W19" s="56">
        <v>6.0600000000000003E-3</v>
      </c>
      <c r="X19" s="56">
        <v>6.0600000000000003E-3</v>
      </c>
      <c r="Y19" s="56">
        <v>2.5000000000000001E-3</v>
      </c>
      <c r="Z19" s="56">
        <v>2.5000000000000001E-3</v>
      </c>
      <c r="AA19" s="56">
        <v>2.5000000000000001E-3</v>
      </c>
      <c r="AB19" s="10">
        <v>0.46508424798490833</v>
      </c>
      <c r="AC19" s="56">
        <v>5.5975929336275829</v>
      </c>
      <c r="AD19" s="56">
        <v>214.27199999999999</v>
      </c>
      <c r="AE19" s="56">
        <v>0.03</v>
      </c>
      <c r="AF19" s="56">
        <v>1716</v>
      </c>
      <c r="AG19" s="56">
        <v>6570</v>
      </c>
      <c r="AH19" s="56">
        <v>6949</v>
      </c>
      <c r="AI19" s="56">
        <v>7349</v>
      </c>
    </row>
    <row r="20" spans="1:35">
      <c r="A20">
        <v>18</v>
      </c>
      <c r="B20" s="59">
        <v>36</v>
      </c>
      <c r="C20" s="59">
        <v>32</v>
      </c>
      <c r="D20" s="56" t="s">
        <v>4</v>
      </c>
      <c r="E20" s="56" t="s">
        <v>7</v>
      </c>
      <c r="F20" s="59">
        <v>28</v>
      </c>
      <c r="G20" s="59">
        <v>28</v>
      </c>
      <c r="H20" s="56">
        <v>0.2</v>
      </c>
      <c r="I20" s="59">
        <v>5000</v>
      </c>
      <c r="J20" s="59">
        <v>60000</v>
      </c>
      <c r="K20" s="59">
        <v>14</v>
      </c>
      <c r="L20" s="59">
        <v>150</v>
      </c>
      <c r="M20" s="59">
        <v>0</v>
      </c>
      <c r="N20" s="59">
        <v>80</v>
      </c>
      <c r="O20" s="59">
        <v>11</v>
      </c>
      <c r="P20" s="56">
        <v>3.840000000000001E-3</v>
      </c>
      <c r="Q20" s="56">
        <v>2.5000000000000001E-3</v>
      </c>
      <c r="R20" s="56">
        <v>6.4649999999999994E-3</v>
      </c>
      <c r="S20" s="56">
        <v>2.5000000000000001E-3</v>
      </c>
      <c r="T20" s="56">
        <v>2.5000000000000001E-3</v>
      </c>
      <c r="U20" s="56">
        <v>2.5000000000000001E-3</v>
      </c>
      <c r="V20" s="56">
        <v>2.5000000000000001E-3</v>
      </c>
      <c r="W20" s="56">
        <v>6.0000000000000001E-3</v>
      </c>
      <c r="X20" s="56">
        <v>6.0000000000000001E-3</v>
      </c>
      <c r="Y20" s="56">
        <v>2.5000000000000001E-3</v>
      </c>
      <c r="Z20" s="56">
        <v>2.5000000000000001E-3</v>
      </c>
      <c r="AA20" s="56">
        <v>2.5000000000000001E-3</v>
      </c>
      <c r="AB20" s="10">
        <v>0.46657305779454639</v>
      </c>
      <c r="AC20" s="56">
        <v>5.6065451745803134</v>
      </c>
      <c r="AD20" s="56">
        <v>214.27199999999999</v>
      </c>
      <c r="AE20" s="56">
        <v>0.03</v>
      </c>
      <c r="AF20" s="56">
        <v>1713</v>
      </c>
      <c r="AG20" s="56">
        <v>6558</v>
      </c>
      <c r="AH20" s="56">
        <v>6936</v>
      </c>
      <c r="AI20" s="56">
        <v>7337</v>
      </c>
    </row>
    <row r="21" spans="1:35">
      <c r="A21">
        <v>19</v>
      </c>
      <c r="B21" s="59">
        <v>36</v>
      </c>
      <c r="C21" s="59">
        <v>32</v>
      </c>
      <c r="D21" s="56" t="s">
        <v>4</v>
      </c>
      <c r="E21" s="56" t="s">
        <v>7</v>
      </c>
      <c r="F21" s="59">
        <v>30</v>
      </c>
      <c r="G21" s="59">
        <v>30</v>
      </c>
      <c r="H21" s="56">
        <v>0.2</v>
      </c>
      <c r="I21" s="59">
        <v>5000</v>
      </c>
      <c r="J21" s="59">
        <v>60000</v>
      </c>
      <c r="K21" s="59">
        <v>14</v>
      </c>
      <c r="L21" s="59">
        <v>150</v>
      </c>
      <c r="M21" s="59">
        <v>0</v>
      </c>
      <c r="N21" s="59">
        <v>80</v>
      </c>
      <c r="O21" s="59">
        <v>11</v>
      </c>
      <c r="P21" s="56">
        <v>3.7950000000000002E-3</v>
      </c>
      <c r="Q21" s="56">
        <v>2.5000000000000001E-3</v>
      </c>
      <c r="R21" s="56">
        <v>6.3899999999999998E-3</v>
      </c>
      <c r="S21" s="56">
        <v>2.5000000000000001E-3</v>
      </c>
      <c r="T21" s="56">
        <v>2.5000000000000001E-3</v>
      </c>
      <c r="U21" s="56">
        <v>2.5000000000000001E-3</v>
      </c>
      <c r="V21" s="56">
        <v>2.5000000000000001E-3</v>
      </c>
      <c r="W21" s="56">
        <v>5.94E-3</v>
      </c>
      <c r="X21" s="56">
        <v>5.94E-3</v>
      </c>
      <c r="Y21" s="56">
        <v>2.5000000000000001E-3</v>
      </c>
      <c r="Z21" s="56">
        <v>2.5000000000000001E-3</v>
      </c>
      <c r="AA21" s="56">
        <v>2.5000000000000001E-3</v>
      </c>
      <c r="AB21" s="10">
        <v>0.46806561910478478</v>
      </c>
      <c r="AC21" s="56">
        <v>5.6155056477405276</v>
      </c>
      <c r="AD21" s="56">
        <v>214.27199999999999</v>
      </c>
      <c r="AE21" s="56">
        <v>0.03</v>
      </c>
      <c r="AF21" s="56">
        <v>1709</v>
      </c>
      <c r="AG21" s="56">
        <v>6546</v>
      </c>
      <c r="AH21" s="56">
        <v>6924</v>
      </c>
      <c r="AI21" s="56">
        <v>7324</v>
      </c>
    </row>
    <row r="22" spans="1:35">
      <c r="A22">
        <v>20</v>
      </c>
      <c r="B22" s="59">
        <v>36</v>
      </c>
      <c r="C22" s="59">
        <v>32</v>
      </c>
      <c r="D22" s="56" t="s">
        <v>4</v>
      </c>
      <c r="E22" s="56" t="s">
        <v>7</v>
      </c>
      <c r="F22" s="59">
        <v>32</v>
      </c>
      <c r="G22" s="59">
        <v>32</v>
      </c>
      <c r="H22" s="56">
        <v>0.2</v>
      </c>
      <c r="I22" s="59">
        <v>5000</v>
      </c>
      <c r="J22" s="59">
        <v>60000</v>
      </c>
      <c r="K22" s="59">
        <v>14</v>
      </c>
      <c r="L22" s="59">
        <v>150</v>
      </c>
      <c r="M22" s="59">
        <v>0</v>
      </c>
      <c r="N22" s="59">
        <v>80</v>
      </c>
      <c r="O22" s="59">
        <v>11</v>
      </c>
      <c r="P22" s="56">
        <v>3.7650000000000001E-3</v>
      </c>
      <c r="Q22" s="56">
        <v>2.5000000000000001E-3</v>
      </c>
      <c r="R22" s="56">
        <v>6.3299999999999997E-3</v>
      </c>
      <c r="S22" s="56">
        <v>2.5000000000000001E-3</v>
      </c>
      <c r="T22" s="56">
        <v>2.5000000000000001E-3</v>
      </c>
      <c r="U22" s="56">
        <v>2.5000000000000001E-3</v>
      </c>
      <c r="V22" s="56">
        <v>2.5000000000000001E-3</v>
      </c>
      <c r="W22" s="56">
        <v>5.8799999999999998E-3</v>
      </c>
      <c r="X22" s="56">
        <v>5.8799999999999998E-3</v>
      </c>
      <c r="Y22" s="56">
        <v>2.5000000000000001E-3</v>
      </c>
      <c r="Z22" s="56">
        <v>2.5000000000000001E-3</v>
      </c>
      <c r="AA22" s="56">
        <v>2.5000000000000001E-3</v>
      </c>
      <c r="AB22" s="10">
        <v>0.4698832211456011</v>
      </c>
      <c r="AC22" s="56">
        <v>5.6263982069586884</v>
      </c>
      <c r="AD22" s="56">
        <v>214.27199999999999</v>
      </c>
      <c r="AE22" s="56">
        <v>0.03</v>
      </c>
      <c r="AF22" s="56">
        <v>1706</v>
      </c>
      <c r="AG22" s="56">
        <v>6533</v>
      </c>
      <c r="AH22" s="56">
        <v>6912</v>
      </c>
      <c r="AI22" s="56">
        <v>7312</v>
      </c>
    </row>
    <row r="23" spans="1:35">
      <c r="A23">
        <v>21</v>
      </c>
      <c r="B23" s="59">
        <v>36</v>
      </c>
      <c r="C23" s="59">
        <v>32</v>
      </c>
      <c r="D23" s="56" t="s">
        <v>4</v>
      </c>
      <c r="E23" s="56" t="s">
        <v>7</v>
      </c>
      <c r="F23" s="59">
        <v>24</v>
      </c>
      <c r="G23" s="59">
        <v>24</v>
      </c>
      <c r="H23" s="56">
        <v>0.2</v>
      </c>
      <c r="I23" s="59">
        <v>5000</v>
      </c>
      <c r="J23" s="59">
        <v>60000</v>
      </c>
      <c r="K23" s="59">
        <v>15</v>
      </c>
      <c r="L23" s="59">
        <v>150</v>
      </c>
      <c r="M23" s="59">
        <v>0</v>
      </c>
      <c r="N23" s="59">
        <v>80</v>
      </c>
      <c r="O23" s="59">
        <v>11</v>
      </c>
      <c r="P23" s="56">
        <v>2.5000000000000001E-3</v>
      </c>
      <c r="Q23" s="56">
        <v>2.5000000000000001E-3</v>
      </c>
      <c r="R23" s="56">
        <v>5.9250000000000006E-3</v>
      </c>
      <c r="S23" s="56">
        <v>2.5000000000000001E-3</v>
      </c>
      <c r="T23" s="56">
        <v>2.5000000000000001E-3</v>
      </c>
      <c r="U23" s="56">
        <v>2.5000000000000001E-3</v>
      </c>
      <c r="V23" s="56">
        <v>2.5000000000000001E-3</v>
      </c>
      <c r="W23" s="56">
        <v>5.5050000000000003E-3</v>
      </c>
      <c r="X23" s="56">
        <v>5.5050000000000003E-3</v>
      </c>
      <c r="Y23" s="56">
        <v>2.5000000000000001E-3</v>
      </c>
      <c r="Z23" s="56">
        <v>2.5000000000000001E-3</v>
      </c>
      <c r="AA23" s="56">
        <v>2.5000000000000001E-3</v>
      </c>
      <c r="AB23" s="10">
        <v>0.47425185185185192</v>
      </c>
      <c r="AC23" s="56">
        <v>5.4902911148878211</v>
      </c>
      <c r="AD23" s="56">
        <v>228.672</v>
      </c>
      <c r="AE23" s="56">
        <v>0.03</v>
      </c>
      <c r="AF23" s="56">
        <v>1646</v>
      </c>
      <c r="AG23" s="56">
        <v>6287</v>
      </c>
      <c r="AH23" s="56">
        <v>6642</v>
      </c>
      <c r="AI23" s="56">
        <v>7017</v>
      </c>
    </row>
    <row r="24" spans="1:35">
      <c r="A24">
        <v>22</v>
      </c>
      <c r="B24" s="59">
        <v>36</v>
      </c>
      <c r="C24" s="59">
        <v>32</v>
      </c>
      <c r="D24" s="56" t="s">
        <v>4</v>
      </c>
      <c r="E24" s="56" t="s">
        <v>7</v>
      </c>
      <c r="F24" s="59">
        <v>26</v>
      </c>
      <c r="G24" s="59">
        <v>26</v>
      </c>
      <c r="H24" s="56">
        <v>0.2</v>
      </c>
      <c r="I24" s="59">
        <v>5000</v>
      </c>
      <c r="J24" s="59">
        <v>60000</v>
      </c>
      <c r="K24" s="59">
        <v>15</v>
      </c>
      <c r="L24" s="59">
        <v>150</v>
      </c>
      <c r="M24" s="59">
        <v>0</v>
      </c>
      <c r="N24" s="59">
        <v>80</v>
      </c>
      <c r="O24" s="59">
        <v>11</v>
      </c>
      <c r="P24" s="56">
        <v>2.5000000000000001E-3</v>
      </c>
      <c r="Q24" s="56">
        <v>2.5000000000000001E-3</v>
      </c>
      <c r="R24" s="56">
        <v>5.8650000000000004E-3</v>
      </c>
      <c r="S24" s="56">
        <v>2.5000000000000001E-3</v>
      </c>
      <c r="T24" s="56">
        <v>2.5000000000000001E-3</v>
      </c>
      <c r="U24" s="56">
        <v>2.5000000000000001E-3</v>
      </c>
      <c r="V24" s="56">
        <v>2.5000000000000001E-3</v>
      </c>
      <c r="W24" s="56">
        <v>5.4450000000000002E-3</v>
      </c>
      <c r="X24" s="56">
        <v>5.4450000000000002E-3</v>
      </c>
      <c r="Y24" s="56">
        <v>2.5000000000000001E-3</v>
      </c>
      <c r="Z24" s="56">
        <v>2.5000000000000001E-3</v>
      </c>
      <c r="AA24" s="56">
        <v>2.5000000000000001E-3</v>
      </c>
      <c r="AB24" s="10">
        <v>0.47733071895424828</v>
      </c>
      <c r="AC24" s="56">
        <v>6.0878822141277391</v>
      </c>
      <c r="AD24" s="56">
        <v>228.672</v>
      </c>
      <c r="AE24" s="56">
        <v>0.03</v>
      </c>
      <c r="AF24" s="56">
        <v>1457</v>
      </c>
      <c r="AG24" s="56">
        <v>5532</v>
      </c>
      <c r="AH24" s="56">
        <v>5975</v>
      </c>
      <c r="AI24" s="56">
        <v>6350</v>
      </c>
    </row>
    <row r="25" spans="1:35">
      <c r="A25">
        <v>23</v>
      </c>
      <c r="B25" s="59">
        <v>36</v>
      </c>
      <c r="C25" s="59">
        <v>32</v>
      </c>
      <c r="D25" s="56" t="s">
        <v>4</v>
      </c>
      <c r="E25" s="56" t="s">
        <v>7</v>
      </c>
      <c r="F25" s="59">
        <v>28</v>
      </c>
      <c r="G25" s="59">
        <v>28</v>
      </c>
      <c r="H25" s="56">
        <v>0.2</v>
      </c>
      <c r="I25" s="59">
        <v>5000</v>
      </c>
      <c r="J25" s="59">
        <v>60000</v>
      </c>
      <c r="K25" s="59">
        <v>15</v>
      </c>
      <c r="L25" s="59">
        <v>150</v>
      </c>
      <c r="M25" s="59">
        <v>0</v>
      </c>
      <c r="N25" s="59">
        <v>80</v>
      </c>
      <c r="O25" s="59">
        <v>11</v>
      </c>
      <c r="P25" s="56">
        <v>2.5000000000000001E-3</v>
      </c>
      <c r="Q25" s="56">
        <v>2.5000000000000001E-3</v>
      </c>
      <c r="R25" s="56">
        <v>5.8050000000000003E-3</v>
      </c>
      <c r="S25" s="56">
        <v>2.5000000000000001E-3</v>
      </c>
      <c r="T25" s="56">
        <v>2.5000000000000001E-3</v>
      </c>
      <c r="U25" s="56">
        <v>2.5000000000000001E-3</v>
      </c>
      <c r="V25" s="56">
        <v>2.5000000000000001E-3</v>
      </c>
      <c r="W25" s="56">
        <v>5.385E-3</v>
      </c>
      <c r="X25" s="56">
        <v>5.385E-3</v>
      </c>
      <c r="Y25" s="56">
        <v>2.5000000000000001E-3</v>
      </c>
      <c r="Z25" s="56">
        <v>2.5000000000000001E-3</v>
      </c>
      <c r="AA25" s="56">
        <v>2.5000000000000001E-3</v>
      </c>
      <c r="AB25" s="10">
        <v>0.4808738562091503</v>
      </c>
      <c r="AC25" s="56">
        <v>6.1104350495041944</v>
      </c>
      <c r="AD25" s="56">
        <v>228.672</v>
      </c>
      <c r="AE25" s="56">
        <v>0.03</v>
      </c>
      <c r="AF25" s="56">
        <v>1451</v>
      </c>
      <c r="AG25" s="56">
        <v>5491</v>
      </c>
      <c r="AH25" s="56">
        <v>5954</v>
      </c>
      <c r="AI25" s="56">
        <v>6329</v>
      </c>
    </row>
    <row r="26" spans="1:35">
      <c r="A26">
        <v>24</v>
      </c>
      <c r="B26" s="59">
        <v>36</v>
      </c>
      <c r="C26" s="59">
        <v>32</v>
      </c>
      <c r="D26" s="56" t="s">
        <v>4</v>
      </c>
      <c r="E26" s="56" t="s">
        <v>7</v>
      </c>
      <c r="F26" s="59">
        <v>30</v>
      </c>
      <c r="G26" s="59">
        <v>30</v>
      </c>
      <c r="H26" s="56">
        <v>0.2</v>
      </c>
      <c r="I26" s="59">
        <v>5000</v>
      </c>
      <c r="J26" s="59">
        <v>60000</v>
      </c>
      <c r="K26" s="59">
        <v>15</v>
      </c>
      <c r="L26" s="59">
        <v>150</v>
      </c>
      <c r="M26" s="59">
        <v>0</v>
      </c>
      <c r="N26" s="59">
        <v>80</v>
      </c>
      <c r="O26" s="59">
        <v>11</v>
      </c>
      <c r="P26" s="56">
        <v>2.5000000000000001E-3</v>
      </c>
      <c r="Q26" s="56">
        <v>2.5000000000000001E-3</v>
      </c>
      <c r="R26" s="56">
        <v>5.7450000000000001E-3</v>
      </c>
      <c r="S26" s="56">
        <v>2.5000000000000001E-3</v>
      </c>
      <c r="T26" s="56">
        <v>2.5000000000000001E-3</v>
      </c>
      <c r="U26" s="56">
        <v>2.5000000000000001E-3</v>
      </c>
      <c r="V26" s="56">
        <v>2.5000000000000001E-3</v>
      </c>
      <c r="W26" s="56">
        <v>5.3249999999999999E-3</v>
      </c>
      <c r="X26" s="56">
        <v>5.3249999999999999E-3</v>
      </c>
      <c r="Y26" s="56">
        <v>2.5000000000000001E-3</v>
      </c>
      <c r="Z26" s="56">
        <v>2.5000000000000001E-3</v>
      </c>
      <c r="AA26" s="56">
        <v>2.5000000000000001E-3</v>
      </c>
      <c r="AB26" s="10">
        <v>0.48466993464052288</v>
      </c>
      <c r="AC26" s="56">
        <v>6.1345059079807998</v>
      </c>
      <c r="AD26" s="56">
        <v>228.672</v>
      </c>
      <c r="AE26" s="56">
        <v>0.03</v>
      </c>
      <c r="AF26" s="56">
        <v>1446</v>
      </c>
      <c r="AG26" s="56">
        <v>5451</v>
      </c>
      <c r="AH26" s="56">
        <v>5934</v>
      </c>
      <c r="AI26" s="56">
        <v>6309</v>
      </c>
    </row>
    <row r="27" spans="1:35">
      <c r="A27">
        <v>25</v>
      </c>
      <c r="B27" s="59">
        <v>36</v>
      </c>
      <c r="C27" s="59">
        <v>32</v>
      </c>
      <c r="D27" s="56" t="s">
        <v>4</v>
      </c>
      <c r="E27" s="56" t="s">
        <v>7</v>
      </c>
      <c r="F27" s="59">
        <v>32</v>
      </c>
      <c r="G27" s="59">
        <v>32</v>
      </c>
      <c r="H27" s="56">
        <v>0.2</v>
      </c>
      <c r="I27" s="59">
        <v>5000</v>
      </c>
      <c r="J27" s="59">
        <v>60000</v>
      </c>
      <c r="K27" s="59">
        <v>15</v>
      </c>
      <c r="L27" s="59">
        <v>150</v>
      </c>
      <c r="M27" s="59">
        <v>0</v>
      </c>
      <c r="N27" s="59">
        <v>80</v>
      </c>
      <c r="O27" s="59">
        <v>11</v>
      </c>
      <c r="P27" s="56">
        <v>2.5000000000000001E-3</v>
      </c>
      <c r="Q27" s="56">
        <v>2.5000000000000001E-3</v>
      </c>
      <c r="R27" s="56">
        <v>5.6849999999999999E-3</v>
      </c>
      <c r="S27" s="56">
        <v>2.5000000000000001E-3</v>
      </c>
      <c r="T27" s="56">
        <v>2.5000000000000001E-3</v>
      </c>
      <c r="U27" s="56">
        <v>2.5000000000000001E-3</v>
      </c>
      <c r="V27" s="56">
        <v>2.5000000000000001E-3</v>
      </c>
      <c r="W27" s="56">
        <v>5.28E-3</v>
      </c>
      <c r="X27" s="56">
        <v>5.28E-3</v>
      </c>
      <c r="Y27" s="56">
        <v>2.5000000000000001E-3</v>
      </c>
      <c r="Z27" s="56">
        <v>2.5000000000000001E-3</v>
      </c>
      <c r="AA27" s="56">
        <v>2.5000000000000001E-3</v>
      </c>
      <c r="AB27" s="10">
        <v>0.48909041394335512</v>
      </c>
      <c r="AC27" s="56">
        <v>6.162417588683633</v>
      </c>
      <c r="AD27" s="56">
        <v>228.672</v>
      </c>
      <c r="AE27" s="56">
        <v>0.03</v>
      </c>
      <c r="AF27" s="56">
        <v>1437</v>
      </c>
      <c r="AG27" s="56">
        <v>5390</v>
      </c>
      <c r="AH27" s="56">
        <v>5903</v>
      </c>
      <c r="AI27" s="56">
        <v>6278</v>
      </c>
    </row>
    <row r="28" spans="1:35">
      <c r="A28">
        <v>26</v>
      </c>
      <c r="B28" s="59">
        <v>36</v>
      </c>
      <c r="C28" s="59">
        <v>32</v>
      </c>
      <c r="D28" s="56" t="s">
        <v>4</v>
      </c>
      <c r="E28" s="56" t="s">
        <v>7</v>
      </c>
      <c r="F28" s="59">
        <v>24</v>
      </c>
      <c r="G28" s="59">
        <v>24</v>
      </c>
      <c r="H28" s="56">
        <v>0.2</v>
      </c>
      <c r="I28" s="59">
        <v>5000</v>
      </c>
      <c r="J28" s="59">
        <v>60000</v>
      </c>
      <c r="K28" s="59">
        <v>16</v>
      </c>
      <c r="L28" s="59">
        <v>150</v>
      </c>
      <c r="M28" s="59">
        <v>0</v>
      </c>
      <c r="N28" s="59">
        <v>80</v>
      </c>
      <c r="O28" s="59">
        <v>11</v>
      </c>
      <c r="P28" s="56">
        <v>2.5000000000000001E-3</v>
      </c>
      <c r="Q28" s="56">
        <v>2.5000000000000001E-3</v>
      </c>
      <c r="R28" s="56">
        <v>5.3699999999999998E-3</v>
      </c>
      <c r="S28" s="56">
        <v>2.5000000000000001E-3</v>
      </c>
      <c r="T28" s="56">
        <v>2.5000000000000001E-3</v>
      </c>
      <c r="U28" s="56">
        <v>2.5000000000000001E-3</v>
      </c>
      <c r="V28" s="56">
        <v>2.5000000000000001E-3</v>
      </c>
      <c r="W28" s="56">
        <v>4.9800000000000001E-3</v>
      </c>
      <c r="X28" s="56">
        <v>4.9800000000000001E-3</v>
      </c>
      <c r="Y28" s="56">
        <v>2.5000000000000001E-3</v>
      </c>
      <c r="Z28" s="56">
        <v>2.5000000000000001E-3</v>
      </c>
      <c r="AA28" s="56">
        <v>2.5000000000000001E-3</v>
      </c>
      <c r="AB28" s="10">
        <v>0.51378622616038605</v>
      </c>
      <c r="AC28" s="56">
        <v>6.1061040024779283</v>
      </c>
      <c r="AD28" s="56">
        <v>243.072</v>
      </c>
      <c r="AE28" s="56">
        <v>0.03</v>
      </c>
      <c r="AF28" s="56">
        <v>1365</v>
      </c>
      <c r="AG28" s="56">
        <v>5166</v>
      </c>
      <c r="AH28" s="56">
        <v>5601</v>
      </c>
      <c r="AI28" s="56">
        <v>5954</v>
      </c>
    </row>
    <row r="29" spans="1:35">
      <c r="A29">
        <v>27</v>
      </c>
      <c r="B29" s="59">
        <v>36</v>
      </c>
      <c r="C29" s="59">
        <v>32</v>
      </c>
      <c r="D29" s="56" t="s">
        <v>4</v>
      </c>
      <c r="E29" s="56" t="s">
        <v>7</v>
      </c>
      <c r="F29" s="59">
        <v>26</v>
      </c>
      <c r="G29" s="59">
        <v>26</v>
      </c>
      <c r="H29" s="56">
        <v>0.2</v>
      </c>
      <c r="I29" s="59">
        <v>5000</v>
      </c>
      <c r="J29" s="59">
        <v>60000</v>
      </c>
      <c r="K29" s="59">
        <v>16</v>
      </c>
      <c r="L29" s="59">
        <v>150</v>
      </c>
      <c r="M29" s="59">
        <v>0</v>
      </c>
      <c r="N29" s="59">
        <v>80</v>
      </c>
      <c r="O29" s="59">
        <v>11</v>
      </c>
      <c r="P29" s="56">
        <v>2.5000000000000001E-3</v>
      </c>
      <c r="Q29" s="56">
        <v>2.5000000000000001E-3</v>
      </c>
      <c r="R29" s="56">
        <v>5.3099999999999996E-3</v>
      </c>
      <c r="S29" s="56">
        <v>2.5000000000000001E-3</v>
      </c>
      <c r="T29" s="56">
        <v>2.5000000000000001E-3</v>
      </c>
      <c r="U29" s="56">
        <v>2.5000000000000001E-3</v>
      </c>
      <c r="V29" s="56">
        <v>2.5000000000000001E-3</v>
      </c>
      <c r="W29" s="56">
        <v>4.9350000000000002E-3</v>
      </c>
      <c r="X29" s="56">
        <v>4.9350000000000002E-3</v>
      </c>
      <c r="Y29" s="56">
        <v>2.5000000000000001E-3</v>
      </c>
      <c r="Z29" s="56">
        <v>2.5000000000000001E-3</v>
      </c>
      <c r="AA29" s="56">
        <v>2.5000000000000001E-3</v>
      </c>
      <c r="AB29" s="10">
        <v>0.5217841653262868</v>
      </c>
      <c r="AC29" s="56">
        <v>6.8011775090534501</v>
      </c>
      <c r="AD29" s="56">
        <v>243.072</v>
      </c>
      <c r="AE29" s="56">
        <v>0.03</v>
      </c>
      <c r="AF29" s="56">
        <v>1200</v>
      </c>
      <c r="AG29" s="56">
        <v>3847</v>
      </c>
      <c r="AH29" s="56">
        <v>4990</v>
      </c>
      <c r="AI29" s="56">
        <v>5341</v>
      </c>
    </row>
    <row r="30" spans="1:35">
      <c r="A30">
        <v>28</v>
      </c>
      <c r="B30" s="59">
        <v>36</v>
      </c>
      <c r="C30" s="59">
        <v>32</v>
      </c>
      <c r="D30" s="56" t="s">
        <v>4</v>
      </c>
      <c r="E30" s="56" t="s">
        <v>7</v>
      </c>
      <c r="F30" s="59">
        <v>28</v>
      </c>
      <c r="G30" s="59">
        <v>28</v>
      </c>
      <c r="H30" s="56">
        <v>0.2</v>
      </c>
      <c r="I30" s="59">
        <v>5000</v>
      </c>
      <c r="J30" s="59">
        <v>60000</v>
      </c>
      <c r="K30" s="59">
        <v>16</v>
      </c>
      <c r="L30" s="59">
        <v>150</v>
      </c>
      <c r="M30" s="59">
        <v>0</v>
      </c>
      <c r="N30" s="59">
        <v>80</v>
      </c>
      <c r="O30" s="59">
        <v>11</v>
      </c>
      <c r="P30" s="56">
        <v>2.5000000000000001E-3</v>
      </c>
      <c r="Q30" s="56">
        <v>2.5000000000000001E-3</v>
      </c>
      <c r="R30" s="56">
        <v>5.2500000000000003E-3</v>
      </c>
      <c r="S30" s="56">
        <v>2.5000000000000001E-3</v>
      </c>
      <c r="T30" s="56">
        <v>2.5000000000000001E-3</v>
      </c>
      <c r="U30" s="56">
        <v>2.5000000000000001E-3</v>
      </c>
      <c r="V30" s="56">
        <v>2.5000000000000001E-3</v>
      </c>
      <c r="W30" s="56">
        <v>4.875E-3</v>
      </c>
      <c r="X30" s="56">
        <v>4.875E-3</v>
      </c>
      <c r="Y30" s="56">
        <v>2.5000000000000001E-3</v>
      </c>
      <c r="Z30" s="56">
        <v>2.5000000000000001E-3</v>
      </c>
      <c r="AA30" s="56">
        <v>2.5000000000000001E-3</v>
      </c>
      <c r="AB30" s="10">
        <v>0.53166593663832717</v>
      </c>
      <c r="AC30" s="56">
        <v>6.8652772472468229</v>
      </c>
      <c r="AD30" s="56">
        <v>243.072</v>
      </c>
      <c r="AE30" s="56">
        <v>0.03</v>
      </c>
      <c r="AF30" s="56">
        <v>1185</v>
      </c>
      <c r="AG30" s="56">
        <v>3713</v>
      </c>
      <c r="AH30" s="56">
        <v>4933</v>
      </c>
      <c r="AI30" s="56">
        <v>5284</v>
      </c>
    </row>
    <row r="31" spans="1:35">
      <c r="A31">
        <v>29</v>
      </c>
      <c r="B31" s="59">
        <v>36</v>
      </c>
      <c r="C31" s="59">
        <v>32</v>
      </c>
      <c r="D31" s="56" t="s">
        <v>4</v>
      </c>
      <c r="E31" s="56" t="s">
        <v>7</v>
      </c>
      <c r="F31" s="59">
        <v>30</v>
      </c>
      <c r="G31" s="59">
        <v>30</v>
      </c>
      <c r="H31" s="56">
        <v>0.2</v>
      </c>
      <c r="I31" s="59">
        <v>5000</v>
      </c>
      <c r="J31" s="59">
        <v>60000</v>
      </c>
      <c r="K31" s="59">
        <v>16</v>
      </c>
      <c r="L31" s="59">
        <v>150</v>
      </c>
      <c r="M31" s="59">
        <v>0</v>
      </c>
      <c r="N31" s="59">
        <v>80</v>
      </c>
      <c r="O31" s="59">
        <v>11</v>
      </c>
      <c r="P31" s="56">
        <v>2.5000000000000001E-3</v>
      </c>
      <c r="Q31" s="56">
        <v>2.5000000000000001E-3</v>
      </c>
      <c r="R31" s="56">
        <v>5.2050000000000004E-3</v>
      </c>
      <c r="S31" s="56">
        <v>2.5000000000000001E-3</v>
      </c>
      <c r="T31" s="56">
        <v>2.5000000000000001E-3</v>
      </c>
      <c r="U31" s="56">
        <v>2.5000000000000001E-3</v>
      </c>
      <c r="V31" s="56">
        <v>2.5000000000000001E-3</v>
      </c>
      <c r="W31" s="56">
        <v>4.8300000000000001E-3</v>
      </c>
      <c r="X31" s="56">
        <v>4.8300000000000001E-3</v>
      </c>
      <c r="Y31" s="56">
        <v>2.5000000000000001E-3</v>
      </c>
      <c r="Z31" s="56">
        <v>2.5000000000000001E-3</v>
      </c>
      <c r="AA31" s="56">
        <v>2.5000000000000001E-3</v>
      </c>
      <c r="AB31" s="10">
        <v>0.54337786506204033</v>
      </c>
      <c r="AC31" s="56">
        <v>6.9404820259605842</v>
      </c>
      <c r="AD31" s="56">
        <v>243.072</v>
      </c>
      <c r="AE31" s="56">
        <v>0.03</v>
      </c>
      <c r="AF31" s="56">
        <v>1170</v>
      </c>
      <c r="AG31" s="56">
        <v>3579</v>
      </c>
      <c r="AH31" s="56">
        <v>4877</v>
      </c>
      <c r="AI31" s="56">
        <v>5228</v>
      </c>
    </row>
    <row r="32" spans="1:35">
      <c r="A32">
        <v>30</v>
      </c>
      <c r="B32" s="59">
        <v>36</v>
      </c>
      <c r="C32" s="59">
        <v>32</v>
      </c>
      <c r="D32" s="56" t="s">
        <v>4</v>
      </c>
      <c r="E32" s="56" t="s">
        <v>7</v>
      </c>
      <c r="F32" s="59">
        <v>32</v>
      </c>
      <c r="G32" s="59">
        <v>32</v>
      </c>
      <c r="H32" s="56">
        <v>0.2</v>
      </c>
      <c r="I32" s="59">
        <v>5000</v>
      </c>
      <c r="J32" s="59">
        <v>60000</v>
      </c>
      <c r="K32" s="59">
        <v>16</v>
      </c>
      <c r="L32" s="59">
        <v>150</v>
      </c>
      <c r="M32" s="59">
        <v>0</v>
      </c>
      <c r="N32" s="59">
        <v>80</v>
      </c>
      <c r="O32" s="59">
        <v>11</v>
      </c>
      <c r="P32" s="56">
        <v>2.5000000000000001E-3</v>
      </c>
      <c r="Q32" s="56">
        <v>2.5000000000000001E-3</v>
      </c>
      <c r="R32" s="56">
        <v>5.1450000000000003E-3</v>
      </c>
      <c r="S32" s="56">
        <v>2.5000000000000001E-3</v>
      </c>
      <c r="T32" s="56">
        <v>2.5000000000000001E-3</v>
      </c>
      <c r="U32" s="56">
        <v>2.5000000000000001E-3</v>
      </c>
      <c r="V32" s="56">
        <v>2.5000000000000001E-3</v>
      </c>
      <c r="W32" s="56">
        <v>4.7850000000000002E-3</v>
      </c>
      <c r="X32" s="56">
        <v>4.7850000000000002E-3</v>
      </c>
      <c r="Y32" s="56">
        <v>2.5000000000000001E-3</v>
      </c>
      <c r="Z32" s="56">
        <v>2.5000000000000001E-3</v>
      </c>
      <c r="AA32" s="56">
        <v>2.5000000000000001E-3</v>
      </c>
      <c r="AB32" s="10">
        <v>0.55818266027113972</v>
      </c>
      <c r="AC32" s="56">
        <v>7.0343963188589251</v>
      </c>
      <c r="AD32" s="56">
        <v>243.072</v>
      </c>
      <c r="AE32" s="56">
        <v>0.03</v>
      </c>
      <c r="AF32" s="56">
        <v>1152</v>
      </c>
      <c r="AG32" s="56">
        <v>3407</v>
      </c>
      <c r="AH32" s="56">
        <v>4784</v>
      </c>
      <c r="AI32" s="56">
        <v>5157</v>
      </c>
    </row>
    <row r="33" spans="1:35">
      <c r="A33">
        <v>31</v>
      </c>
      <c r="B33" s="59">
        <v>36</v>
      </c>
      <c r="C33" s="59">
        <v>32</v>
      </c>
      <c r="D33" s="56" t="s">
        <v>4</v>
      </c>
      <c r="E33" s="56" t="s">
        <v>7</v>
      </c>
      <c r="F33" s="59">
        <v>24</v>
      </c>
      <c r="G33" s="59">
        <v>24</v>
      </c>
      <c r="H33" s="56">
        <v>0.2</v>
      </c>
      <c r="I33" s="59">
        <v>5000</v>
      </c>
      <c r="J33" s="59">
        <v>60000</v>
      </c>
      <c r="K33" s="59">
        <v>17</v>
      </c>
      <c r="L33" s="59">
        <v>150</v>
      </c>
      <c r="M33" s="59">
        <v>0</v>
      </c>
      <c r="N33" s="59">
        <v>80</v>
      </c>
      <c r="O33" s="59">
        <v>11</v>
      </c>
      <c r="P33" s="56">
        <v>2.5000000000000001E-3</v>
      </c>
      <c r="Q33" s="56">
        <v>2.5000000000000001E-3</v>
      </c>
      <c r="R33" s="56">
        <v>4.9049999999999996E-3</v>
      </c>
      <c r="S33" s="56">
        <v>2.5000000000000001E-3</v>
      </c>
      <c r="T33" s="56">
        <v>2.5000000000000001E-3</v>
      </c>
      <c r="U33" s="56">
        <v>2.5000000000000001E-3</v>
      </c>
      <c r="V33" s="56">
        <v>2.5000000000000001E-3</v>
      </c>
      <c r="W33" s="56">
        <v>4.5450000000000004E-3</v>
      </c>
      <c r="X33" s="56">
        <v>4.5450000000000004E-3</v>
      </c>
      <c r="Y33" s="56">
        <v>2.5000000000000001E-3</v>
      </c>
      <c r="Z33" s="56">
        <v>2.5000000000000001E-3</v>
      </c>
      <c r="AA33" s="56">
        <v>2.5000000000000001E-3</v>
      </c>
      <c r="AB33" s="10">
        <v>0.60863600172411725</v>
      </c>
      <c r="AC33" s="56">
        <v>7.0720880553243397</v>
      </c>
      <c r="AD33" s="56">
        <v>257.47199999999998</v>
      </c>
      <c r="AE33" s="56">
        <v>0.03</v>
      </c>
      <c r="AF33" s="56">
        <v>1080</v>
      </c>
      <c r="AG33" s="56">
        <v>3145</v>
      </c>
      <c r="AH33" s="56">
        <v>4458</v>
      </c>
      <c r="AI33" s="56">
        <v>4839</v>
      </c>
    </row>
    <row r="34" spans="1:35">
      <c r="A34">
        <v>32</v>
      </c>
      <c r="B34" s="59">
        <v>36</v>
      </c>
      <c r="C34" s="59">
        <v>32</v>
      </c>
      <c r="D34" s="56" t="s">
        <v>4</v>
      </c>
      <c r="E34" s="56" t="s">
        <v>7</v>
      </c>
      <c r="F34" s="59">
        <v>26</v>
      </c>
      <c r="G34" s="59">
        <v>26</v>
      </c>
      <c r="H34" s="56">
        <v>0.2</v>
      </c>
      <c r="I34" s="59">
        <v>5000</v>
      </c>
      <c r="J34" s="59">
        <v>60000</v>
      </c>
      <c r="K34" s="59">
        <v>17</v>
      </c>
      <c r="L34" s="59">
        <v>150</v>
      </c>
      <c r="M34" s="59">
        <v>0</v>
      </c>
      <c r="N34" s="59">
        <v>80</v>
      </c>
      <c r="O34" s="59">
        <v>11</v>
      </c>
      <c r="P34" s="56">
        <v>2.5000000000000001E-3</v>
      </c>
      <c r="Q34" s="56">
        <v>2.5000000000000001E-3</v>
      </c>
      <c r="R34" s="56">
        <v>4.8449999999999986E-3</v>
      </c>
      <c r="S34" s="56">
        <v>2.5000000000000001E-3</v>
      </c>
      <c r="T34" s="56">
        <v>2.5000000000000001E-3</v>
      </c>
      <c r="U34" s="56">
        <v>2.5000000000000001E-3</v>
      </c>
      <c r="V34" s="56">
        <v>2.5000000000000001E-3</v>
      </c>
      <c r="W34" s="56">
        <v>4.5000000000000014E-3</v>
      </c>
      <c r="X34" s="56">
        <v>4.5000000000000014E-3</v>
      </c>
      <c r="Y34" s="56">
        <v>2.5000000000000001E-3</v>
      </c>
      <c r="Z34" s="56">
        <v>2.5000000000000001E-3</v>
      </c>
      <c r="AA34" s="56">
        <v>2.5000000000000001E-3</v>
      </c>
      <c r="AB34" s="10">
        <v>0.63379150153853514</v>
      </c>
      <c r="AC34" s="56">
        <v>7.9764149724014892</v>
      </c>
      <c r="AD34" s="56">
        <v>257.47199999999998</v>
      </c>
      <c r="AE34" s="56">
        <v>0.03</v>
      </c>
      <c r="AF34" s="56">
        <v>927</v>
      </c>
      <c r="AG34" s="56">
        <v>1502</v>
      </c>
      <c r="AH34" s="56">
        <v>3139</v>
      </c>
      <c r="AI34" s="56">
        <v>4235</v>
      </c>
    </row>
    <row r="35" spans="1:35">
      <c r="A35">
        <v>33</v>
      </c>
      <c r="B35" s="59">
        <v>36</v>
      </c>
      <c r="C35" s="59">
        <v>32</v>
      </c>
      <c r="D35" s="56" t="s">
        <v>4</v>
      </c>
      <c r="E35" s="56" t="s">
        <v>7</v>
      </c>
      <c r="F35" s="59">
        <v>28</v>
      </c>
      <c r="G35" s="59">
        <v>28</v>
      </c>
      <c r="H35" s="56">
        <v>0.2</v>
      </c>
      <c r="I35" s="59">
        <v>5000</v>
      </c>
      <c r="J35" s="59">
        <v>60000</v>
      </c>
      <c r="K35" s="59">
        <v>17</v>
      </c>
      <c r="L35" s="59">
        <v>150</v>
      </c>
      <c r="M35" s="59">
        <v>0</v>
      </c>
      <c r="N35" s="59">
        <v>80</v>
      </c>
      <c r="O35" s="59">
        <v>11</v>
      </c>
      <c r="P35" s="56">
        <v>2.5000000000000001E-3</v>
      </c>
      <c r="Q35" s="56">
        <v>2.5000000000000001E-3</v>
      </c>
      <c r="R35" s="56">
        <v>4.7999999999999996E-3</v>
      </c>
      <c r="S35" s="56">
        <v>2.5000000000000001E-3</v>
      </c>
      <c r="T35" s="56">
        <v>2.5000000000000001E-3</v>
      </c>
      <c r="U35" s="56">
        <v>2.5000000000000001E-3</v>
      </c>
      <c r="V35" s="56">
        <v>2.5000000000000001E-3</v>
      </c>
      <c r="W35" s="56">
        <v>4.4549999999999998E-3</v>
      </c>
      <c r="X35" s="56">
        <v>4.4549999999999998E-3</v>
      </c>
      <c r="Y35" s="56">
        <v>2.5000000000000001E-3</v>
      </c>
      <c r="Z35" s="56">
        <v>2.5000000000000001E-3</v>
      </c>
      <c r="AA35" s="56">
        <v>2.5000000000000001E-3</v>
      </c>
      <c r="AB35" s="10">
        <v>0.64492522838567545</v>
      </c>
      <c r="AC35" s="56">
        <v>8.0461702450717638</v>
      </c>
      <c r="AD35" s="56">
        <v>257.47199999999998</v>
      </c>
      <c r="AE35" s="56">
        <v>0.03</v>
      </c>
      <c r="AF35" s="56">
        <v>916</v>
      </c>
      <c r="AG35" s="56">
        <v>1455</v>
      </c>
      <c r="AH35" s="56">
        <v>3037</v>
      </c>
      <c r="AI35" s="56">
        <v>4164</v>
      </c>
    </row>
    <row r="36" spans="1:35">
      <c r="A36">
        <v>34</v>
      </c>
      <c r="B36" s="59">
        <v>36</v>
      </c>
      <c r="C36" s="59">
        <v>32</v>
      </c>
      <c r="D36" s="56" t="s">
        <v>4</v>
      </c>
      <c r="E36" s="56" t="s">
        <v>7</v>
      </c>
      <c r="F36" s="59">
        <v>30</v>
      </c>
      <c r="G36" s="59">
        <v>30</v>
      </c>
      <c r="H36" s="56">
        <v>0.2</v>
      </c>
      <c r="I36" s="59">
        <v>5000</v>
      </c>
      <c r="J36" s="59">
        <v>60000</v>
      </c>
      <c r="K36" s="59">
        <v>17</v>
      </c>
      <c r="L36" s="59">
        <v>150</v>
      </c>
      <c r="M36" s="59">
        <v>0</v>
      </c>
      <c r="N36" s="59">
        <v>80</v>
      </c>
      <c r="O36" s="59">
        <v>11</v>
      </c>
      <c r="P36" s="56">
        <v>2.5000000000000001E-3</v>
      </c>
      <c r="Q36" s="56">
        <v>2.5000000000000001E-3</v>
      </c>
      <c r="R36" s="56">
        <v>4.7550000000000014E-3</v>
      </c>
      <c r="S36" s="56">
        <v>2.5000000000000001E-3</v>
      </c>
      <c r="T36" s="56">
        <v>2.5000000000000001E-3</v>
      </c>
      <c r="U36" s="56">
        <v>2.5000000000000001E-3</v>
      </c>
      <c r="V36" s="56">
        <v>2.5000000000000001E-3</v>
      </c>
      <c r="W36" s="56">
        <v>4.4099999999999999E-3</v>
      </c>
      <c r="X36" s="56">
        <v>4.4099999999999999E-3</v>
      </c>
      <c r="Y36" s="56">
        <v>2.5000000000000001E-3</v>
      </c>
      <c r="Z36" s="56">
        <v>2.5000000000000001E-3</v>
      </c>
      <c r="AA36" s="56">
        <v>2.5000000000000001E-3</v>
      </c>
      <c r="AB36" s="10">
        <v>0.64819521437722238</v>
      </c>
      <c r="AC36" s="56">
        <v>8.0665428370409735</v>
      </c>
      <c r="AD36" s="56">
        <v>257.47199999999998</v>
      </c>
      <c r="AE36" s="56">
        <v>0.03</v>
      </c>
      <c r="AF36" s="56">
        <v>913</v>
      </c>
      <c r="AG36" s="56">
        <v>1451</v>
      </c>
      <c r="AH36" s="56">
        <v>3008</v>
      </c>
      <c r="AI36" s="56">
        <v>4140</v>
      </c>
    </row>
    <row r="37" spans="1:35">
      <c r="A37">
        <v>35</v>
      </c>
      <c r="B37" s="59">
        <v>36</v>
      </c>
      <c r="C37" s="59">
        <v>32</v>
      </c>
      <c r="D37" s="56" t="s">
        <v>4</v>
      </c>
      <c r="E37" s="56" t="s">
        <v>7</v>
      </c>
      <c r="F37" s="59">
        <v>32</v>
      </c>
      <c r="G37" s="59">
        <v>32</v>
      </c>
      <c r="H37" s="56">
        <v>0.2</v>
      </c>
      <c r="I37" s="59">
        <v>5000</v>
      </c>
      <c r="J37" s="59">
        <v>60000</v>
      </c>
      <c r="K37" s="59">
        <v>17</v>
      </c>
      <c r="L37" s="59">
        <v>150</v>
      </c>
      <c r="M37" s="59">
        <v>0</v>
      </c>
      <c r="N37" s="59">
        <v>80</v>
      </c>
      <c r="O37" s="59">
        <v>11</v>
      </c>
      <c r="P37" s="56">
        <v>2.5000000000000001E-3</v>
      </c>
      <c r="Q37" s="56">
        <v>2.5000000000000001E-3</v>
      </c>
      <c r="R37" s="56">
        <v>4.6950000000000004E-3</v>
      </c>
      <c r="S37" s="56">
        <v>2.5000000000000001E-3</v>
      </c>
      <c r="T37" s="56">
        <v>2.5000000000000001E-3</v>
      </c>
      <c r="U37" s="56">
        <v>2.5000000000000001E-3</v>
      </c>
      <c r="V37" s="56">
        <v>2.5000000000000001E-3</v>
      </c>
      <c r="W37" s="56">
        <v>4.365E-3</v>
      </c>
      <c r="X37" s="56">
        <v>4.365E-3</v>
      </c>
      <c r="Y37" s="56">
        <v>2.5000000000000001E-3</v>
      </c>
      <c r="Z37" s="56">
        <v>2.5000000000000001E-3</v>
      </c>
      <c r="AA37" s="56">
        <v>2.5000000000000001E-3</v>
      </c>
      <c r="AB37" s="10">
        <v>0.65187378024688392</v>
      </c>
      <c r="AC37" s="56">
        <v>8.0893996307008482</v>
      </c>
      <c r="AD37" s="56">
        <v>257.47199999999998</v>
      </c>
      <c r="AE37" s="56">
        <v>0.03</v>
      </c>
      <c r="AF37" s="56">
        <v>910</v>
      </c>
      <c r="AG37" s="56">
        <v>1446</v>
      </c>
      <c r="AH37" s="56">
        <v>2980</v>
      </c>
      <c r="AI37" s="56">
        <v>4116</v>
      </c>
    </row>
    <row r="38" spans="1:35">
      <c r="A38">
        <v>36</v>
      </c>
      <c r="B38" s="59">
        <v>36</v>
      </c>
      <c r="C38" s="59">
        <v>32</v>
      </c>
      <c r="D38" s="56" t="s">
        <v>4</v>
      </c>
      <c r="E38" s="56" t="s">
        <v>7</v>
      </c>
      <c r="F38" s="59">
        <v>24</v>
      </c>
      <c r="G38" s="59">
        <v>24</v>
      </c>
      <c r="H38" s="56">
        <v>0.2</v>
      </c>
      <c r="I38" s="59">
        <v>5000</v>
      </c>
      <c r="J38" s="59">
        <v>60000</v>
      </c>
      <c r="K38" s="59">
        <v>18</v>
      </c>
      <c r="L38" s="59">
        <v>150</v>
      </c>
      <c r="M38" s="59">
        <v>0</v>
      </c>
      <c r="N38" s="59">
        <v>80</v>
      </c>
      <c r="O38" s="59">
        <v>11</v>
      </c>
      <c r="P38" s="56">
        <v>2.5000000000000001E-3</v>
      </c>
      <c r="Q38" s="56">
        <v>2.5000000000000001E-3</v>
      </c>
      <c r="R38" s="56">
        <v>4.5000000000000014E-3</v>
      </c>
      <c r="S38" s="56">
        <v>2.5000000000000001E-3</v>
      </c>
      <c r="T38" s="56">
        <v>2.5000000000000001E-3</v>
      </c>
      <c r="U38" s="56">
        <v>2.5000000000000001E-3</v>
      </c>
      <c r="V38" s="56">
        <v>2.5000000000000001E-3</v>
      </c>
      <c r="W38" s="56">
        <v>4.1849999999999986E-3</v>
      </c>
      <c r="X38" s="56">
        <v>4.1849999999999986E-3</v>
      </c>
      <c r="Y38" s="56">
        <v>2.5000000000000001E-3</v>
      </c>
      <c r="Z38" s="56">
        <v>2.5000000000000001E-3</v>
      </c>
      <c r="AA38" s="56">
        <v>2.5000000000000001E-3</v>
      </c>
      <c r="AB38" s="10">
        <v>0.66946499536028403</v>
      </c>
      <c r="AC38" s="56">
        <v>7.8641341854178091</v>
      </c>
      <c r="AD38" s="56">
        <v>271.87200000000001</v>
      </c>
      <c r="AE38" s="56">
        <v>0.03</v>
      </c>
      <c r="AF38" s="56">
        <v>895</v>
      </c>
      <c r="AG38" s="56">
        <v>1627</v>
      </c>
      <c r="AH38" s="56">
        <v>3138</v>
      </c>
      <c r="AI38" s="56">
        <v>4080</v>
      </c>
    </row>
    <row r="39" spans="1:35">
      <c r="A39">
        <v>37</v>
      </c>
      <c r="B39" s="59">
        <v>36</v>
      </c>
      <c r="C39" s="59">
        <v>32</v>
      </c>
      <c r="D39" s="56" t="s">
        <v>4</v>
      </c>
      <c r="E39" s="56" t="s">
        <v>7</v>
      </c>
      <c r="F39" s="59">
        <v>26</v>
      </c>
      <c r="G39" s="59">
        <v>26</v>
      </c>
      <c r="H39" s="56">
        <v>0.2</v>
      </c>
      <c r="I39" s="59">
        <v>5000</v>
      </c>
      <c r="J39" s="59">
        <v>60000</v>
      </c>
      <c r="K39" s="59">
        <v>18</v>
      </c>
      <c r="L39" s="59">
        <v>150</v>
      </c>
      <c r="M39" s="59">
        <v>0</v>
      </c>
      <c r="N39" s="59">
        <v>80</v>
      </c>
      <c r="O39" s="59">
        <v>11</v>
      </c>
      <c r="P39" s="56">
        <v>2.5000000000000001E-3</v>
      </c>
      <c r="Q39" s="56">
        <v>2.5000000000000001E-3</v>
      </c>
      <c r="R39" s="56">
        <v>4.4549999999999998E-3</v>
      </c>
      <c r="S39" s="56">
        <v>2.5000000000000001E-3</v>
      </c>
      <c r="T39" s="56">
        <v>2.5000000000000001E-3</v>
      </c>
      <c r="U39" s="56">
        <v>2.5000000000000001E-3</v>
      </c>
      <c r="V39" s="56">
        <v>2.5000000000000001E-3</v>
      </c>
      <c r="W39" s="56">
        <v>4.1399999999999996E-3</v>
      </c>
      <c r="X39" s="56">
        <v>4.1399999999999996E-3</v>
      </c>
      <c r="Y39" s="56">
        <v>2.5000000000000001E-3</v>
      </c>
      <c r="Z39" s="56">
        <v>2.5000000000000001E-3</v>
      </c>
      <c r="AA39" s="56">
        <v>2.5000000000000001E-3</v>
      </c>
      <c r="AB39" s="10">
        <v>0.67602035927539728</v>
      </c>
      <c r="AC39" s="56">
        <v>8.7343896007102124</v>
      </c>
      <c r="AD39" s="56">
        <v>271.87200000000001</v>
      </c>
      <c r="AE39" s="56">
        <v>0.03</v>
      </c>
      <c r="AF39" s="56">
        <v>781</v>
      </c>
      <c r="AG39" s="56">
        <v>1249</v>
      </c>
      <c r="AH39" s="56">
        <v>1943</v>
      </c>
      <c r="AI39" s="56">
        <v>3177</v>
      </c>
    </row>
    <row r="40" spans="1:35">
      <c r="A40">
        <v>38</v>
      </c>
      <c r="B40" s="59">
        <v>36</v>
      </c>
      <c r="C40" s="59">
        <v>32</v>
      </c>
      <c r="D40" s="56" t="s">
        <v>4</v>
      </c>
      <c r="E40" s="56" t="s">
        <v>7</v>
      </c>
      <c r="F40" s="59">
        <v>28</v>
      </c>
      <c r="G40" s="59">
        <v>28</v>
      </c>
      <c r="H40" s="56">
        <v>0.2</v>
      </c>
      <c r="I40" s="59">
        <v>5000</v>
      </c>
      <c r="J40" s="59">
        <v>60000</v>
      </c>
      <c r="K40" s="59">
        <v>18</v>
      </c>
      <c r="L40" s="59">
        <v>150</v>
      </c>
      <c r="M40" s="59">
        <v>0</v>
      </c>
      <c r="N40" s="59">
        <v>80</v>
      </c>
      <c r="O40" s="59">
        <v>11</v>
      </c>
      <c r="P40" s="56">
        <v>2.5000000000000001E-3</v>
      </c>
      <c r="Q40" s="56">
        <v>2.5000000000000001E-3</v>
      </c>
      <c r="R40" s="56">
        <v>4.4099999999999999E-3</v>
      </c>
      <c r="S40" s="56">
        <v>2.5000000000000001E-3</v>
      </c>
      <c r="T40" s="56">
        <v>2.5000000000000001E-3</v>
      </c>
      <c r="U40" s="56">
        <v>2.5000000000000001E-3</v>
      </c>
      <c r="V40" s="56">
        <v>2.5000000000000001E-3</v>
      </c>
      <c r="W40" s="56">
        <v>4.0949999999999997E-3</v>
      </c>
      <c r="X40" s="56">
        <v>4.0949999999999997E-3</v>
      </c>
      <c r="Y40" s="56">
        <v>2.5000000000000001E-3</v>
      </c>
      <c r="Z40" s="56">
        <v>2.5000000000000001E-3</v>
      </c>
      <c r="AA40" s="56">
        <v>2.5000000000000001E-3</v>
      </c>
      <c r="AB40" s="10">
        <v>0.68412309368191715</v>
      </c>
      <c r="AC40" s="56">
        <v>8.7865785852777023</v>
      </c>
      <c r="AD40" s="56">
        <v>271.87200000000001</v>
      </c>
      <c r="AE40" s="56">
        <v>0.03</v>
      </c>
      <c r="AF40" s="56">
        <v>774</v>
      </c>
      <c r="AG40" s="56">
        <v>1238</v>
      </c>
      <c r="AH40" s="56">
        <v>1860</v>
      </c>
      <c r="AI40" s="56">
        <v>3110</v>
      </c>
    </row>
    <row r="41" spans="1:35">
      <c r="A41">
        <v>39</v>
      </c>
      <c r="B41" s="59">
        <v>36</v>
      </c>
      <c r="C41" s="59">
        <v>32</v>
      </c>
      <c r="D41" s="56" t="s">
        <v>4</v>
      </c>
      <c r="E41" s="56" t="s">
        <v>7</v>
      </c>
      <c r="F41" s="59">
        <v>30</v>
      </c>
      <c r="G41" s="59">
        <v>30</v>
      </c>
      <c r="H41" s="56">
        <v>0.2</v>
      </c>
      <c r="I41" s="59">
        <v>5000</v>
      </c>
      <c r="J41" s="59">
        <v>60000</v>
      </c>
      <c r="K41" s="59">
        <v>18</v>
      </c>
      <c r="L41" s="59">
        <v>150</v>
      </c>
      <c r="M41" s="59">
        <v>0</v>
      </c>
      <c r="N41" s="59">
        <v>80</v>
      </c>
      <c r="O41" s="59">
        <v>11</v>
      </c>
      <c r="P41" s="56">
        <v>2.5000000000000001E-3</v>
      </c>
      <c r="Q41" s="56">
        <v>2.5000000000000001E-3</v>
      </c>
      <c r="R41" s="56">
        <v>4.365E-3</v>
      </c>
      <c r="S41" s="56">
        <v>2.5000000000000001E-3</v>
      </c>
      <c r="T41" s="56">
        <v>2.5000000000000001E-3</v>
      </c>
      <c r="U41" s="56">
        <v>2.5000000000000001E-3</v>
      </c>
      <c r="V41" s="56">
        <v>2.5000000000000001E-3</v>
      </c>
      <c r="W41" s="56">
        <v>4.0499999999999998E-3</v>
      </c>
      <c r="X41" s="56">
        <v>4.0499999999999998E-3</v>
      </c>
      <c r="Y41" s="56">
        <v>2.5000000000000001E-3</v>
      </c>
      <c r="Z41" s="56">
        <v>2.5000000000000001E-3</v>
      </c>
      <c r="AA41" s="56">
        <v>2.5000000000000001E-3</v>
      </c>
      <c r="AB41" s="10">
        <v>0.69368632998466873</v>
      </c>
      <c r="AC41" s="56">
        <v>8.847778469614795</v>
      </c>
      <c r="AD41" s="56">
        <v>271.87200000000001</v>
      </c>
      <c r="AE41" s="56">
        <v>0.03</v>
      </c>
      <c r="AF41" s="56">
        <v>767</v>
      </c>
      <c r="AG41" s="56">
        <v>1228</v>
      </c>
      <c r="AH41" s="56">
        <v>1778</v>
      </c>
      <c r="AI41" s="56">
        <v>3042</v>
      </c>
    </row>
    <row r="42" spans="1:35">
      <c r="A42">
        <v>40</v>
      </c>
      <c r="B42" s="59">
        <v>34</v>
      </c>
      <c r="C42" s="59">
        <v>34</v>
      </c>
      <c r="D42" s="56" t="s">
        <v>4</v>
      </c>
      <c r="E42" s="56" t="s">
        <v>7</v>
      </c>
      <c r="F42" s="59">
        <v>32</v>
      </c>
      <c r="G42" s="59">
        <v>32</v>
      </c>
      <c r="H42" s="56">
        <v>0.2</v>
      </c>
      <c r="I42" s="59">
        <v>5000</v>
      </c>
      <c r="J42" s="59">
        <v>60000</v>
      </c>
      <c r="K42" s="59">
        <v>18</v>
      </c>
      <c r="L42" s="59">
        <v>150</v>
      </c>
      <c r="M42" s="59">
        <v>0</v>
      </c>
      <c r="N42" s="59">
        <v>80</v>
      </c>
      <c r="O42" s="59">
        <v>11</v>
      </c>
      <c r="P42" s="56">
        <v>2.5000000000000001E-3</v>
      </c>
      <c r="Q42" s="56">
        <v>2.5000000000000001E-3</v>
      </c>
      <c r="R42" s="56">
        <v>4.3200000000000001E-3</v>
      </c>
      <c r="S42" s="56">
        <v>2.5000000000000001E-3</v>
      </c>
      <c r="T42" s="56">
        <v>2.5000000000000001E-3</v>
      </c>
      <c r="U42" s="56">
        <v>2.5000000000000001E-3</v>
      </c>
      <c r="V42" s="56">
        <v>2.5000000000000001E-3</v>
      </c>
      <c r="W42" s="56">
        <v>4.0049999999999999E-3</v>
      </c>
      <c r="X42" s="56">
        <v>4.0049999999999999E-3</v>
      </c>
      <c r="Y42" s="56">
        <v>2.5000000000000001E-3</v>
      </c>
      <c r="Z42" s="56">
        <v>2.5000000000000001E-3</v>
      </c>
      <c r="AA42" s="56">
        <v>2.5000000000000001E-3</v>
      </c>
      <c r="AB42" s="10">
        <v>0.61639610062131844</v>
      </c>
      <c r="AC42" s="56">
        <v>8.7945555220725424</v>
      </c>
      <c r="AD42" s="56">
        <v>272.81599999999997</v>
      </c>
      <c r="AE42" s="56">
        <v>0.03</v>
      </c>
      <c r="AF42" s="56">
        <v>771</v>
      </c>
      <c r="AG42" s="56">
        <v>1234</v>
      </c>
      <c r="AH42" s="56">
        <v>1853</v>
      </c>
      <c r="AI42" s="56">
        <v>3099</v>
      </c>
    </row>
  </sheetData>
  <conditionalFormatting sqref="AF3:AI42">
    <cfRule type="cellIs" dxfId="3" priority="1" operator="lessThan">
      <formula>6000</formula>
    </cfRule>
  </conditionalFormatting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42"/>
  <sheetViews>
    <sheetView topLeftCell="H16" workbookViewId="0">
      <selection activeCell="P3" sqref="P3:AA42"/>
    </sheetView>
  </sheetViews>
  <sheetFormatPr defaultRowHeight="15"/>
  <cols>
    <col min="1" max="1" width="7.5703125" style="8" bestFit="1" customWidth="1"/>
    <col min="28" max="28" width="13.85546875" style="8" bestFit="1" customWidth="1"/>
    <col min="32" max="32" width="9.85546875" style="8" bestFit="1" customWidth="1"/>
  </cols>
  <sheetData>
    <row r="1" spans="1:35" ht="18" customHeight="1">
      <c r="B1" s="56" t="s">
        <v>137</v>
      </c>
      <c r="C1" s="56" t="s">
        <v>138</v>
      </c>
      <c r="D1" s="56" t="s">
        <v>139</v>
      </c>
      <c r="E1" s="56" t="s">
        <v>140</v>
      </c>
      <c r="F1" s="56" t="s">
        <v>141</v>
      </c>
      <c r="G1" s="56" t="s">
        <v>142</v>
      </c>
      <c r="H1" s="56" t="s">
        <v>143</v>
      </c>
      <c r="I1" s="56" t="s">
        <v>144</v>
      </c>
      <c r="J1" s="56" t="s">
        <v>145</v>
      </c>
      <c r="K1" s="56" t="s">
        <v>146</v>
      </c>
      <c r="L1" s="56" t="s">
        <v>147</v>
      </c>
      <c r="M1" s="56" t="s">
        <v>148</v>
      </c>
      <c r="N1" s="56" t="s">
        <v>79</v>
      </c>
      <c r="O1" s="56" t="s">
        <v>149</v>
      </c>
      <c r="P1" s="56" t="s">
        <v>137</v>
      </c>
      <c r="Q1" s="56" t="s">
        <v>137</v>
      </c>
      <c r="R1" s="56" t="s">
        <v>137</v>
      </c>
      <c r="S1" s="56" t="s">
        <v>137</v>
      </c>
      <c r="T1" s="56" t="s">
        <v>137</v>
      </c>
      <c r="U1" s="56" t="s">
        <v>137</v>
      </c>
      <c r="V1" s="56" t="s">
        <v>138</v>
      </c>
      <c r="W1" s="56" t="s">
        <v>138</v>
      </c>
      <c r="X1" s="56" t="s">
        <v>138</v>
      </c>
      <c r="Y1" s="56" t="s">
        <v>138</v>
      </c>
      <c r="Z1" s="56" t="s">
        <v>138</v>
      </c>
      <c r="AA1" s="56" t="s">
        <v>138</v>
      </c>
      <c r="AB1" s="56" t="s">
        <v>150</v>
      </c>
      <c r="AC1" s="56" t="s">
        <v>120</v>
      </c>
      <c r="AD1" s="56" t="s">
        <v>151</v>
      </c>
      <c r="AE1" s="58" t="s">
        <v>152</v>
      </c>
      <c r="AF1" s="56" t="s">
        <v>132</v>
      </c>
      <c r="AG1" s="56" t="s">
        <v>133</v>
      </c>
      <c r="AH1" s="56" t="s">
        <v>135</v>
      </c>
      <c r="AI1" s="56" t="s">
        <v>136</v>
      </c>
    </row>
    <row r="2" spans="1:35" ht="18" customHeight="1">
      <c r="A2" t="s">
        <v>153</v>
      </c>
      <c r="B2" s="56" t="s">
        <v>3</v>
      </c>
      <c r="C2" s="56" t="s">
        <v>3</v>
      </c>
      <c r="D2" s="56" t="s">
        <v>154</v>
      </c>
      <c r="E2" s="56" t="s">
        <v>154</v>
      </c>
      <c r="F2" s="56" t="s">
        <v>11</v>
      </c>
      <c r="G2" s="56" t="s">
        <v>11</v>
      </c>
      <c r="H2" s="56"/>
      <c r="I2" s="56" t="s">
        <v>15</v>
      </c>
      <c r="J2" s="56" t="s">
        <v>15</v>
      </c>
      <c r="K2" s="56" t="s">
        <v>11</v>
      </c>
      <c r="L2" s="56" t="s">
        <v>22</v>
      </c>
      <c r="M2" s="56" t="s">
        <v>36</v>
      </c>
      <c r="N2" s="56" t="s">
        <v>36</v>
      </c>
      <c r="O2" s="56" t="s">
        <v>36</v>
      </c>
      <c r="P2" s="57" t="s">
        <v>155</v>
      </c>
      <c r="Q2" s="57" t="s">
        <v>156</v>
      </c>
      <c r="R2" s="57" t="s">
        <v>157</v>
      </c>
      <c r="S2" s="57" t="s">
        <v>158</v>
      </c>
      <c r="T2" s="57" t="s">
        <v>159</v>
      </c>
      <c r="U2" s="57" t="s">
        <v>160</v>
      </c>
      <c r="V2" s="57" t="s">
        <v>155</v>
      </c>
      <c r="W2" s="57" t="s">
        <v>156</v>
      </c>
      <c r="X2" s="57" t="s">
        <v>157</v>
      </c>
      <c r="Y2" s="57" t="s">
        <v>158</v>
      </c>
      <c r="Z2" s="57" t="s">
        <v>159</v>
      </c>
      <c r="AA2" s="57" t="s">
        <v>160</v>
      </c>
      <c r="AB2" s="57" t="s">
        <v>161</v>
      </c>
      <c r="AC2" s="56" t="s">
        <v>108</v>
      </c>
      <c r="AD2" s="56" t="s">
        <v>43</v>
      </c>
      <c r="AE2" s="58" t="s">
        <v>162</v>
      </c>
      <c r="AF2" s="56" t="s">
        <v>131</v>
      </c>
      <c r="AG2" s="56" t="s">
        <v>131</v>
      </c>
      <c r="AH2" s="56" t="s">
        <v>131</v>
      </c>
      <c r="AI2" s="56" t="s">
        <v>131</v>
      </c>
    </row>
    <row r="3" spans="1:35">
      <c r="A3">
        <v>1</v>
      </c>
      <c r="B3" s="59">
        <v>36</v>
      </c>
      <c r="C3" s="59">
        <v>32</v>
      </c>
      <c r="D3" s="56" t="s">
        <v>4</v>
      </c>
      <c r="E3" s="56" t="s">
        <v>7</v>
      </c>
      <c r="F3" s="59">
        <v>24</v>
      </c>
      <c r="G3" s="59">
        <v>24</v>
      </c>
      <c r="H3" s="56">
        <v>0.2</v>
      </c>
      <c r="I3" s="59">
        <v>5000</v>
      </c>
      <c r="J3" s="59">
        <v>60000</v>
      </c>
      <c r="K3" s="59">
        <v>12</v>
      </c>
      <c r="L3" s="59">
        <v>150</v>
      </c>
      <c r="M3" s="59">
        <v>0</v>
      </c>
      <c r="N3" s="59">
        <v>80</v>
      </c>
      <c r="O3" s="59">
        <v>11</v>
      </c>
      <c r="P3" s="56">
        <v>4.1875000000000002E-3</v>
      </c>
      <c r="Q3" s="56">
        <v>3.4875000000000001E-3</v>
      </c>
      <c r="R3" s="56">
        <v>7.0499999999999998E-3</v>
      </c>
      <c r="S3" s="56">
        <v>3.1250000000000002E-3</v>
      </c>
      <c r="T3" s="56">
        <v>3.1250000000000002E-3</v>
      </c>
      <c r="U3" s="56">
        <v>3.1250000000000002E-3</v>
      </c>
      <c r="V3" s="56">
        <v>3.1250000000000002E-3</v>
      </c>
      <c r="W3" s="56">
        <v>6.5374999999999999E-3</v>
      </c>
      <c r="X3" s="56">
        <v>6.5374999999999999E-3</v>
      </c>
      <c r="Y3" s="56">
        <v>3.1250000000000002E-3</v>
      </c>
      <c r="Z3" s="56">
        <v>3.1250000000000002E-3</v>
      </c>
      <c r="AA3" s="56">
        <v>3.1250000000000002E-3</v>
      </c>
      <c r="AB3" s="10">
        <v>0.45227481617647058</v>
      </c>
      <c r="AC3" s="56">
        <v>4.2598504840960789</v>
      </c>
      <c r="AD3" s="56">
        <v>185.47200000000001</v>
      </c>
      <c r="AE3" s="56">
        <v>0.03</v>
      </c>
      <c r="AF3" s="56">
        <v>2696</v>
      </c>
      <c r="AG3" s="56">
        <v>9951</v>
      </c>
      <c r="AH3" s="56">
        <v>10384</v>
      </c>
      <c r="AI3" s="56">
        <v>10836</v>
      </c>
    </row>
    <row r="4" spans="1:35">
      <c r="A4">
        <v>2</v>
      </c>
      <c r="B4" s="59">
        <v>36</v>
      </c>
      <c r="C4" s="59">
        <v>32</v>
      </c>
      <c r="D4" s="56" t="s">
        <v>4</v>
      </c>
      <c r="E4" s="56" t="s">
        <v>7</v>
      </c>
      <c r="F4" s="59">
        <v>26</v>
      </c>
      <c r="G4" s="59">
        <v>26</v>
      </c>
      <c r="H4" s="56">
        <v>0.2</v>
      </c>
      <c r="I4" s="59">
        <v>5000</v>
      </c>
      <c r="J4" s="59">
        <v>60000</v>
      </c>
      <c r="K4" s="59">
        <v>12</v>
      </c>
      <c r="L4" s="59">
        <v>150</v>
      </c>
      <c r="M4" s="59">
        <v>0</v>
      </c>
      <c r="N4" s="59">
        <v>80</v>
      </c>
      <c r="O4" s="59">
        <v>11</v>
      </c>
      <c r="P4" s="56">
        <v>4.15E-3</v>
      </c>
      <c r="Q4" s="56">
        <v>3.4499999999999999E-3</v>
      </c>
      <c r="R4" s="56">
        <v>6.9750000000000003E-3</v>
      </c>
      <c r="S4" s="56">
        <v>3.1250000000000002E-3</v>
      </c>
      <c r="T4" s="56">
        <v>3.1250000000000002E-3</v>
      </c>
      <c r="U4" s="56">
        <v>3.1250000000000002E-3</v>
      </c>
      <c r="V4" s="56">
        <v>3.1250000000000002E-3</v>
      </c>
      <c r="W4" s="56">
        <v>6.4749999999999999E-3</v>
      </c>
      <c r="X4" s="56">
        <v>6.4749999999999999E-3</v>
      </c>
      <c r="Y4" s="56">
        <v>3.1250000000000002E-3</v>
      </c>
      <c r="Z4" s="56">
        <v>3.1250000000000002E-3</v>
      </c>
      <c r="AA4" s="56">
        <v>3.1250000000000002E-3</v>
      </c>
      <c r="AB4" s="10">
        <v>0.45254544526143792</v>
      </c>
      <c r="AC4" s="56">
        <v>4.7096642343652082</v>
      </c>
      <c r="AD4" s="56">
        <v>185.47200000000001</v>
      </c>
      <c r="AE4" s="56">
        <v>0.03</v>
      </c>
      <c r="AF4" s="56">
        <v>2414</v>
      </c>
      <c r="AG4" s="56">
        <v>9047</v>
      </c>
      <c r="AH4" s="56">
        <v>9483</v>
      </c>
      <c r="AI4" s="56">
        <v>9941</v>
      </c>
    </row>
    <row r="5" spans="1:35">
      <c r="A5">
        <v>3</v>
      </c>
      <c r="B5" s="59">
        <v>36</v>
      </c>
      <c r="C5" s="59">
        <v>32</v>
      </c>
      <c r="D5" s="56" t="s">
        <v>4</v>
      </c>
      <c r="E5" s="56" t="s">
        <v>7</v>
      </c>
      <c r="F5" s="59">
        <v>28</v>
      </c>
      <c r="G5" s="59">
        <v>28</v>
      </c>
      <c r="H5" s="56">
        <v>0.2</v>
      </c>
      <c r="I5" s="59">
        <v>5000</v>
      </c>
      <c r="J5" s="59">
        <v>60000</v>
      </c>
      <c r="K5" s="59">
        <v>12</v>
      </c>
      <c r="L5" s="59">
        <v>150</v>
      </c>
      <c r="M5" s="59">
        <v>0</v>
      </c>
      <c r="N5" s="59">
        <v>80</v>
      </c>
      <c r="O5" s="59">
        <v>11</v>
      </c>
      <c r="P5" s="56">
        <v>4.0999999999999986E-3</v>
      </c>
      <c r="Q5" s="56">
        <v>3.4250000000000001E-3</v>
      </c>
      <c r="R5" s="56">
        <v>6.8999999999999999E-3</v>
      </c>
      <c r="S5" s="56">
        <v>3.1250000000000002E-3</v>
      </c>
      <c r="T5" s="56">
        <v>3.1250000000000002E-3</v>
      </c>
      <c r="U5" s="56">
        <v>3.1250000000000002E-3</v>
      </c>
      <c r="V5" s="56">
        <v>3.1250000000000002E-3</v>
      </c>
      <c r="W5" s="56">
        <v>6.4124999999999998E-3</v>
      </c>
      <c r="X5" s="56">
        <v>6.4124999999999998E-3</v>
      </c>
      <c r="Y5" s="56">
        <v>3.1250000000000002E-3</v>
      </c>
      <c r="Z5" s="56">
        <v>3.1250000000000002E-3</v>
      </c>
      <c r="AA5" s="56">
        <v>3.1250000000000002E-3</v>
      </c>
      <c r="AB5" s="10">
        <v>0.45281862745098039</v>
      </c>
      <c r="AC5" s="56">
        <v>4.7110855306061756</v>
      </c>
      <c r="AD5" s="56">
        <v>185.47200000000001</v>
      </c>
      <c r="AE5" s="56">
        <v>0.03</v>
      </c>
      <c r="AF5" s="56">
        <v>2414</v>
      </c>
      <c r="AG5" s="56">
        <v>9047</v>
      </c>
      <c r="AH5" s="56">
        <v>9483</v>
      </c>
      <c r="AI5" s="56">
        <v>9941</v>
      </c>
    </row>
    <row r="6" spans="1:35">
      <c r="A6">
        <v>4</v>
      </c>
      <c r="B6" s="59">
        <v>36</v>
      </c>
      <c r="C6" s="59">
        <v>32</v>
      </c>
      <c r="D6" s="56" t="s">
        <v>4</v>
      </c>
      <c r="E6" s="56" t="s">
        <v>7</v>
      </c>
      <c r="F6" s="59">
        <v>30</v>
      </c>
      <c r="G6" s="59">
        <v>30</v>
      </c>
      <c r="H6" s="56">
        <v>0.2</v>
      </c>
      <c r="I6" s="59">
        <v>5000</v>
      </c>
      <c r="J6" s="59">
        <v>60000</v>
      </c>
      <c r="K6" s="59">
        <v>12</v>
      </c>
      <c r="L6" s="59">
        <v>150</v>
      </c>
      <c r="M6" s="59">
        <v>0</v>
      </c>
      <c r="N6" s="59">
        <v>80</v>
      </c>
      <c r="O6" s="59">
        <v>11</v>
      </c>
      <c r="P6" s="56">
        <v>4.0625000000000001E-3</v>
      </c>
      <c r="Q6" s="56">
        <v>3.375E-3</v>
      </c>
      <c r="R6" s="56">
        <v>6.8249999999999986E-3</v>
      </c>
      <c r="S6" s="56">
        <v>3.1250000000000002E-3</v>
      </c>
      <c r="T6" s="56">
        <v>3.1250000000000002E-3</v>
      </c>
      <c r="U6" s="56">
        <v>3.1250000000000002E-3</v>
      </c>
      <c r="V6" s="56">
        <v>3.1250000000000002E-3</v>
      </c>
      <c r="W6" s="56">
        <v>6.3500000000000006E-3</v>
      </c>
      <c r="X6" s="56">
        <v>6.3500000000000006E-3</v>
      </c>
      <c r="Y6" s="56">
        <v>3.1250000000000002E-3</v>
      </c>
      <c r="Z6" s="56">
        <v>3.1250000000000002E-3</v>
      </c>
      <c r="AA6" s="56">
        <v>3.1250000000000002E-3</v>
      </c>
      <c r="AB6" s="10">
        <v>0.45315223311546837</v>
      </c>
      <c r="AC6" s="56">
        <v>4.7128206132200861</v>
      </c>
      <c r="AD6" s="56">
        <v>185.47200000000001</v>
      </c>
      <c r="AE6" s="56">
        <v>0.03</v>
      </c>
      <c r="AF6" s="56">
        <v>2414</v>
      </c>
      <c r="AG6" s="56">
        <v>9047</v>
      </c>
      <c r="AH6" s="56">
        <v>9483</v>
      </c>
      <c r="AI6" s="56">
        <v>9941</v>
      </c>
    </row>
    <row r="7" spans="1:35">
      <c r="A7">
        <v>5</v>
      </c>
      <c r="B7" s="59">
        <v>36</v>
      </c>
      <c r="C7" s="59">
        <v>32</v>
      </c>
      <c r="D7" s="56" t="s">
        <v>4</v>
      </c>
      <c r="E7" s="56" t="s">
        <v>7</v>
      </c>
      <c r="F7" s="59">
        <v>32</v>
      </c>
      <c r="G7" s="59">
        <v>32</v>
      </c>
      <c r="H7" s="56">
        <v>0.2</v>
      </c>
      <c r="I7" s="59">
        <v>5000</v>
      </c>
      <c r="J7" s="59">
        <v>60000</v>
      </c>
      <c r="K7" s="59">
        <v>12</v>
      </c>
      <c r="L7" s="59">
        <v>150</v>
      </c>
      <c r="M7" s="59">
        <v>0</v>
      </c>
      <c r="N7" s="59">
        <v>80</v>
      </c>
      <c r="O7" s="59">
        <v>11</v>
      </c>
      <c r="P7" s="56">
        <v>4.0124999999999996E-3</v>
      </c>
      <c r="Q7" s="56">
        <v>3.3500000000000001E-3</v>
      </c>
      <c r="R7" s="56">
        <v>6.7500000000000008E-3</v>
      </c>
      <c r="S7" s="56">
        <v>3.1250000000000002E-3</v>
      </c>
      <c r="T7" s="56">
        <v>3.1250000000000002E-3</v>
      </c>
      <c r="U7" s="56">
        <v>3.1250000000000002E-3</v>
      </c>
      <c r="V7" s="56">
        <v>3.1250000000000002E-3</v>
      </c>
      <c r="W7" s="56">
        <v>6.2750000000000002E-3</v>
      </c>
      <c r="X7" s="56">
        <v>6.2750000000000002E-3</v>
      </c>
      <c r="Y7" s="56">
        <v>3.1250000000000002E-3</v>
      </c>
      <c r="Z7" s="56">
        <v>3.1250000000000002E-3</v>
      </c>
      <c r="AA7" s="56">
        <v>3.1250000000000002E-3</v>
      </c>
      <c r="AB7" s="10">
        <v>0.45346711601307188</v>
      </c>
      <c r="AC7" s="56">
        <v>4.7144577329299846</v>
      </c>
      <c r="AD7" s="56">
        <v>185.47200000000001</v>
      </c>
      <c r="AE7" s="56">
        <v>0.03</v>
      </c>
      <c r="AF7" s="56">
        <v>2414</v>
      </c>
      <c r="AG7" s="56">
        <v>9047</v>
      </c>
      <c r="AH7" s="56">
        <v>9483</v>
      </c>
      <c r="AI7" s="56">
        <v>9941</v>
      </c>
    </row>
    <row r="8" spans="1:35">
      <c r="A8">
        <v>6</v>
      </c>
      <c r="B8" s="59">
        <v>36</v>
      </c>
      <c r="C8" s="59">
        <v>32</v>
      </c>
      <c r="D8" s="56" t="s">
        <v>4</v>
      </c>
      <c r="E8" s="56" t="s">
        <v>7</v>
      </c>
      <c r="F8" s="59">
        <v>24</v>
      </c>
      <c r="G8" s="59">
        <v>24</v>
      </c>
      <c r="H8" s="56">
        <v>0.2</v>
      </c>
      <c r="I8" s="59">
        <v>5000</v>
      </c>
      <c r="J8" s="59">
        <v>60000</v>
      </c>
      <c r="K8" s="59">
        <v>13</v>
      </c>
      <c r="L8" s="59">
        <v>150</v>
      </c>
      <c r="M8" s="59">
        <v>0</v>
      </c>
      <c r="N8" s="59">
        <v>80</v>
      </c>
      <c r="O8" s="59">
        <v>11</v>
      </c>
      <c r="P8" s="56">
        <v>3.6749999999999999E-3</v>
      </c>
      <c r="Q8" s="56">
        <v>3.1250000000000002E-3</v>
      </c>
      <c r="R8" s="56">
        <v>6.1875000000000003E-3</v>
      </c>
      <c r="S8" s="56">
        <v>3.1250000000000002E-3</v>
      </c>
      <c r="T8" s="56">
        <v>3.1250000000000002E-3</v>
      </c>
      <c r="U8" s="56">
        <v>3.1250000000000002E-3</v>
      </c>
      <c r="V8" s="56">
        <v>3.1250000000000002E-3</v>
      </c>
      <c r="W8" s="56">
        <v>5.7499999999999999E-3</v>
      </c>
      <c r="X8" s="56">
        <v>5.7499999999999999E-3</v>
      </c>
      <c r="Y8" s="56">
        <v>3.1250000000000002E-3</v>
      </c>
      <c r="Z8" s="56">
        <v>3.1250000000000002E-3</v>
      </c>
      <c r="AA8" s="56">
        <v>3.1250000000000002E-3</v>
      </c>
      <c r="AB8" s="10">
        <v>0.45887005006827503</v>
      </c>
      <c r="AC8" s="56">
        <v>4.6606272213658322</v>
      </c>
      <c r="AD8" s="56">
        <v>199.87200000000001</v>
      </c>
      <c r="AE8" s="56">
        <v>0.03</v>
      </c>
      <c r="AF8" s="56">
        <v>2267</v>
      </c>
      <c r="AG8" s="56">
        <v>8483</v>
      </c>
      <c r="AH8" s="56">
        <v>8887</v>
      </c>
      <c r="AI8" s="56">
        <v>9311</v>
      </c>
    </row>
    <row r="9" spans="1:35">
      <c r="A9">
        <v>7</v>
      </c>
      <c r="B9" s="59">
        <v>36</v>
      </c>
      <c r="C9" s="59">
        <v>32</v>
      </c>
      <c r="D9" s="56" t="s">
        <v>4</v>
      </c>
      <c r="E9" s="56" t="s">
        <v>7</v>
      </c>
      <c r="F9" s="59">
        <v>26</v>
      </c>
      <c r="G9" s="59">
        <v>26</v>
      </c>
      <c r="H9" s="56">
        <v>0.2</v>
      </c>
      <c r="I9" s="59">
        <v>5000</v>
      </c>
      <c r="J9" s="59">
        <v>60000</v>
      </c>
      <c r="K9" s="59">
        <v>13</v>
      </c>
      <c r="L9" s="59">
        <v>150</v>
      </c>
      <c r="M9" s="59">
        <v>0</v>
      </c>
      <c r="N9" s="59">
        <v>80</v>
      </c>
      <c r="O9" s="59">
        <v>11</v>
      </c>
      <c r="P9" s="56">
        <v>3.6375000000000001E-3</v>
      </c>
      <c r="Q9" s="56">
        <v>3.1250000000000002E-3</v>
      </c>
      <c r="R9" s="56">
        <v>6.1250000000000002E-3</v>
      </c>
      <c r="S9" s="56">
        <v>3.1250000000000002E-3</v>
      </c>
      <c r="T9" s="56">
        <v>3.1250000000000002E-3</v>
      </c>
      <c r="U9" s="56">
        <v>3.1250000000000002E-3</v>
      </c>
      <c r="V9" s="56">
        <v>3.1250000000000002E-3</v>
      </c>
      <c r="W9" s="56">
        <v>5.6874999999999998E-3</v>
      </c>
      <c r="X9" s="56">
        <v>5.6874999999999998E-3</v>
      </c>
      <c r="Y9" s="56">
        <v>3.1250000000000002E-3</v>
      </c>
      <c r="Z9" s="56">
        <v>3.1250000000000002E-3</v>
      </c>
      <c r="AA9" s="56">
        <v>3.1250000000000002E-3</v>
      </c>
      <c r="AB9" s="10">
        <v>0.45958325524110422</v>
      </c>
      <c r="AC9" s="56">
        <v>5.1552211835758124</v>
      </c>
      <c r="AD9" s="56">
        <v>199.87200000000001</v>
      </c>
      <c r="AE9" s="56">
        <v>0.03</v>
      </c>
      <c r="AF9" s="56">
        <v>2022</v>
      </c>
      <c r="AG9" s="56">
        <v>7668</v>
      </c>
      <c r="AH9" s="56">
        <v>8074</v>
      </c>
      <c r="AI9" s="56">
        <v>8502</v>
      </c>
    </row>
    <row r="10" spans="1:35">
      <c r="A10">
        <v>8</v>
      </c>
      <c r="B10" s="59">
        <v>36</v>
      </c>
      <c r="C10" s="59">
        <v>32</v>
      </c>
      <c r="D10" s="56" t="s">
        <v>4</v>
      </c>
      <c r="E10" s="56" t="s">
        <v>7</v>
      </c>
      <c r="F10" s="59">
        <v>28</v>
      </c>
      <c r="G10" s="59">
        <v>28</v>
      </c>
      <c r="H10" s="56">
        <v>0.2</v>
      </c>
      <c r="I10" s="59">
        <v>5000</v>
      </c>
      <c r="J10" s="59">
        <v>60000</v>
      </c>
      <c r="K10" s="59">
        <v>13</v>
      </c>
      <c r="L10" s="59">
        <v>150</v>
      </c>
      <c r="M10" s="59">
        <v>0</v>
      </c>
      <c r="N10" s="59">
        <v>80</v>
      </c>
      <c r="O10" s="59">
        <v>11</v>
      </c>
      <c r="P10" s="56">
        <v>3.5999999999999999E-3</v>
      </c>
      <c r="Q10" s="56">
        <v>3.1250000000000002E-3</v>
      </c>
      <c r="R10" s="56">
        <v>6.0625000000000002E-3</v>
      </c>
      <c r="S10" s="56">
        <v>3.1250000000000002E-3</v>
      </c>
      <c r="T10" s="56">
        <v>3.1250000000000002E-3</v>
      </c>
      <c r="U10" s="56">
        <v>3.1250000000000002E-3</v>
      </c>
      <c r="V10" s="56">
        <v>3.1250000000000002E-3</v>
      </c>
      <c r="W10" s="56">
        <v>5.6249999999999998E-3</v>
      </c>
      <c r="X10" s="56">
        <v>5.6249999999999998E-3</v>
      </c>
      <c r="Y10" s="56">
        <v>3.1250000000000002E-3</v>
      </c>
      <c r="Z10" s="56">
        <v>3.1250000000000002E-3</v>
      </c>
      <c r="AA10" s="56">
        <v>3.1250000000000002E-3</v>
      </c>
      <c r="AB10" s="10">
        <v>0.46041895365337759</v>
      </c>
      <c r="AC10" s="56">
        <v>5.1599061382531666</v>
      </c>
      <c r="AD10" s="56">
        <v>199.87200000000001</v>
      </c>
      <c r="AE10" s="56">
        <v>0.03</v>
      </c>
      <c r="AF10" s="56">
        <v>2022</v>
      </c>
      <c r="AG10" s="56">
        <v>7668</v>
      </c>
      <c r="AH10" s="56">
        <v>8074</v>
      </c>
      <c r="AI10" s="56">
        <v>8502</v>
      </c>
    </row>
    <row r="11" spans="1:35">
      <c r="A11">
        <v>9</v>
      </c>
      <c r="B11" s="59">
        <v>36</v>
      </c>
      <c r="C11" s="59">
        <v>32</v>
      </c>
      <c r="D11" s="56" t="s">
        <v>4</v>
      </c>
      <c r="E11" s="56" t="s">
        <v>7</v>
      </c>
      <c r="F11" s="59">
        <v>30</v>
      </c>
      <c r="G11" s="59">
        <v>30</v>
      </c>
      <c r="H11" s="56">
        <v>0.2</v>
      </c>
      <c r="I11" s="59">
        <v>5000</v>
      </c>
      <c r="J11" s="59">
        <v>60000</v>
      </c>
      <c r="K11" s="59">
        <v>13</v>
      </c>
      <c r="L11" s="59">
        <v>150</v>
      </c>
      <c r="M11" s="59">
        <v>0</v>
      </c>
      <c r="N11" s="59">
        <v>80</v>
      </c>
      <c r="O11" s="59">
        <v>11</v>
      </c>
      <c r="P11" s="56">
        <v>3.5625000000000001E-3</v>
      </c>
      <c r="Q11" s="56">
        <v>3.1250000000000002E-3</v>
      </c>
      <c r="R11" s="56">
        <v>5.9999999999999993E-3</v>
      </c>
      <c r="S11" s="56">
        <v>3.1250000000000002E-3</v>
      </c>
      <c r="T11" s="56">
        <v>3.1250000000000002E-3</v>
      </c>
      <c r="U11" s="56">
        <v>3.1250000000000002E-3</v>
      </c>
      <c r="V11" s="56">
        <v>3.1250000000000002E-3</v>
      </c>
      <c r="W11" s="56">
        <v>5.5750000000000001E-3</v>
      </c>
      <c r="X11" s="56">
        <v>5.5750000000000001E-3</v>
      </c>
      <c r="Y11" s="56">
        <v>3.1250000000000002E-3</v>
      </c>
      <c r="Z11" s="56">
        <v>3.1250000000000002E-3</v>
      </c>
      <c r="AA11" s="56">
        <v>3.1250000000000002E-3</v>
      </c>
      <c r="AB11" s="10">
        <v>0.4613322980534954</v>
      </c>
      <c r="AC11" s="56">
        <v>5.1650215189779756</v>
      </c>
      <c r="AD11" s="56">
        <v>199.87200000000001</v>
      </c>
      <c r="AE11" s="56">
        <v>0.03</v>
      </c>
      <c r="AF11" s="56">
        <v>2017</v>
      </c>
      <c r="AG11" s="56">
        <v>7653</v>
      </c>
      <c r="AH11" s="56">
        <v>8059</v>
      </c>
      <c r="AI11" s="56">
        <v>8487</v>
      </c>
    </row>
    <row r="12" spans="1:35">
      <c r="A12">
        <v>10</v>
      </c>
      <c r="B12" s="59">
        <v>36</v>
      </c>
      <c r="C12" s="59">
        <v>32</v>
      </c>
      <c r="D12" s="56" t="s">
        <v>4</v>
      </c>
      <c r="E12" s="56" t="s">
        <v>7</v>
      </c>
      <c r="F12" s="59">
        <v>32</v>
      </c>
      <c r="G12" s="59">
        <v>32</v>
      </c>
      <c r="H12" s="56">
        <v>0.2</v>
      </c>
      <c r="I12" s="59">
        <v>5000</v>
      </c>
      <c r="J12" s="59">
        <v>60000</v>
      </c>
      <c r="K12" s="59">
        <v>13</v>
      </c>
      <c r="L12" s="59">
        <v>150</v>
      </c>
      <c r="M12" s="59">
        <v>0</v>
      </c>
      <c r="N12" s="59">
        <v>80</v>
      </c>
      <c r="O12" s="59">
        <v>11</v>
      </c>
      <c r="P12" s="56">
        <v>3.5249999999999999E-3</v>
      </c>
      <c r="Q12" s="56">
        <v>3.1250000000000002E-3</v>
      </c>
      <c r="R12" s="56">
        <v>5.9250000000000006E-3</v>
      </c>
      <c r="S12" s="56">
        <v>3.1250000000000002E-3</v>
      </c>
      <c r="T12" s="56">
        <v>3.1250000000000002E-3</v>
      </c>
      <c r="U12" s="56">
        <v>3.1250000000000002E-3</v>
      </c>
      <c r="V12" s="56">
        <v>3.1250000000000002E-3</v>
      </c>
      <c r="W12" s="56">
        <v>5.5125E-3</v>
      </c>
      <c r="X12" s="56">
        <v>5.5125E-3</v>
      </c>
      <c r="Y12" s="56">
        <v>3.1250000000000002E-3</v>
      </c>
      <c r="Z12" s="56">
        <v>3.1250000000000002E-3</v>
      </c>
      <c r="AA12" s="56">
        <v>3.1250000000000002E-3</v>
      </c>
      <c r="AB12" s="10">
        <v>0.46228480012851753</v>
      </c>
      <c r="AC12" s="56">
        <v>5.1703508195265417</v>
      </c>
      <c r="AD12" s="56">
        <v>199.87200000000001</v>
      </c>
      <c r="AE12" s="56">
        <v>0.03</v>
      </c>
      <c r="AF12" s="56">
        <v>2017</v>
      </c>
      <c r="AG12" s="56">
        <v>7653</v>
      </c>
      <c r="AH12" s="56">
        <v>8059</v>
      </c>
      <c r="AI12" s="56">
        <v>8487</v>
      </c>
    </row>
    <row r="13" spans="1:35">
      <c r="A13">
        <v>11</v>
      </c>
      <c r="B13" s="59">
        <v>36</v>
      </c>
      <c r="C13" s="59">
        <v>32</v>
      </c>
      <c r="D13" s="56" t="s">
        <v>4</v>
      </c>
      <c r="E13" s="56" t="s">
        <v>7</v>
      </c>
      <c r="F13" s="59">
        <v>24</v>
      </c>
      <c r="G13" s="59">
        <v>24</v>
      </c>
      <c r="H13" s="56">
        <v>0.2</v>
      </c>
      <c r="I13" s="59">
        <v>5000</v>
      </c>
      <c r="J13" s="59">
        <v>60000</v>
      </c>
      <c r="K13" s="59">
        <v>13</v>
      </c>
      <c r="L13" s="59">
        <v>150</v>
      </c>
      <c r="M13" s="59">
        <v>0</v>
      </c>
      <c r="N13" s="59">
        <v>80</v>
      </c>
      <c r="O13" s="59">
        <v>11</v>
      </c>
      <c r="P13" s="56">
        <v>3.6749999999999999E-3</v>
      </c>
      <c r="Q13" s="56">
        <v>3.1250000000000002E-3</v>
      </c>
      <c r="R13" s="56">
        <v>6.1875000000000003E-3</v>
      </c>
      <c r="S13" s="56">
        <v>3.1250000000000002E-3</v>
      </c>
      <c r="T13" s="56">
        <v>3.1250000000000002E-3</v>
      </c>
      <c r="U13" s="56">
        <v>3.1250000000000002E-3</v>
      </c>
      <c r="V13" s="56">
        <v>3.1250000000000002E-3</v>
      </c>
      <c r="W13" s="56">
        <v>5.7499999999999999E-3</v>
      </c>
      <c r="X13" s="56">
        <v>5.7499999999999999E-3</v>
      </c>
      <c r="Y13" s="56">
        <v>3.1250000000000002E-3</v>
      </c>
      <c r="Z13" s="56">
        <v>3.1250000000000002E-3</v>
      </c>
      <c r="AA13" s="56">
        <v>3.1250000000000002E-3</v>
      </c>
      <c r="AB13" s="10">
        <v>0.45887005006827503</v>
      </c>
      <c r="AC13" s="56">
        <v>4.6606272213658322</v>
      </c>
      <c r="AD13" s="56">
        <v>199.87200000000001</v>
      </c>
      <c r="AE13" s="56">
        <v>0.03</v>
      </c>
      <c r="AF13" s="56">
        <v>2267</v>
      </c>
      <c r="AG13" s="56">
        <v>8483</v>
      </c>
      <c r="AH13" s="56">
        <v>8887</v>
      </c>
      <c r="AI13" s="56">
        <v>9311</v>
      </c>
    </row>
    <row r="14" spans="1:35">
      <c r="A14">
        <v>12</v>
      </c>
      <c r="B14" s="59">
        <v>36</v>
      </c>
      <c r="C14" s="59">
        <v>32</v>
      </c>
      <c r="D14" s="56" t="s">
        <v>4</v>
      </c>
      <c r="E14" s="56" t="s">
        <v>7</v>
      </c>
      <c r="F14" s="59">
        <v>26</v>
      </c>
      <c r="G14" s="59">
        <v>26</v>
      </c>
      <c r="H14" s="56">
        <v>0.2</v>
      </c>
      <c r="I14" s="59">
        <v>5000</v>
      </c>
      <c r="J14" s="59">
        <v>60000</v>
      </c>
      <c r="K14" s="59">
        <v>13</v>
      </c>
      <c r="L14" s="59">
        <v>150</v>
      </c>
      <c r="M14" s="59">
        <v>0</v>
      </c>
      <c r="N14" s="59">
        <v>80</v>
      </c>
      <c r="O14" s="59">
        <v>11</v>
      </c>
      <c r="P14" s="56">
        <v>3.6375000000000001E-3</v>
      </c>
      <c r="Q14" s="56">
        <v>3.1250000000000002E-3</v>
      </c>
      <c r="R14" s="56">
        <v>6.1250000000000002E-3</v>
      </c>
      <c r="S14" s="56">
        <v>3.1250000000000002E-3</v>
      </c>
      <c r="T14" s="56">
        <v>3.1250000000000002E-3</v>
      </c>
      <c r="U14" s="56">
        <v>3.1250000000000002E-3</v>
      </c>
      <c r="V14" s="56">
        <v>3.1250000000000002E-3</v>
      </c>
      <c r="W14" s="56">
        <v>5.6874999999999998E-3</v>
      </c>
      <c r="X14" s="56">
        <v>5.6874999999999998E-3</v>
      </c>
      <c r="Y14" s="56">
        <v>3.1250000000000002E-3</v>
      </c>
      <c r="Z14" s="56">
        <v>3.1250000000000002E-3</v>
      </c>
      <c r="AA14" s="56">
        <v>3.1250000000000002E-3</v>
      </c>
      <c r="AB14" s="10">
        <v>0.45958325524110422</v>
      </c>
      <c r="AC14" s="56">
        <v>5.1552211835758124</v>
      </c>
      <c r="AD14" s="56">
        <v>199.87200000000001</v>
      </c>
      <c r="AE14" s="56">
        <v>0.03</v>
      </c>
      <c r="AF14" s="56">
        <v>2022</v>
      </c>
      <c r="AG14" s="56">
        <v>7668</v>
      </c>
      <c r="AH14" s="56">
        <v>8074</v>
      </c>
      <c r="AI14" s="56">
        <v>8502</v>
      </c>
    </row>
    <row r="15" spans="1:35">
      <c r="A15">
        <v>13</v>
      </c>
      <c r="B15" s="59">
        <v>36</v>
      </c>
      <c r="C15" s="59">
        <v>32</v>
      </c>
      <c r="D15" s="56" t="s">
        <v>4</v>
      </c>
      <c r="E15" s="56" t="s">
        <v>7</v>
      </c>
      <c r="F15" s="59">
        <v>28</v>
      </c>
      <c r="G15" s="59">
        <v>28</v>
      </c>
      <c r="H15" s="56">
        <v>0.2</v>
      </c>
      <c r="I15" s="59">
        <v>5000</v>
      </c>
      <c r="J15" s="59">
        <v>60000</v>
      </c>
      <c r="K15" s="59">
        <v>13</v>
      </c>
      <c r="L15" s="59">
        <v>150</v>
      </c>
      <c r="M15" s="59">
        <v>0</v>
      </c>
      <c r="N15" s="59">
        <v>80</v>
      </c>
      <c r="O15" s="59">
        <v>11</v>
      </c>
      <c r="P15" s="56">
        <v>3.5999999999999999E-3</v>
      </c>
      <c r="Q15" s="56">
        <v>3.1250000000000002E-3</v>
      </c>
      <c r="R15" s="56">
        <v>6.0625000000000002E-3</v>
      </c>
      <c r="S15" s="56">
        <v>3.1250000000000002E-3</v>
      </c>
      <c r="T15" s="56">
        <v>3.1250000000000002E-3</v>
      </c>
      <c r="U15" s="56">
        <v>3.1250000000000002E-3</v>
      </c>
      <c r="V15" s="56">
        <v>3.1250000000000002E-3</v>
      </c>
      <c r="W15" s="56">
        <v>5.6249999999999998E-3</v>
      </c>
      <c r="X15" s="56">
        <v>5.6249999999999998E-3</v>
      </c>
      <c r="Y15" s="56">
        <v>3.1250000000000002E-3</v>
      </c>
      <c r="Z15" s="56">
        <v>3.1250000000000002E-3</v>
      </c>
      <c r="AA15" s="56">
        <v>3.1250000000000002E-3</v>
      </c>
      <c r="AB15" s="10">
        <v>0.46041895365337759</v>
      </c>
      <c r="AC15" s="56">
        <v>5.1599061382531666</v>
      </c>
      <c r="AD15" s="56">
        <v>199.87200000000001</v>
      </c>
      <c r="AE15" s="56">
        <v>0.03</v>
      </c>
      <c r="AF15" s="56">
        <v>2022</v>
      </c>
      <c r="AG15" s="56">
        <v>7668</v>
      </c>
      <c r="AH15" s="56">
        <v>8074</v>
      </c>
      <c r="AI15" s="56">
        <v>8502</v>
      </c>
    </row>
    <row r="16" spans="1:35">
      <c r="A16">
        <v>14</v>
      </c>
      <c r="B16" s="59">
        <v>36</v>
      </c>
      <c r="C16" s="59">
        <v>32</v>
      </c>
      <c r="D16" s="56" t="s">
        <v>4</v>
      </c>
      <c r="E16" s="56" t="s">
        <v>7</v>
      </c>
      <c r="F16" s="59">
        <v>30</v>
      </c>
      <c r="G16" s="59">
        <v>30</v>
      </c>
      <c r="H16" s="56">
        <v>0.2</v>
      </c>
      <c r="I16" s="59">
        <v>5000</v>
      </c>
      <c r="J16" s="59">
        <v>60000</v>
      </c>
      <c r="K16" s="59">
        <v>14</v>
      </c>
      <c r="L16" s="59">
        <v>150</v>
      </c>
      <c r="M16" s="59">
        <v>0</v>
      </c>
      <c r="N16" s="59">
        <v>80</v>
      </c>
      <c r="O16" s="59">
        <v>11</v>
      </c>
      <c r="P16" s="56">
        <v>3.1624999999999999E-3</v>
      </c>
      <c r="Q16" s="56">
        <v>3.1250000000000002E-3</v>
      </c>
      <c r="R16" s="56">
        <v>5.3249999999999999E-3</v>
      </c>
      <c r="S16" s="56">
        <v>3.1250000000000002E-3</v>
      </c>
      <c r="T16" s="56">
        <v>3.1250000000000002E-3</v>
      </c>
      <c r="U16" s="56">
        <v>3.1250000000000002E-3</v>
      </c>
      <c r="V16" s="56">
        <v>3.1250000000000002E-3</v>
      </c>
      <c r="W16" s="56">
        <v>4.9500000000000004E-3</v>
      </c>
      <c r="X16" s="56">
        <v>4.9500000000000004E-3</v>
      </c>
      <c r="Y16" s="56">
        <v>3.1250000000000002E-3</v>
      </c>
      <c r="Z16" s="56">
        <v>3.1250000000000002E-3</v>
      </c>
      <c r="AA16" s="56">
        <v>3.1250000000000002E-3</v>
      </c>
      <c r="AB16" s="10">
        <v>0.4757813839821643</v>
      </c>
      <c r="AC16" s="56">
        <v>5.6616004877364876</v>
      </c>
      <c r="AD16" s="56">
        <v>214.27199999999999</v>
      </c>
      <c r="AE16" s="56">
        <v>0.03</v>
      </c>
      <c r="AF16" s="56">
        <v>1695</v>
      </c>
      <c r="AG16" s="56">
        <v>6496</v>
      </c>
      <c r="AH16" s="56">
        <v>6875</v>
      </c>
      <c r="AI16" s="56">
        <v>7275</v>
      </c>
    </row>
    <row r="17" spans="1:35">
      <c r="A17">
        <v>15</v>
      </c>
      <c r="B17" s="59">
        <v>36</v>
      </c>
      <c r="C17" s="59">
        <v>32</v>
      </c>
      <c r="D17" s="56" t="s">
        <v>4</v>
      </c>
      <c r="E17" s="56" t="s">
        <v>7</v>
      </c>
      <c r="F17" s="59">
        <v>32</v>
      </c>
      <c r="G17" s="59">
        <v>32</v>
      </c>
      <c r="H17" s="56">
        <v>0.2</v>
      </c>
      <c r="I17" s="59">
        <v>5000</v>
      </c>
      <c r="J17" s="59">
        <v>60000</v>
      </c>
      <c r="K17" s="59">
        <v>14</v>
      </c>
      <c r="L17" s="59">
        <v>150</v>
      </c>
      <c r="M17" s="59">
        <v>0</v>
      </c>
      <c r="N17" s="59">
        <v>80</v>
      </c>
      <c r="O17" s="59">
        <v>11</v>
      </c>
      <c r="P17" s="56">
        <v>3.1375000000000001E-3</v>
      </c>
      <c r="Q17" s="56">
        <v>3.1250000000000002E-3</v>
      </c>
      <c r="R17" s="56">
        <v>5.2750000000000002E-3</v>
      </c>
      <c r="S17" s="56">
        <v>3.1250000000000002E-3</v>
      </c>
      <c r="T17" s="56">
        <v>3.1250000000000002E-3</v>
      </c>
      <c r="U17" s="56">
        <v>3.1250000000000002E-3</v>
      </c>
      <c r="V17" s="56">
        <v>3.1250000000000002E-3</v>
      </c>
      <c r="W17" s="56">
        <v>4.8999999999999998E-3</v>
      </c>
      <c r="X17" s="56">
        <v>4.8999999999999998E-3</v>
      </c>
      <c r="Y17" s="56">
        <v>3.1250000000000002E-3</v>
      </c>
      <c r="Z17" s="56">
        <v>3.1250000000000002E-3</v>
      </c>
      <c r="AA17" s="56">
        <v>3.1250000000000002E-3</v>
      </c>
      <c r="AB17" s="10">
        <v>0.47786989795918372</v>
      </c>
      <c r="AC17" s="56">
        <v>5.6740131045183224</v>
      </c>
      <c r="AD17" s="56">
        <v>214.27199999999999</v>
      </c>
      <c r="AE17" s="56">
        <v>0.03</v>
      </c>
      <c r="AF17" s="56">
        <v>1692</v>
      </c>
      <c r="AG17" s="56">
        <v>6484</v>
      </c>
      <c r="AH17" s="56">
        <v>6863</v>
      </c>
      <c r="AI17" s="56">
        <v>7263</v>
      </c>
    </row>
    <row r="18" spans="1:35">
      <c r="A18">
        <v>16</v>
      </c>
      <c r="B18" s="59">
        <v>36</v>
      </c>
      <c r="C18" s="59">
        <v>32</v>
      </c>
      <c r="D18" s="56" t="s">
        <v>4</v>
      </c>
      <c r="E18" s="56" t="s">
        <v>7</v>
      </c>
      <c r="F18" s="59">
        <v>24</v>
      </c>
      <c r="G18" s="59">
        <v>24</v>
      </c>
      <c r="H18" s="56">
        <v>0.2</v>
      </c>
      <c r="I18" s="59">
        <v>5000</v>
      </c>
      <c r="J18" s="59">
        <v>60000</v>
      </c>
      <c r="K18" s="59">
        <v>14</v>
      </c>
      <c r="L18" s="59">
        <v>150</v>
      </c>
      <c r="M18" s="59">
        <v>0</v>
      </c>
      <c r="N18" s="59">
        <v>80</v>
      </c>
      <c r="O18" s="59">
        <v>11</v>
      </c>
      <c r="P18" s="56">
        <v>3.2625000000000002E-3</v>
      </c>
      <c r="Q18" s="56">
        <v>3.1250000000000002E-3</v>
      </c>
      <c r="R18" s="56">
        <v>5.5000000000000014E-3</v>
      </c>
      <c r="S18" s="56">
        <v>3.1250000000000002E-3</v>
      </c>
      <c r="T18" s="56">
        <v>3.1250000000000002E-3</v>
      </c>
      <c r="U18" s="56">
        <v>3.1250000000000002E-3</v>
      </c>
      <c r="V18" s="56">
        <v>3.1250000000000002E-3</v>
      </c>
      <c r="W18" s="56">
        <v>5.1000000000000004E-3</v>
      </c>
      <c r="X18" s="56">
        <v>5.1000000000000004E-3</v>
      </c>
      <c r="Y18" s="56">
        <v>3.1250000000000002E-3</v>
      </c>
      <c r="Z18" s="56">
        <v>3.1250000000000002E-3</v>
      </c>
      <c r="AA18" s="56">
        <v>3.1250000000000002E-3</v>
      </c>
      <c r="AB18" s="10">
        <v>0.47072891656662658</v>
      </c>
      <c r="AC18" s="56">
        <v>5.0951296837756033</v>
      </c>
      <c r="AD18" s="56">
        <v>214.27199999999999</v>
      </c>
      <c r="AE18" s="56">
        <v>0.03</v>
      </c>
      <c r="AF18" s="56">
        <v>1911</v>
      </c>
      <c r="AG18" s="56">
        <v>7238</v>
      </c>
      <c r="AH18" s="56">
        <v>7617</v>
      </c>
      <c r="AI18" s="56">
        <v>8015</v>
      </c>
    </row>
    <row r="19" spans="1:35">
      <c r="A19">
        <v>17</v>
      </c>
      <c r="B19" s="59">
        <v>36</v>
      </c>
      <c r="C19" s="59">
        <v>32</v>
      </c>
      <c r="D19" s="56" t="s">
        <v>4</v>
      </c>
      <c r="E19" s="56" t="s">
        <v>7</v>
      </c>
      <c r="F19" s="59">
        <v>26</v>
      </c>
      <c r="G19" s="59">
        <v>26</v>
      </c>
      <c r="H19" s="56">
        <v>0.2</v>
      </c>
      <c r="I19" s="59">
        <v>5000</v>
      </c>
      <c r="J19" s="59">
        <v>60000</v>
      </c>
      <c r="K19" s="59">
        <v>14</v>
      </c>
      <c r="L19" s="59">
        <v>150</v>
      </c>
      <c r="M19" s="59">
        <v>0</v>
      </c>
      <c r="N19" s="59">
        <v>80</v>
      </c>
      <c r="O19" s="59">
        <v>11</v>
      </c>
      <c r="P19" s="56">
        <v>3.2374999999999999E-3</v>
      </c>
      <c r="Q19" s="56">
        <v>3.1250000000000002E-3</v>
      </c>
      <c r="R19" s="56">
        <v>5.4374999999999996E-3</v>
      </c>
      <c r="S19" s="56">
        <v>3.1250000000000002E-3</v>
      </c>
      <c r="T19" s="56">
        <v>3.1250000000000002E-3</v>
      </c>
      <c r="U19" s="56">
        <v>3.1250000000000002E-3</v>
      </c>
      <c r="V19" s="56">
        <v>3.1250000000000002E-3</v>
      </c>
      <c r="W19" s="56">
        <v>5.0500000000000007E-3</v>
      </c>
      <c r="X19" s="56">
        <v>5.0500000000000007E-3</v>
      </c>
      <c r="Y19" s="56">
        <v>3.1250000000000002E-3</v>
      </c>
      <c r="Z19" s="56">
        <v>3.1250000000000002E-3</v>
      </c>
      <c r="AA19" s="56">
        <v>3.1250000000000002E-3</v>
      </c>
      <c r="AB19" s="10">
        <v>0.4722764105642257</v>
      </c>
      <c r="AC19" s="56">
        <v>5.640708076604704</v>
      </c>
      <c r="AD19" s="56">
        <v>214.27199999999999</v>
      </c>
      <c r="AE19" s="56">
        <v>0.03</v>
      </c>
      <c r="AF19" s="56">
        <v>1702</v>
      </c>
      <c r="AG19" s="56">
        <v>6521</v>
      </c>
      <c r="AH19" s="56">
        <v>6899</v>
      </c>
      <c r="AI19" s="56">
        <v>7300</v>
      </c>
    </row>
    <row r="20" spans="1:35">
      <c r="A20">
        <v>18</v>
      </c>
      <c r="B20" s="59">
        <v>36</v>
      </c>
      <c r="C20" s="59">
        <v>32</v>
      </c>
      <c r="D20" s="56" t="s">
        <v>4</v>
      </c>
      <c r="E20" s="56" t="s">
        <v>7</v>
      </c>
      <c r="F20" s="59">
        <v>28</v>
      </c>
      <c r="G20" s="59">
        <v>28</v>
      </c>
      <c r="H20" s="56">
        <v>0.2</v>
      </c>
      <c r="I20" s="59">
        <v>5000</v>
      </c>
      <c r="J20" s="59">
        <v>60000</v>
      </c>
      <c r="K20" s="59">
        <v>14</v>
      </c>
      <c r="L20" s="59">
        <v>150</v>
      </c>
      <c r="M20" s="59">
        <v>0</v>
      </c>
      <c r="N20" s="59">
        <v>80</v>
      </c>
      <c r="O20" s="59">
        <v>11</v>
      </c>
      <c r="P20" s="56">
        <v>3.2000000000000002E-3</v>
      </c>
      <c r="Q20" s="56">
        <v>3.1250000000000002E-3</v>
      </c>
      <c r="R20" s="56">
        <v>5.3874999999999999E-3</v>
      </c>
      <c r="S20" s="56">
        <v>3.1250000000000002E-3</v>
      </c>
      <c r="T20" s="56">
        <v>3.1250000000000002E-3</v>
      </c>
      <c r="U20" s="56">
        <v>3.1250000000000002E-3</v>
      </c>
      <c r="V20" s="56">
        <v>3.1250000000000002E-3</v>
      </c>
      <c r="W20" s="56">
        <v>5.0000000000000001E-3</v>
      </c>
      <c r="X20" s="56">
        <v>5.0000000000000001E-3</v>
      </c>
      <c r="Y20" s="56">
        <v>3.1250000000000002E-3</v>
      </c>
      <c r="Z20" s="56">
        <v>3.1250000000000002E-3</v>
      </c>
      <c r="AA20" s="56">
        <v>3.1250000000000002E-3</v>
      </c>
      <c r="AB20" s="10">
        <v>0.47402085834333729</v>
      </c>
      <c r="AC20" s="56">
        <v>5.6511160186157197</v>
      </c>
      <c r="AD20" s="56">
        <v>214.27199999999999</v>
      </c>
      <c r="AE20" s="56">
        <v>0.03</v>
      </c>
      <c r="AF20" s="56">
        <v>1699</v>
      </c>
      <c r="AG20" s="56">
        <v>6509</v>
      </c>
      <c r="AH20" s="56">
        <v>6887</v>
      </c>
      <c r="AI20" s="56">
        <v>7287</v>
      </c>
    </row>
    <row r="21" spans="1:35">
      <c r="A21">
        <v>19</v>
      </c>
      <c r="B21" s="59">
        <v>36</v>
      </c>
      <c r="C21" s="59">
        <v>32</v>
      </c>
      <c r="D21" s="56" t="s">
        <v>4</v>
      </c>
      <c r="E21" s="56" t="s">
        <v>7</v>
      </c>
      <c r="F21" s="59">
        <v>30</v>
      </c>
      <c r="G21" s="59">
        <v>30</v>
      </c>
      <c r="H21" s="56">
        <v>0.2</v>
      </c>
      <c r="I21" s="59">
        <v>5000</v>
      </c>
      <c r="J21" s="59">
        <v>60000</v>
      </c>
      <c r="K21" s="59">
        <v>14</v>
      </c>
      <c r="L21" s="59">
        <v>150</v>
      </c>
      <c r="M21" s="59">
        <v>0</v>
      </c>
      <c r="N21" s="59">
        <v>80</v>
      </c>
      <c r="O21" s="59">
        <v>11</v>
      </c>
      <c r="P21" s="56">
        <v>3.1624999999999999E-3</v>
      </c>
      <c r="Q21" s="56">
        <v>3.1250000000000002E-3</v>
      </c>
      <c r="R21" s="56">
        <v>5.3249999999999999E-3</v>
      </c>
      <c r="S21" s="56">
        <v>3.1250000000000002E-3</v>
      </c>
      <c r="T21" s="56">
        <v>3.1250000000000002E-3</v>
      </c>
      <c r="U21" s="56">
        <v>3.1250000000000002E-3</v>
      </c>
      <c r="V21" s="56">
        <v>3.1250000000000002E-3</v>
      </c>
      <c r="W21" s="56">
        <v>4.9500000000000004E-3</v>
      </c>
      <c r="X21" s="56">
        <v>4.9500000000000004E-3</v>
      </c>
      <c r="Y21" s="56">
        <v>3.1250000000000002E-3</v>
      </c>
      <c r="Z21" s="56">
        <v>3.1250000000000002E-3</v>
      </c>
      <c r="AA21" s="56">
        <v>3.1250000000000002E-3</v>
      </c>
      <c r="AB21" s="10">
        <v>0.4757813839821643</v>
      </c>
      <c r="AC21" s="56">
        <v>5.6616004877364876</v>
      </c>
      <c r="AD21" s="56">
        <v>214.27199999999999</v>
      </c>
      <c r="AE21" s="56">
        <v>0.03</v>
      </c>
      <c r="AF21" s="56">
        <v>1695</v>
      </c>
      <c r="AG21" s="56">
        <v>6496</v>
      </c>
      <c r="AH21" s="56">
        <v>6875</v>
      </c>
      <c r="AI21" s="56">
        <v>7275</v>
      </c>
    </row>
    <row r="22" spans="1:35">
      <c r="A22">
        <v>20</v>
      </c>
      <c r="B22" s="59">
        <v>36</v>
      </c>
      <c r="C22" s="59">
        <v>32</v>
      </c>
      <c r="D22" s="56" t="s">
        <v>4</v>
      </c>
      <c r="E22" s="56" t="s">
        <v>7</v>
      </c>
      <c r="F22" s="59">
        <v>32</v>
      </c>
      <c r="G22" s="59">
        <v>32</v>
      </c>
      <c r="H22" s="56">
        <v>0.2</v>
      </c>
      <c r="I22" s="59">
        <v>5000</v>
      </c>
      <c r="J22" s="59">
        <v>60000</v>
      </c>
      <c r="K22" s="59">
        <v>14</v>
      </c>
      <c r="L22" s="59">
        <v>150</v>
      </c>
      <c r="M22" s="59">
        <v>0</v>
      </c>
      <c r="N22" s="59">
        <v>80</v>
      </c>
      <c r="O22" s="59">
        <v>11</v>
      </c>
      <c r="P22" s="56">
        <v>3.1375000000000001E-3</v>
      </c>
      <c r="Q22" s="56">
        <v>3.1250000000000002E-3</v>
      </c>
      <c r="R22" s="56">
        <v>5.2750000000000002E-3</v>
      </c>
      <c r="S22" s="56">
        <v>3.1250000000000002E-3</v>
      </c>
      <c r="T22" s="56">
        <v>3.1250000000000002E-3</v>
      </c>
      <c r="U22" s="56">
        <v>3.1250000000000002E-3</v>
      </c>
      <c r="V22" s="56">
        <v>3.1250000000000002E-3</v>
      </c>
      <c r="W22" s="56">
        <v>4.8999999999999998E-3</v>
      </c>
      <c r="X22" s="56">
        <v>4.8999999999999998E-3</v>
      </c>
      <c r="Y22" s="56">
        <v>3.1250000000000002E-3</v>
      </c>
      <c r="Z22" s="56">
        <v>3.1250000000000002E-3</v>
      </c>
      <c r="AA22" s="56">
        <v>3.1250000000000002E-3</v>
      </c>
      <c r="AB22" s="10">
        <v>0.47786989795918372</v>
      </c>
      <c r="AC22" s="56">
        <v>5.6740131045183224</v>
      </c>
      <c r="AD22" s="56">
        <v>214.27199999999999</v>
      </c>
      <c r="AE22" s="56">
        <v>0.03</v>
      </c>
      <c r="AF22" s="56">
        <v>1692</v>
      </c>
      <c r="AG22" s="56">
        <v>6484</v>
      </c>
      <c r="AH22" s="56">
        <v>6863</v>
      </c>
      <c r="AI22" s="56">
        <v>7263</v>
      </c>
    </row>
    <row r="23" spans="1:35">
      <c r="A23">
        <v>21</v>
      </c>
      <c r="B23" s="59">
        <v>36</v>
      </c>
      <c r="C23" s="59">
        <v>32</v>
      </c>
      <c r="D23" s="56" t="s">
        <v>4</v>
      </c>
      <c r="E23" s="56" t="s">
        <v>7</v>
      </c>
      <c r="F23" s="59">
        <v>24</v>
      </c>
      <c r="G23" s="59">
        <v>24</v>
      </c>
      <c r="H23" s="56">
        <v>0.2</v>
      </c>
      <c r="I23" s="59">
        <v>5000</v>
      </c>
      <c r="J23" s="59">
        <v>60000</v>
      </c>
      <c r="K23" s="59">
        <v>15</v>
      </c>
      <c r="L23" s="59">
        <v>150</v>
      </c>
      <c r="M23" s="59">
        <v>0</v>
      </c>
      <c r="N23" s="59">
        <v>80</v>
      </c>
      <c r="O23" s="59">
        <v>11</v>
      </c>
      <c r="P23" s="56">
        <v>3.1250000000000002E-3</v>
      </c>
      <c r="Q23" s="56">
        <v>3.1250000000000002E-3</v>
      </c>
      <c r="R23" s="56">
        <v>4.9375000000000009E-3</v>
      </c>
      <c r="S23" s="56">
        <v>3.1250000000000002E-3</v>
      </c>
      <c r="T23" s="56">
        <v>3.1250000000000002E-3</v>
      </c>
      <c r="U23" s="56">
        <v>3.1250000000000002E-3</v>
      </c>
      <c r="V23" s="56">
        <v>3.1250000000000002E-3</v>
      </c>
      <c r="W23" s="56">
        <v>4.5875000000000004E-3</v>
      </c>
      <c r="X23" s="56">
        <v>4.5875000000000004E-3</v>
      </c>
      <c r="Y23" s="56">
        <v>3.1250000000000002E-3</v>
      </c>
      <c r="Z23" s="56">
        <v>3.1250000000000002E-3</v>
      </c>
      <c r="AA23" s="56">
        <v>3.1250000000000002E-3</v>
      </c>
      <c r="AB23" s="10">
        <v>0.49259912854030502</v>
      </c>
      <c r="AC23" s="56">
        <v>5.5954842135389988</v>
      </c>
      <c r="AD23" s="56">
        <v>228.672</v>
      </c>
      <c r="AE23" s="56">
        <v>0.03</v>
      </c>
      <c r="AF23" s="56">
        <v>1608</v>
      </c>
      <c r="AG23" s="56">
        <v>6157</v>
      </c>
      <c r="AH23" s="56">
        <v>6511</v>
      </c>
      <c r="AI23" s="56">
        <v>6886</v>
      </c>
    </row>
    <row r="24" spans="1:35">
      <c r="A24">
        <v>22</v>
      </c>
      <c r="B24" s="59">
        <v>36</v>
      </c>
      <c r="C24" s="59">
        <v>32</v>
      </c>
      <c r="D24" s="56" t="s">
        <v>4</v>
      </c>
      <c r="E24" s="56" t="s">
        <v>7</v>
      </c>
      <c r="F24" s="59">
        <v>26</v>
      </c>
      <c r="G24" s="59">
        <v>26</v>
      </c>
      <c r="H24" s="56">
        <v>0.2</v>
      </c>
      <c r="I24" s="59">
        <v>5000</v>
      </c>
      <c r="J24" s="59">
        <v>60000</v>
      </c>
      <c r="K24" s="59">
        <v>15</v>
      </c>
      <c r="L24" s="59">
        <v>150</v>
      </c>
      <c r="M24" s="59">
        <v>0</v>
      </c>
      <c r="N24" s="59">
        <v>80</v>
      </c>
      <c r="O24" s="59">
        <v>11</v>
      </c>
      <c r="P24" s="56">
        <v>3.1250000000000002E-3</v>
      </c>
      <c r="Q24" s="56">
        <v>3.1250000000000002E-3</v>
      </c>
      <c r="R24" s="56">
        <v>4.8875000000000004E-3</v>
      </c>
      <c r="S24" s="56">
        <v>3.1250000000000002E-3</v>
      </c>
      <c r="T24" s="56">
        <v>3.1250000000000002E-3</v>
      </c>
      <c r="U24" s="56">
        <v>3.1250000000000002E-3</v>
      </c>
      <c r="V24" s="56">
        <v>3.1250000000000002E-3</v>
      </c>
      <c r="W24" s="56">
        <v>4.5374999999999999E-3</v>
      </c>
      <c r="X24" s="56">
        <v>4.5374999999999999E-3</v>
      </c>
      <c r="Y24" s="56">
        <v>3.1250000000000002E-3</v>
      </c>
      <c r="Z24" s="56">
        <v>3.1250000000000002E-3</v>
      </c>
      <c r="AA24" s="56">
        <v>3.1250000000000002E-3</v>
      </c>
      <c r="AB24" s="10">
        <v>0.49600108932461873</v>
      </c>
      <c r="AC24" s="56">
        <v>6.2058012728137273</v>
      </c>
      <c r="AD24" s="56">
        <v>228.672</v>
      </c>
      <c r="AE24" s="56">
        <v>0.03</v>
      </c>
      <c r="AF24" s="56">
        <v>1424</v>
      </c>
      <c r="AG24" s="56">
        <v>5288</v>
      </c>
      <c r="AH24" s="56">
        <v>5853</v>
      </c>
      <c r="AI24" s="56">
        <v>6228</v>
      </c>
    </row>
    <row r="25" spans="1:35">
      <c r="A25">
        <v>23</v>
      </c>
      <c r="B25" s="59">
        <v>36</v>
      </c>
      <c r="C25" s="59">
        <v>32</v>
      </c>
      <c r="D25" s="56" t="s">
        <v>4</v>
      </c>
      <c r="E25" s="56" t="s">
        <v>7</v>
      </c>
      <c r="F25" s="59">
        <v>28</v>
      </c>
      <c r="G25" s="59">
        <v>28</v>
      </c>
      <c r="H25" s="56">
        <v>0.2</v>
      </c>
      <c r="I25" s="59">
        <v>5000</v>
      </c>
      <c r="J25" s="59">
        <v>60000</v>
      </c>
      <c r="K25" s="59">
        <v>15</v>
      </c>
      <c r="L25" s="59">
        <v>150</v>
      </c>
      <c r="M25" s="59">
        <v>0</v>
      </c>
      <c r="N25" s="59">
        <v>80</v>
      </c>
      <c r="O25" s="59">
        <v>11</v>
      </c>
      <c r="P25" s="56">
        <v>3.1250000000000002E-3</v>
      </c>
      <c r="Q25" s="56">
        <v>3.1250000000000002E-3</v>
      </c>
      <c r="R25" s="56">
        <v>4.8374999999999998E-3</v>
      </c>
      <c r="S25" s="56">
        <v>3.1250000000000002E-3</v>
      </c>
      <c r="T25" s="56">
        <v>3.1250000000000002E-3</v>
      </c>
      <c r="U25" s="56">
        <v>3.1250000000000002E-3</v>
      </c>
      <c r="V25" s="56">
        <v>3.1250000000000002E-3</v>
      </c>
      <c r="W25" s="56">
        <v>4.4875000000000002E-3</v>
      </c>
      <c r="X25" s="56">
        <v>4.4875000000000002E-3</v>
      </c>
      <c r="Y25" s="56">
        <v>3.1250000000000002E-3</v>
      </c>
      <c r="Z25" s="56">
        <v>3.1250000000000002E-3</v>
      </c>
      <c r="AA25" s="56">
        <v>3.1250000000000002E-3</v>
      </c>
      <c r="AB25" s="10">
        <v>0.49989520697167761</v>
      </c>
      <c r="AC25" s="56">
        <v>6.2301145997849909</v>
      </c>
      <c r="AD25" s="56">
        <v>228.672</v>
      </c>
      <c r="AE25" s="56">
        <v>0.03</v>
      </c>
      <c r="AF25" s="56">
        <v>1418</v>
      </c>
      <c r="AG25" s="56">
        <v>5248</v>
      </c>
      <c r="AH25" s="56">
        <v>5833</v>
      </c>
      <c r="AI25" s="56">
        <v>6208</v>
      </c>
    </row>
    <row r="26" spans="1:35">
      <c r="A26">
        <v>24</v>
      </c>
      <c r="B26" s="59">
        <v>36</v>
      </c>
      <c r="C26" s="59">
        <v>32</v>
      </c>
      <c r="D26" s="56" t="s">
        <v>4</v>
      </c>
      <c r="E26" s="56" t="s">
        <v>7</v>
      </c>
      <c r="F26" s="59">
        <v>30</v>
      </c>
      <c r="G26" s="59">
        <v>30</v>
      </c>
      <c r="H26" s="56">
        <v>0.2</v>
      </c>
      <c r="I26" s="59">
        <v>5000</v>
      </c>
      <c r="J26" s="59">
        <v>60000</v>
      </c>
      <c r="K26" s="59">
        <v>15</v>
      </c>
      <c r="L26" s="59">
        <v>150</v>
      </c>
      <c r="M26" s="59">
        <v>0</v>
      </c>
      <c r="N26" s="59">
        <v>80</v>
      </c>
      <c r="O26" s="59">
        <v>11</v>
      </c>
      <c r="P26" s="56">
        <v>3.1250000000000002E-3</v>
      </c>
      <c r="Q26" s="56">
        <v>3.1250000000000002E-3</v>
      </c>
      <c r="R26" s="56">
        <v>4.7875000000000001E-3</v>
      </c>
      <c r="S26" s="56">
        <v>3.1250000000000002E-3</v>
      </c>
      <c r="T26" s="56">
        <v>3.1250000000000002E-3</v>
      </c>
      <c r="U26" s="56">
        <v>3.1250000000000002E-3</v>
      </c>
      <c r="V26" s="56">
        <v>3.1250000000000002E-3</v>
      </c>
      <c r="W26" s="56">
        <v>4.4374999999999996E-3</v>
      </c>
      <c r="X26" s="56">
        <v>4.4374999999999996E-3</v>
      </c>
      <c r="Y26" s="56">
        <v>3.1250000000000002E-3</v>
      </c>
      <c r="Z26" s="56">
        <v>3.1250000000000002E-3</v>
      </c>
      <c r="AA26" s="56">
        <v>3.1250000000000002E-3</v>
      </c>
      <c r="AB26" s="10">
        <v>0.50403376906318087</v>
      </c>
      <c r="AC26" s="56">
        <v>6.255850564617182</v>
      </c>
      <c r="AD26" s="56">
        <v>228.672</v>
      </c>
      <c r="AE26" s="56">
        <v>0.03</v>
      </c>
      <c r="AF26" s="56">
        <v>1410</v>
      </c>
      <c r="AG26" s="56">
        <v>5187</v>
      </c>
      <c r="AH26" s="56">
        <v>5803</v>
      </c>
      <c r="AI26" s="56">
        <v>6178</v>
      </c>
    </row>
    <row r="27" spans="1:35">
      <c r="A27">
        <v>25</v>
      </c>
      <c r="B27" s="59">
        <v>36</v>
      </c>
      <c r="C27" s="59">
        <v>32</v>
      </c>
      <c r="D27" s="56" t="s">
        <v>4</v>
      </c>
      <c r="E27" s="56" t="s">
        <v>7</v>
      </c>
      <c r="F27" s="59">
        <v>32</v>
      </c>
      <c r="G27" s="59">
        <v>32</v>
      </c>
      <c r="H27" s="56">
        <v>0.2</v>
      </c>
      <c r="I27" s="59">
        <v>5000</v>
      </c>
      <c r="J27" s="59">
        <v>60000</v>
      </c>
      <c r="K27" s="59">
        <v>15</v>
      </c>
      <c r="L27" s="59">
        <v>150</v>
      </c>
      <c r="M27" s="59">
        <v>0</v>
      </c>
      <c r="N27" s="59">
        <v>80</v>
      </c>
      <c r="O27" s="59">
        <v>11</v>
      </c>
      <c r="P27" s="56">
        <v>3.1250000000000002E-3</v>
      </c>
      <c r="Q27" s="56">
        <v>3.1250000000000002E-3</v>
      </c>
      <c r="R27" s="56">
        <v>4.7375000000000004E-3</v>
      </c>
      <c r="S27" s="56">
        <v>3.1250000000000002E-3</v>
      </c>
      <c r="T27" s="56">
        <v>3.1250000000000002E-3</v>
      </c>
      <c r="U27" s="56">
        <v>3.1250000000000002E-3</v>
      </c>
      <c r="V27" s="56">
        <v>3.1250000000000002E-3</v>
      </c>
      <c r="W27" s="56">
        <v>4.4000000000000003E-3</v>
      </c>
      <c r="X27" s="56">
        <v>4.4000000000000003E-3</v>
      </c>
      <c r="Y27" s="56">
        <v>3.1250000000000002E-3</v>
      </c>
      <c r="Z27" s="56">
        <v>3.1250000000000002E-3</v>
      </c>
      <c r="AA27" s="56">
        <v>3.1250000000000002E-3</v>
      </c>
      <c r="AB27" s="10">
        <v>0.50880457516339872</v>
      </c>
      <c r="AC27" s="56">
        <v>6.2853874334402517</v>
      </c>
      <c r="AD27" s="56">
        <v>228.672</v>
      </c>
      <c r="AE27" s="56">
        <v>0.03</v>
      </c>
      <c r="AF27" s="56">
        <v>1402</v>
      </c>
      <c r="AG27" s="56">
        <v>5126</v>
      </c>
      <c r="AH27" s="56">
        <v>5774</v>
      </c>
      <c r="AI27" s="56">
        <v>6149</v>
      </c>
    </row>
    <row r="28" spans="1:35">
      <c r="A28">
        <v>26</v>
      </c>
      <c r="B28" s="59">
        <v>36</v>
      </c>
      <c r="C28" s="59">
        <v>32</v>
      </c>
      <c r="D28" s="56" t="s">
        <v>4</v>
      </c>
      <c r="E28" s="56" t="s">
        <v>7</v>
      </c>
      <c r="F28" s="59">
        <v>24</v>
      </c>
      <c r="G28" s="59">
        <v>24</v>
      </c>
      <c r="H28" s="56">
        <v>0.2</v>
      </c>
      <c r="I28" s="59">
        <v>5000</v>
      </c>
      <c r="J28" s="59">
        <v>60000</v>
      </c>
      <c r="K28" s="59">
        <v>16</v>
      </c>
      <c r="L28" s="59">
        <v>150</v>
      </c>
      <c r="M28" s="59">
        <v>0</v>
      </c>
      <c r="N28" s="59">
        <v>80</v>
      </c>
      <c r="O28" s="59">
        <v>11</v>
      </c>
      <c r="P28" s="56">
        <v>3.1250000000000002E-3</v>
      </c>
      <c r="Q28" s="56">
        <v>3.1250000000000002E-3</v>
      </c>
      <c r="R28" s="56">
        <v>4.4749999999999998E-3</v>
      </c>
      <c r="S28" s="56">
        <v>3.1250000000000002E-3</v>
      </c>
      <c r="T28" s="56">
        <v>3.1250000000000002E-3</v>
      </c>
      <c r="U28" s="56">
        <v>3.1250000000000002E-3</v>
      </c>
      <c r="V28" s="56">
        <v>3.1250000000000002E-3</v>
      </c>
      <c r="W28" s="56">
        <v>4.15E-3</v>
      </c>
      <c r="X28" s="56">
        <v>4.15E-3</v>
      </c>
      <c r="Y28" s="56">
        <v>3.1250000000000002E-3</v>
      </c>
      <c r="Z28" s="56">
        <v>3.1250000000000002E-3</v>
      </c>
      <c r="AA28" s="56">
        <v>3.1250000000000002E-3</v>
      </c>
      <c r="AB28" s="10">
        <v>0.53487854003906254</v>
      </c>
      <c r="AC28" s="56">
        <v>6.2301794422440091</v>
      </c>
      <c r="AD28" s="56">
        <v>243.072</v>
      </c>
      <c r="AE28" s="56">
        <v>0.03</v>
      </c>
      <c r="AF28" s="56">
        <v>1334</v>
      </c>
      <c r="AG28" s="56">
        <v>4936</v>
      </c>
      <c r="AH28" s="56">
        <v>5488</v>
      </c>
      <c r="AI28" s="56">
        <v>5840</v>
      </c>
    </row>
    <row r="29" spans="1:35">
      <c r="A29">
        <v>27</v>
      </c>
      <c r="B29" s="59">
        <v>36</v>
      </c>
      <c r="C29" s="59">
        <v>32</v>
      </c>
      <c r="D29" s="56" t="s">
        <v>4</v>
      </c>
      <c r="E29" s="56" t="s">
        <v>7</v>
      </c>
      <c r="F29" s="59">
        <v>26</v>
      </c>
      <c r="G29" s="59">
        <v>26</v>
      </c>
      <c r="H29" s="56">
        <v>0.2</v>
      </c>
      <c r="I29" s="59">
        <v>5000</v>
      </c>
      <c r="J29" s="59">
        <v>60000</v>
      </c>
      <c r="K29" s="59">
        <v>16</v>
      </c>
      <c r="L29" s="59">
        <v>150</v>
      </c>
      <c r="M29" s="59">
        <v>0</v>
      </c>
      <c r="N29" s="59">
        <v>80</v>
      </c>
      <c r="O29" s="59">
        <v>11</v>
      </c>
      <c r="P29" s="56">
        <v>3.1250000000000002E-3</v>
      </c>
      <c r="Q29" s="56">
        <v>3.1250000000000002E-3</v>
      </c>
      <c r="R29" s="56">
        <v>4.4250000000000001E-3</v>
      </c>
      <c r="S29" s="56">
        <v>3.1250000000000002E-3</v>
      </c>
      <c r="T29" s="56">
        <v>3.1250000000000002E-3</v>
      </c>
      <c r="U29" s="56">
        <v>3.1250000000000002E-3</v>
      </c>
      <c r="V29" s="56">
        <v>3.1250000000000002E-3</v>
      </c>
      <c r="W29" s="56">
        <v>4.1124999999999998E-3</v>
      </c>
      <c r="X29" s="56">
        <v>4.1124999999999998E-3</v>
      </c>
      <c r="Y29" s="56">
        <v>3.1250000000000002E-3</v>
      </c>
      <c r="Z29" s="56">
        <v>3.1250000000000002E-3</v>
      </c>
      <c r="AA29" s="56">
        <v>3.1250000000000002E-3</v>
      </c>
      <c r="AB29" s="10">
        <v>0.54301021800321692</v>
      </c>
      <c r="AC29" s="56">
        <v>6.9381336789609804</v>
      </c>
      <c r="AD29" s="56">
        <v>243.072</v>
      </c>
      <c r="AE29" s="56">
        <v>0.03</v>
      </c>
      <c r="AF29" s="56">
        <v>1170</v>
      </c>
      <c r="AG29" s="56">
        <v>3579</v>
      </c>
      <c r="AH29" s="56">
        <v>4877</v>
      </c>
      <c r="AI29" s="56">
        <v>5228</v>
      </c>
    </row>
    <row r="30" spans="1:35">
      <c r="A30">
        <v>28</v>
      </c>
      <c r="B30" s="59">
        <v>36</v>
      </c>
      <c r="C30" s="59">
        <v>32</v>
      </c>
      <c r="D30" s="56" t="s">
        <v>4</v>
      </c>
      <c r="E30" s="56" t="s">
        <v>7</v>
      </c>
      <c r="F30" s="59">
        <v>28</v>
      </c>
      <c r="G30" s="59">
        <v>28</v>
      </c>
      <c r="H30" s="56">
        <v>0.2</v>
      </c>
      <c r="I30" s="59">
        <v>5000</v>
      </c>
      <c r="J30" s="59">
        <v>60000</v>
      </c>
      <c r="K30" s="59">
        <v>16</v>
      </c>
      <c r="L30" s="59">
        <v>150</v>
      </c>
      <c r="M30" s="59">
        <v>0</v>
      </c>
      <c r="N30" s="59">
        <v>80</v>
      </c>
      <c r="O30" s="59">
        <v>11</v>
      </c>
      <c r="P30" s="56">
        <v>3.1250000000000002E-3</v>
      </c>
      <c r="Q30" s="56">
        <v>3.1250000000000002E-3</v>
      </c>
      <c r="R30" s="56">
        <v>4.3750000000000004E-3</v>
      </c>
      <c r="S30" s="56">
        <v>3.1250000000000002E-3</v>
      </c>
      <c r="T30" s="56">
        <v>3.1250000000000002E-3</v>
      </c>
      <c r="U30" s="56">
        <v>3.1250000000000002E-3</v>
      </c>
      <c r="V30" s="56">
        <v>3.1250000000000002E-3</v>
      </c>
      <c r="W30" s="56">
        <v>4.0625000000000001E-3</v>
      </c>
      <c r="X30" s="56">
        <v>4.0625000000000001E-3</v>
      </c>
      <c r="Y30" s="56">
        <v>3.1250000000000002E-3</v>
      </c>
      <c r="Z30" s="56">
        <v>3.1250000000000002E-3</v>
      </c>
      <c r="AA30" s="56">
        <v>3.1250000000000002E-3</v>
      </c>
      <c r="AB30" s="10">
        <v>0.55286954991957715</v>
      </c>
      <c r="AC30" s="56">
        <v>7.0008375122622919</v>
      </c>
      <c r="AD30" s="56">
        <v>243.072</v>
      </c>
      <c r="AE30" s="56">
        <v>0.03</v>
      </c>
      <c r="AF30" s="56">
        <v>1158</v>
      </c>
      <c r="AG30" s="56">
        <v>3464</v>
      </c>
      <c r="AH30" s="56">
        <v>4830</v>
      </c>
      <c r="AI30" s="56">
        <v>5181</v>
      </c>
    </row>
    <row r="31" spans="1:35">
      <c r="A31">
        <v>29</v>
      </c>
      <c r="B31" s="59">
        <v>36</v>
      </c>
      <c r="C31" s="59">
        <v>32</v>
      </c>
      <c r="D31" s="56" t="s">
        <v>4</v>
      </c>
      <c r="E31" s="56" t="s">
        <v>7</v>
      </c>
      <c r="F31" s="59">
        <v>30</v>
      </c>
      <c r="G31" s="59">
        <v>30</v>
      </c>
      <c r="H31" s="56">
        <v>0.2</v>
      </c>
      <c r="I31" s="59">
        <v>5000</v>
      </c>
      <c r="J31" s="59">
        <v>60000</v>
      </c>
      <c r="K31" s="59">
        <v>16</v>
      </c>
      <c r="L31" s="59">
        <v>150</v>
      </c>
      <c r="M31" s="59">
        <v>0</v>
      </c>
      <c r="N31" s="59">
        <v>80</v>
      </c>
      <c r="O31" s="59">
        <v>11</v>
      </c>
      <c r="P31" s="56">
        <v>3.1250000000000002E-3</v>
      </c>
      <c r="Q31" s="56">
        <v>3.1250000000000002E-3</v>
      </c>
      <c r="R31" s="56">
        <v>4.3375000000000002E-3</v>
      </c>
      <c r="S31" s="56">
        <v>3.1250000000000002E-3</v>
      </c>
      <c r="T31" s="56">
        <v>3.1250000000000002E-3</v>
      </c>
      <c r="U31" s="56">
        <v>3.1250000000000002E-3</v>
      </c>
      <c r="V31" s="56">
        <v>3.1250000000000002E-3</v>
      </c>
      <c r="W31" s="56">
        <v>4.0249999999999999E-3</v>
      </c>
      <c r="X31" s="56">
        <v>4.0249999999999999E-3</v>
      </c>
      <c r="Y31" s="56">
        <v>3.1250000000000002E-3</v>
      </c>
      <c r="Z31" s="56">
        <v>3.1250000000000002E-3</v>
      </c>
      <c r="AA31" s="56">
        <v>3.1250000000000002E-3</v>
      </c>
      <c r="AB31" s="10">
        <v>0.56424398983226098</v>
      </c>
      <c r="AC31" s="56">
        <v>7.0724865984472212</v>
      </c>
      <c r="AD31" s="56">
        <v>243.072</v>
      </c>
      <c r="AE31" s="56">
        <v>0.03</v>
      </c>
      <c r="AF31" s="56">
        <v>1144</v>
      </c>
      <c r="AG31" s="56">
        <v>3331</v>
      </c>
      <c r="AH31" s="56">
        <v>4722</v>
      </c>
      <c r="AI31" s="56">
        <v>5126</v>
      </c>
    </row>
    <row r="32" spans="1:35">
      <c r="A32">
        <v>30</v>
      </c>
      <c r="B32" s="59">
        <v>36</v>
      </c>
      <c r="C32" s="59">
        <v>32</v>
      </c>
      <c r="D32" s="56" t="s">
        <v>4</v>
      </c>
      <c r="E32" s="56" t="s">
        <v>7</v>
      </c>
      <c r="F32" s="59">
        <v>32</v>
      </c>
      <c r="G32" s="59">
        <v>32</v>
      </c>
      <c r="H32" s="56">
        <v>0.2</v>
      </c>
      <c r="I32" s="59">
        <v>5000</v>
      </c>
      <c r="J32" s="59">
        <v>60000</v>
      </c>
      <c r="K32" s="59">
        <v>16</v>
      </c>
      <c r="L32" s="59">
        <v>150</v>
      </c>
      <c r="M32" s="59">
        <v>0</v>
      </c>
      <c r="N32" s="59">
        <v>80</v>
      </c>
      <c r="O32" s="59">
        <v>11</v>
      </c>
      <c r="P32" s="56">
        <v>3.1250000000000002E-3</v>
      </c>
      <c r="Q32" s="56">
        <v>3.1250000000000002E-3</v>
      </c>
      <c r="R32" s="56">
        <v>4.2874999999999996E-3</v>
      </c>
      <c r="S32" s="56">
        <v>3.1250000000000002E-3</v>
      </c>
      <c r="T32" s="56">
        <v>3.1250000000000002E-3</v>
      </c>
      <c r="U32" s="56">
        <v>3.1250000000000002E-3</v>
      </c>
      <c r="V32" s="56">
        <v>3.1250000000000002E-3</v>
      </c>
      <c r="W32" s="56">
        <v>3.9874999999999997E-3</v>
      </c>
      <c r="X32" s="56">
        <v>3.9874999999999997E-3</v>
      </c>
      <c r="Y32" s="56">
        <v>3.1250000000000002E-3</v>
      </c>
      <c r="Z32" s="56">
        <v>3.1250000000000002E-3</v>
      </c>
      <c r="AA32" s="56">
        <v>3.1250000000000002E-3</v>
      </c>
      <c r="AB32" s="10">
        <v>0.5782264260684743</v>
      </c>
      <c r="AC32" s="56">
        <v>7.1595813856640831</v>
      </c>
      <c r="AD32" s="56">
        <v>243.072</v>
      </c>
      <c r="AE32" s="56">
        <v>0.03</v>
      </c>
      <c r="AF32" s="56">
        <v>1126</v>
      </c>
      <c r="AG32" s="56">
        <v>3159</v>
      </c>
      <c r="AH32" s="56">
        <v>4584</v>
      </c>
      <c r="AI32" s="56">
        <v>5057</v>
      </c>
    </row>
    <row r="33" spans="1:35">
      <c r="A33">
        <v>31</v>
      </c>
      <c r="B33" s="59">
        <v>36</v>
      </c>
      <c r="C33" s="59">
        <v>32</v>
      </c>
      <c r="D33" s="56" t="s">
        <v>4</v>
      </c>
      <c r="E33" s="56" t="s">
        <v>7</v>
      </c>
      <c r="F33" s="59">
        <v>24</v>
      </c>
      <c r="G33" s="59">
        <v>24</v>
      </c>
      <c r="H33" s="56">
        <v>0.2</v>
      </c>
      <c r="I33" s="59">
        <v>5000</v>
      </c>
      <c r="J33" s="59">
        <v>60000</v>
      </c>
      <c r="K33" s="59">
        <v>17</v>
      </c>
      <c r="L33" s="59">
        <v>150</v>
      </c>
      <c r="M33" s="59">
        <v>0</v>
      </c>
      <c r="N33" s="59">
        <v>80</v>
      </c>
      <c r="O33" s="59">
        <v>11</v>
      </c>
      <c r="P33" s="56">
        <v>3.1250000000000002E-3</v>
      </c>
      <c r="Q33" s="56">
        <v>3.1250000000000002E-3</v>
      </c>
      <c r="R33" s="56">
        <v>4.0875E-3</v>
      </c>
      <c r="S33" s="56">
        <v>3.1250000000000002E-3</v>
      </c>
      <c r="T33" s="56">
        <v>3.1250000000000002E-3</v>
      </c>
      <c r="U33" s="56">
        <v>3.1250000000000002E-3</v>
      </c>
      <c r="V33" s="56">
        <v>3.1250000000000002E-3</v>
      </c>
      <c r="W33" s="56">
        <v>3.7875000000000001E-3</v>
      </c>
      <c r="X33" s="56">
        <v>3.7875000000000001E-3</v>
      </c>
      <c r="Y33" s="56">
        <v>3.1250000000000002E-3</v>
      </c>
      <c r="Z33" s="56">
        <v>3.1250000000000002E-3</v>
      </c>
      <c r="AA33" s="56">
        <v>3.1250000000000002E-3</v>
      </c>
      <c r="AB33" s="10">
        <v>0.62568964691514706</v>
      </c>
      <c r="AC33" s="56">
        <v>7.1704815877219694</v>
      </c>
      <c r="AD33" s="56">
        <v>257.47199999999998</v>
      </c>
      <c r="AE33" s="56">
        <v>0.03</v>
      </c>
      <c r="AF33" s="56">
        <v>1061</v>
      </c>
      <c r="AG33" s="56">
        <v>2964</v>
      </c>
      <c r="AH33" s="56">
        <v>4314</v>
      </c>
      <c r="AI33" s="56">
        <v>4767</v>
      </c>
    </row>
    <row r="34" spans="1:35">
      <c r="A34">
        <v>32</v>
      </c>
      <c r="B34" s="59">
        <v>36</v>
      </c>
      <c r="C34" s="59">
        <v>32</v>
      </c>
      <c r="D34" s="56" t="s">
        <v>4</v>
      </c>
      <c r="E34" s="56" t="s">
        <v>7</v>
      </c>
      <c r="F34" s="59">
        <v>26</v>
      </c>
      <c r="G34" s="59">
        <v>26</v>
      </c>
      <c r="H34" s="56">
        <v>0.2</v>
      </c>
      <c r="I34" s="59">
        <v>5000</v>
      </c>
      <c r="J34" s="59">
        <v>60000</v>
      </c>
      <c r="K34" s="59">
        <v>17</v>
      </c>
      <c r="L34" s="59">
        <v>150</v>
      </c>
      <c r="M34" s="59">
        <v>0</v>
      </c>
      <c r="N34" s="59">
        <v>80</v>
      </c>
      <c r="O34" s="59">
        <v>11</v>
      </c>
      <c r="P34" s="56">
        <v>3.1250000000000002E-3</v>
      </c>
      <c r="Q34" s="56">
        <v>3.1250000000000002E-3</v>
      </c>
      <c r="R34" s="56">
        <v>4.0374999999999994E-3</v>
      </c>
      <c r="S34" s="56">
        <v>3.1250000000000002E-3</v>
      </c>
      <c r="T34" s="56">
        <v>3.1250000000000002E-3</v>
      </c>
      <c r="U34" s="56">
        <v>3.1250000000000002E-3</v>
      </c>
      <c r="V34" s="56">
        <v>3.1250000000000002E-3</v>
      </c>
      <c r="W34" s="56">
        <v>3.7499999999999999E-3</v>
      </c>
      <c r="X34" s="56">
        <v>3.7499999999999999E-3</v>
      </c>
      <c r="Y34" s="56">
        <v>3.1250000000000002E-3</v>
      </c>
      <c r="Z34" s="56">
        <v>3.1250000000000002E-3</v>
      </c>
      <c r="AA34" s="56">
        <v>3.1250000000000002E-3</v>
      </c>
      <c r="AB34" s="10">
        <v>0.64740723889800156</v>
      </c>
      <c r="AC34" s="56">
        <v>8.0616383185221512</v>
      </c>
      <c r="AD34" s="56">
        <v>257.47199999999998</v>
      </c>
      <c r="AE34" s="56">
        <v>0.03</v>
      </c>
      <c r="AF34" s="56">
        <v>915</v>
      </c>
      <c r="AG34" s="56">
        <v>1453</v>
      </c>
      <c r="AH34" s="56">
        <v>3023</v>
      </c>
      <c r="AI34" s="56">
        <v>4152</v>
      </c>
    </row>
    <row r="35" spans="1:35">
      <c r="A35">
        <v>33</v>
      </c>
      <c r="B35" s="59">
        <v>36</v>
      </c>
      <c r="C35" s="59">
        <v>32</v>
      </c>
      <c r="D35" s="56" t="s">
        <v>4</v>
      </c>
      <c r="E35" s="56" t="s">
        <v>7</v>
      </c>
      <c r="F35" s="59">
        <v>28</v>
      </c>
      <c r="G35" s="59">
        <v>28</v>
      </c>
      <c r="H35" s="56">
        <v>0.2</v>
      </c>
      <c r="I35" s="59">
        <v>5000</v>
      </c>
      <c r="J35" s="59">
        <v>60000</v>
      </c>
      <c r="K35" s="59">
        <v>17</v>
      </c>
      <c r="L35" s="59">
        <v>150</v>
      </c>
      <c r="M35" s="59">
        <v>0</v>
      </c>
      <c r="N35" s="59">
        <v>80</v>
      </c>
      <c r="O35" s="59">
        <v>11</v>
      </c>
      <c r="P35" s="56">
        <v>3.1250000000000002E-3</v>
      </c>
      <c r="Q35" s="56">
        <v>3.1250000000000002E-3</v>
      </c>
      <c r="R35" s="56">
        <v>4.0000000000000001E-3</v>
      </c>
      <c r="S35" s="56">
        <v>3.1250000000000002E-3</v>
      </c>
      <c r="T35" s="56">
        <v>3.1250000000000002E-3</v>
      </c>
      <c r="U35" s="56">
        <v>3.1250000000000002E-3</v>
      </c>
      <c r="V35" s="56">
        <v>3.1250000000000002E-3</v>
      </c>
      <c r="W35" s="56">
        <v>3.7125000000000001E-3</v>
      </c>
      <c r="X35" s="56">
        <v>3.7125000000000001E-3</v>
      </c>
      <c r="Y35" s="56">
        <v>3.1250000000000002E-3</v>
      </c>
      <c r="Z35" s="56">
        <v>3.1250000000000002E-3</v>
      </c>
      <c r="AA35" s="56">
        <v>3.1250000000000002E-3</v>
      </c>
      <c r="AB35" s="10">
        <v>0.65718187641431502</v>
      </c>
      <c r="AC35" s="56">
        <v>8.1222681511921042</v>
      </c>
      <c r="AD35" s="56">
        <v>257.47199999999998</v>
      </c>
      <c r="AE35" s="56">
        <v>0.03</v>
      </c>
      <c r="AF35" s="56">
        <v>906</v>
      </c>
      <c r="AG35" s="56">
        <v>1440</v>
      </c>
      <c r="AH35" s="56">
        <v>2936</v>
      </c>
      <c r="AI35" s="56">
        <v>4080</v>
      </c>
    </row>
    <row r="36" spans="1:35">
      <c r="A36">
        <v>34</v>
      </c>
      <c r="B36" s="59">
        <v>36</v>
      </c>
      <c r="C36" s="59">
        <v>32</v>
      </c>
      <c r="D36" s="56" t="s">
        <v>4</v>
      </c>
      <c r="E36" s="56" t="s">
        <v>7</v>
      </c>
      <c r="F36" s="59">
        <v>30</v>
      </c>
      <c r="G36" s="59">
        <v>30</v>
      </c>
      <c r="H36" s="56">
        <v>0.2</v>
      </c>
      <c r="I36" s="59">
        <v>5000</v>
      </c>
      <c r="J36" s="59">
        <v>60000</v>
      </c>
      <c r="K36" s="59">
        <v>17</v>
      </c>
      <c r="L36" s="59">
        <v>150</v>
      </c>
      <c r="M36" s="59">
        <v>0</v>
      </c>
      <c r="N36" s="59">
        <v>80</v>
      </c>
      <c r="O36" s="59">
        <v>11</v>
      </c>
      <c r="P36" s="56">
        <v>3.1250000000000002E-3</v>
      </c>
      <c r="Q36" s="56">
        <v>3.1250000000000002E-3</v>
      </c>
      <c r="R36" s="56">
        <v>3.9624999999999999E-3</v>
      </c>
      <c r="S36" s="56">
        <v>3.1250000000000002E-3</v>
      </c>
      <c r="T36" s="56">
        <v>3.1250000000000002E-3</v>
      </c>
      <c r="U36" s="56">
        <v>3.1250000000000002E-3</v>
      </c>
      <c r="V36" s="56">
        <v>3.1250000000000002E-3</v>
      </c>
      <c r="W36" s="56">
        <v>3.6749999999999999E-3</v>
      </c>
      <c r="X36" s="56">
        <v>3.6749999999999999E-3</v>
      </c>
      <c r="Y36" s="56">
        <v>3.1250000000000002E-3</v>
      </c>
      <c r="Z36" s="56">
        <v>3.1250000000000002E-3</v>
      </c>
      <c r="AA36" s="56">
        <v>3.1250000000000002E-3</v>
      </c>
      <c r="AB36" s="10">
        <v>0.66065660133379622</v>
      </c>
      <c r="AC36" s="56">
        <v>8.1437123216562544</v>
      </c>
      <c r="AD36" s="56">
        <v>257.47199999999998</v>
      </c>
      <c r="AE36" s="56">
        <v>0.03</v>
      </c>
      <c r="AF36" s="56">
        <v>903</v>
      </c>
      <c r="AG36" s="56">
        <v>1436</v>
      </c>
      <c r="AH36" s="56">
        <v>2907</v>
      </c>
      <c r="AI36" s="56">
        <v>4056</v>
      </c>
    </row>
    <row r="37" spans="1:35">
      <c r="A37">
        <v>35</v>
      </c>
      <c r="B37" s="59">
        <v>36</v>
      </c>
      <c r="C37" s="59">
        <v>32</v>
      </c>
      <c r="D37" s="56" t="s">
        <v>4</v>
      </c>
      <c r="E37" s="56" t="s">
        <v>7</v>
      </c>
      <c r="F37" s="59">
        <v>32</v>
      </c>
      <c r="G37" s="59">
        <v>32</v>
      </c>
      <c r="H37" s="56">
        <v>0.2</v>
      </c>
      <c r="I37" s="59">
        <v>5000</v>
      </c>
      <c r="J37" s="59">
        <v>60000</v>
      </c>
      <c r="K37" s="59">
        <v>17</v>
      </c>
      <c r="L37" s="59">
        <v>150</v>
      </c>
      <c r="M37" s="59">
        <v>0</v>
      </c>
      <c r="N37" s="59">
        <v>80</v>
      </c>
      <c r="O37" s="59">
        <v>11</v>
      </c>
      <c r="P37" s="56">
        <v>3.1250000000000002E-3</v>
      </c>
      <c r="Q37" s="56">
        <v>3.1250000000000002E-3</v>
      </c>
      <c r="R37" s="56">
        <v>3.9125000000000002E-3</v>
      </c>
      <c r="S37" s="56">
        <v>3.1250000000000002E-3</v>
      </c>
      <c r="T37" s="56">
        <v>3.1250000000000002E-3</v>
      </c>
      <c r="U37" s="56">
        <v>3.1250000000000002E-3</v>
      </c>
      <c r="V37" s="56">
        <v>3.1250000000000002E-3</v>
      </c>
      <c r="W37" s="56">
        <v>3.6375000000000001E-3</v>
      </c>
      <c r="X37" s="56">
        <v>3.6375000000000001E-3</v>
      </c>
      <c r="Y37" s="56">
        <v>3.1250000000000002E-3</v>
      </c>
      <c r="Z37" s="56">
        <v>3.1250000000000002E-3</v>
      </c>
      <c r="AA37" s="56">
        <v>3.1250000000000002E-3</v>
      </c>
      <c r="AB37" s="10">
        <v>0.66453062702793309</v>
      </c>
      <c r="AC37" s="56">
        <v>8.167554387135878</v>
      </c>
      <c r="AD37" s="56">
        <v>257.47199999999998</v>
      </c>
      <c r="AE37" s="56">
        <v>0.03</v>
      </c>
      <c r="AF37" s="56">
        <v>899</v>
      </c>
      <c r="AG37" s="56">
        <v>1429</v>
      </c>
      <c r="AH37" s="56">
        <v>2864</v>
      </c>
      <c r="AI37" s="56">
        <v>4021</v>
      </c>
    </row>
    <row r="38" spans="1:35">
      <c r="A38">
        <v>36</v>
      </c>
      <c r="B38" s="59">
        <v>36</v>
      </c>
      <c r="C38" s="59">
        <v>32</v>
      </c>
      <c r="D38" s="56" t="s">
        <v>4</v>
      </c>
      <c r="E38" s="56" t="s">
        <v>7</v>
      </c>
      <c r="F38" s="59">
        <v>24</v>
      </c>
      <c r="G38" s="59">
        <v>24</v>
      </c>
      <c r="H38" s="56">
        <v>0.2</v>
      </c>
      <c r="I38" s="59">
        <v>5000</v>
      </c>
      <c r="J38" s="59">
        <v>60000</v>
      </c>
      <c r="K38" s="59">
        <v>18</v>
      </c>
      <c r="L38" s="59">
        <v>150</v>
      </c>
      <c r="M38" s="59">
        <v>0</v>
      </c>
      <c r="N38" s="59">
        <v>80</v>
      </c>
      <c r="O38" s="59">
        <v>11</v>
      </c>
      <c r="P38" s="56">
        <v>3.1250000000000002E-3</v>
      </c>
      <c r="Q38" s="56">
        <v>3.1250000000000002E-3</v>
      </c>
      <c r="R38" s="56">
        <v>3.7499999999999999E-3</v>
      </c>
      <c r="S38" s="56">
        <v>3.1250000000000002E-3</v>
      </c>
      <c r="T38" s="56">
        <v>3.1250000000000002E-3</v>
      </c>
      <c r="U38" s="56">
        <v>3.1250000000000002E-3</v>
      </c>
      <c r="V38" s="56">
        <v>3.1250000000000002E-3</v>
      </c>
      <c r="W38" s="56">
        <v>3.4875000000000001E-3</v>
      </c>
      <c r="X38" s="56">
        <v>3.4875000000000001E-3</v>
      </c>
      <c r="Y38" s="56">
        <v>3.1250000000000002E-3</v>
      </c>
      <c r="Z38" s="56">
        <v>3.1250000000000002E-3</v>
      </c>
      <c r="AA38" s="56">
        <v>3.1250000000000002E-3</v>
      </c>
      <c r="AB38" s="10">
        <v>0.68257937948842085</v>
      </c>
      <c r="AC38" s="56">
        <v>7.9407872487741438</v>
      </c>
      <c r="AD38" s="56">
        <v>271.87200000000001</v>
      </c>
      <c r="AE38" s="56">
        <v>0.03</v>
      </c>
      <c r="AF38" s="56">
        <v>883</v>
      </c>
      <c r="AG38" s="56">
        <v>1491</v>
      </c>
      <c r="AH38" s="56">
        <v>3028</v>
      </c>
      <c r="AI38" s="56">
        <v>4034</v>
      </c>
    </row>
    <row r="39" spans="1:35">
      <c r="A39">
        <v>37</v>
      </c>
      <c r="B39" s="59">
        <v>36</v>
      </c>
      <c r="C39" s="59">
        <v>32</v>
      </c>
      <c r="D39" s="56" t="s">
        <v>4</v>
      </c>
      <c r="E39" s="56" t="s">
        <v>7</v>
      </c>
      <c r="F39" s="59">
        <v>26</v>
      </c>
      <c r="G39" s="59">
        <v>26</v>
      </c>
      <c r="H39" s="56">
        <v>0.2</v>
      </c>
      <c r="I39" s="59">
        <v>5000</v>
      </c>
      <c r="J39" s="59">
        <v>60000</v>
      </c>
      <c r="K39" s="59">
        <v>18</v>
      </c>
      <c r="L39" s="59">
        <v>150</v>
      </c>
      <c r="M39" s="59">
        <v>0</v>
      </c>
      <c r="N39" s="59">
        <v>80</v>
      </c>
      <c r="O39" s="59">
        <v>11</v>
      </c>
      <c r="P39" s="56">
        <v>3.1250000000000002E-3</v>
      </c>
      <c r="Q39" s="56">
        <v>3.1250000000000002E-3</v>
      </c>
      <c r="R39" s="56">
        <v>3.7125000000000001E-3</v>
      </c>
      <c r="S39" s="56">
        <v>3.1250000000000002E-3</v>
      </c>
      <c r="T39" s="56">
        <v>3.1250000000000002E-3</v>
      </c>
      <c r="U39" s="56">
        <v>3.1250000000000002E-3</v>
      </c>
      <c r="V39" s="56">
        <v>3.1250000000000002E-3</v>
      </c>
      <c r="W39" s="56">
        <v>3.4499999999999999E-3</v>
      </c>
      <c r="X39" s="56">
        <v>3.4499999999999999E-3</v>
      </c>
      <c r="Y39" s="56">
        <v>3.1250000000000002E-3</v>
      </c>
      <c r="Z39" s="56">
        <v>3.1250000000000002E-3</v>
      </c>
      <c r="AA39" s="56">
        <v>3.1250000000000002E-3</v>
      </c>
      <c r="AB39" s="10">
        <v>0.68907624263697242</v>
      </c>
      <c r="AC39" s="56">
        <v>8.8183292613189899</v>
      </c>
      <c r="AD39" s="56">
        <v>271.87200000000001</v>
      </c>
      <c r="AE39" s="56">
        <v>0.03</v>
      </c>
      <c r="AF39" s="56">
        <v>770</v>
      </c>
      <c r="AG39" s="56">
        <v>1233</v>
      </c>
      <c r="AH39" s="56">
        <v>1819</v>
      </c>
      <c r="AI39" s="56">
        <v>3076</v>
      </c>
    </row>
    <row r="40" spans="1:35">
      <c r="A40">
        <v>38</v>
      </c>
      <c r="B40" s="59">
        <v>36</v>
      </c>
      <c r="C40" s="59">
        <v>32</v>
      </c>
      <c r="D40" s="56" t="s">
        <v>4</v>
      </c>
      <c r="E40" s="56" t="s">
        <v>7</v>
      </c>
      <c r="F40" s="59">
        <v>28</v>
      </c>
      <c r="G40" s="59">
        <v>28</v>
      </c>
      <c r="H40" s="56">
        <v>0.2</v>
      </c>
      <c r="I40" s="59">
        <v>5000</v>
      </c>
      <c r="J40" s="59">
        <v>60000</v>
      </c>
      <c r="K40" s="59">
        <v>18</v>
      </c>
      <c r="L40" s="59">
        <v>150</v>
      </c>
      <c r="M40" s="59">
        <v>0</v>
      </c>
      <c r="N40" s="59">
        <v>80</v>
      </c>
      <c r="O40" s="59">
        <v>11</v>
      </c>
      <c r="P40" s="56">
        <v>3.1250000000000002E-3</v>
      </c>
      <c r="Q40" s="56">
        <v>3.1250000000000002E-3</v>
      </c>
      <c r="R40" s="56">
        <v>3.6749999999999999E-3</v>
      </c>
      <c r="S40" s="56">
        <v>3.1250000000000002E-3</v>
      </c>
      <c r="T40" s="56">
        <v>3.1250000000000002E-3</v>
      </c>
      <c r="U40" s="56">
        <v>3.1250000000000002E-3</v>
      </c>
      <c r="V40" s="56">
        <v>3.1250000000000002E-3</v>
      </c>
      <c r="W40" s="56">
        <v>3.4125000000000002E-3</v>
      </c>
      <c r="X40" s="56">
        <v>3.4125000000000002E-3</v>
      </c>
      <c r="Y40" s="56">
        <v>3.1250000000000002E-3</v>
      </c>
      <c r="Z40" s="56">
        <v>3.1250000000000002E-3</v>
      </c>
      <c r="AA40" s="56">
        <v>3.1250000000000002E-3</v>
      </c>
      <c r="AB40" s="10">
        <v>0.6969468651658195</v>
      </c>
      <c r="AC40" s="56">
        <v>8.8685477078193689</v>
      </c>
      <c r="AD40" s="56">
        <v>271.87200000000001</v>
      </c>
      <c r="AE40" s="56">
        <v>0.03</v>
      </c>
      <c r="AF40" s="56">
        <v>765</v>
      </c>
      <c r="AG40" s="56">
        <v>1224</v>
      </c>
      <c r="AH40" s="56">
        <v>1751</v>
      </c>
      <c r="AI40" s="56">
        <v>3020</v>
      </c>
    </row>
    <row r="41" spans="1:35">
      <c r="A41">
        <v>39</v>
      </c>
      <c r="B41" s="59">
        <v>36</v>
      </c>
      <c r="C41" s="59">
        <v>32</v>
      </c>
      <c r="D41" s="56" t="s">
        <v>4</v>
      </c>
      <c r="E41" s="56" t="s">
        <v>7</v>
      </c>
      <c r="F41" s="59">
        <v>30</v>
      </c>
      <c r="G41" s="59">
        <v>30</v>
      </c>
      <c r="H41" s="56">
        <v>0.2</v>
      </c>
      <c r="I41" s="59">
        <v>5000</v>
      </c>
      <c r="J41" s="59">
        <v>60000</v>
      </c>
      <c r="K41" s="59">
        <v>18</v>
      </c>
      <c r="L41" s="59">
        <v>150</v>
      </c>
      <c r="M41" s="59">
        <v>0</v>
      </c>
      <c r="N41" s="59">
        <v>80</v>
      </c>
      <c r="O41" s="59">
        <v>11</v>
      </c>
      <c r="P41" s="56">
        <v>3.1250000000000002E-3</v>
      </c>
      <c r="Q41" s="56">
        <v>3.1250000000000002E-3</v>
      </c>
      <c r="R41" s="56">
        <v>3.6375000000000001E-3</v>
      </c>
      <c r="S41" s="56">
        <v>3.1250000000000002E-3</v>
      </c>
      <c r="T41" s="56">
        <v>3.1250000000000002E-3</v>
      </c>
      <c r="U41" s="56">
        <v>3.1250000000000002E-3</v>
      </c>
      <c r="V41" s="56">
        <v>3.1250000000000002E-3</v>
      </c>
      <c r="W41" s="56">
        <v>3.375E-3</v>
      </c>
      <c r="X41" s="56">
        <v>3.375E-3</v>
      </c>
      <c r="Y41" s="56">
        <v>3.1250000000000002E-3</v>
      </c>
      <c r="Z41" s="56">
        <v>3.1250000000000002E-3</v>
      </c>
      <c r="AA41" s="56">
        <v>3.1250000000000002E-3</v>
      </c>
      <c r="AB41" s="10">
        <v>0.70603301763092063</v>
      </c>
      <c r="AC41" s="56">
        <v>8.9261704934534585</v>
      </c>
      <c r="AD41" s="56">
        <v>271.87200000000001</v>
      </c>
      <c r="AE41" s="56">
        <v>0.03</v>
      </c>
      <c r="AF41" s="56">
        <v>758</v>
      </c>
      <c r="AG41" s="56">
        <v>1214</v>
      </c>
      <c r="AH41" s="56">
        <v>1668</v>
      </c>
      <c r="AI41" s="56">
        <v>2952</v>
      </c>
    </row>
    <row r="42" spans="1:35">
      <c r="A42">
        <v>40</v>
      </c>
      <c r="B42" s="59">
        <v>34</v>
      </c>
      <c r="C42" s="59">
        <v>34</v>
      </c>
      <c r="D42" s="56" t="s">
        <v>4</v>
      </c>
      <c r="E42" s="56" t="s">
        <v>7</v>
      </c>
      <c r="F42" s="59">
        <v>32</v>
      </c>
      <c r="G42" s="59">
        <v>32</v>
      </c>
      <c r="H42" s="56">
        <v>0.2</v>
      </c>
      <c r="I42" s="59">
        <v>5000</v>
      </c>
      <c r="J42" s="59">
        <v>60000</v>
      </c>
      <c r="K42" s="59">
        <v>18</v>
      </c>
      <c r="L42" s="59">
        <v>150</v>
      </c>
      <c r="M42" s="59">
        <v>0</v>
      </c>
      <c r="N42" s="59">
        <v>80</v>
      </c>
      <c r="O42" s="59">
        <v>11</v>
      </c>
      <c r="P42" s="56">
        <v>3.1250000000000002E-3</v>
      </c>
      <c r="Q42" s="56">
        <v>3.1250000000000002E-3</v>
      </c>
      <c r="R42" s="56">
        <v>3.5999999999999999E-3</v>
      </c>
      <c r="S42" s="56">
        <v>3.1250000000000002E-3</v>
      </c>
      <c r="T42" s="56">
        <v>3.1250000000000002E-3</v>
      </c>
      <c r="U42" s="56">
        <v>3.1250000000000002E-3</v>
      </c>
      <c r="V42" s="56">
        <v>3.1250000000000002E-3</v>
      </c>
      <c r="W42" s="56">
        <v>3.3375000000000002E-3</v>
      </c>
      <c r="X42" s="56">
        <v>3.3375000000000002E-3</v>
      </c>
      <c r="Y42" s="56">
        <v>3.1250000000000002E-3</v>
      </c>
      <c r="Z42" s="56">
        <v>3.1250000000000002E-3</v>
      </c>
      <c r="AA42" s="56">
        <v>3.1250000000000002E-3</v>
      </c>
      <c r="AB42" s="10">
        <v>0.63210986040506734</v>
      </c>
      <c r="AC42" s="56">
        <v>8.9059496647997065</v>
      </c>
      <c r="AD42" s="56">
        <v>272.81599999999997</v>
      </c>
      <c r="AE42" s="56">
        <v>0.03</v>
      </c>
      <c r="AF42" s="56">
        <v>758</v>
      </c>
      <c r="AG42" s="56">
        <v>1214</v>
      </c>
      <c r="AH42" s="56">
        <v>1689</v>
      </c>
      <c r="AI42" s="56">
        <v>2964</v>
      </c>
    </row>
  </sheetData>
  <conditionalFormatting sqref="AF3:AI42">
    <cfRule type="cellIs" dxfId="2" priority="1" operator="lessThan">
      <formula>6000</formula>
    </cfRule>
  </conditionalFormatting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42"/>
  <sheetViews>
    <sheetView topLeftCell="J1" workbookViewId="0">
      <selection activeCell="P3" sqref="P3:AA42"/>
    </sheetView>
  </sheetViews>
  <sheetFormatPr defaultRowHeight="15"/>
  <cols>
    <col min="1" max="1" width="7.5703125" style="8" bestFit="1" customWidth="1"/>
    <col min="2" max="27" width="9.140625" style="8" customWidth="1"/>
    <col min="28" max="28" width="13.85546875" style="8" bestFit="1" customWidth="1"/>
    <col min="29" max="31" width="9.140625" style="8" customWidth="1"/>
    <col min="32" max="32" width="9.85546875" style="8" bestFit="1" customWidth="1"/>
    <col min="33" max="38" width="9.140625" style="8" customWidth="1"/>
    <col min="39" max="16384" width="9.140625" style="8"/>
  </cols>
  <sheetData>
    <row r="1" spans="1:35" ht="18" customHeight="1">
      <c r="B1" s="56" t="s">
        <v>137</v>
      </c>
      <c r="C1" s="56" t="s">
        <v>138</v>
      </c>
      <c r="D1" s="56" t="s">
        <v>139</v>
      </c>
      <c r="E1" s="56" t="s">
        <v>140</v>
      </c>
      <c r="F1" s="56" t="s">
        <v>141</v>
      </c>
      <c r="G1" s="56" t="s">
        <v>142</v>
      </c>
      <c r="H1" s="56" t="s">
        <v>143</v>
      </c>
      <c r="I1" s="56" t="s">
        <v>144</v>
      </c>
      <c r="J1" s="56" t="s">
        <v>145</v>
      </c>
      <c r="K1" s="56" t="s">
        <v>146</v>
      </c>
      <c r="L1" s="56" t="s">
        <v>147</v>
      </c>
      <c r="M1" s="56" t="s">
        <v>148</v>
      </c>
      <c r="N1" s="56" t="s">
        <v>79</v>
      </c>
      <c r="O1" s="56" t="s">
        <v>149</v>
      </c>
      <c r="P1" s="56" t="s">
        <v>137</v>
      </c>
      <c r="Q1" s="56" t="s">
        <v>137</v>
      </c>
      <c r="R1" s="56" t="s">
        <v>137</v>
      </c>
      <c r="S1" s="56" t="s">
        <v>137</v>
      </c>
      <c r="T1" s="56" t="s">
        <v>137</v>
      </c>
      <c r="U1" s="56" t="s">
        <v>137</v>
      </c>
      <c r="V1" s="56" t="s">
        <v>138</v>
      </c>
      <c r="W1" s="56" t="s">
        <v>138</v>
      </c>
      <c r="X1" s="56" t="s">
        <v>138</v>
      </c>
      <c r="Y1" s="56" t="s">
        <v>138</v>
      </c>
      <c r="Z1" s="56" t="s">
        <v>138</v>
      </c>
      <c r="AA1" s="56" t="s">
        <v>138</v>
      </c>
      <c r="AB1" s="56" t="s">
        <v>150</v>
      </c>
      <c r="AC1" s="56" t="s">
        <v>120</v>
      </c>
      <c r="AD1" s="56" t="s">
        <v>151</v>
      </c>
      <c r="AE1" s="58" t="s">
        <v>152</v>
      </c>
      <c r="AF1" s="56" t="s">
        <v>132</v>
      </c>
      <c r="AG1" s="56" t="s">
        <v>133</v>
      </c>
      <c r="AH1" s="56" t="s">
        <v>135</v>
      </c>
      <c r="AI1" s="56" t="s">
        <v>136</v>
      </c>
    </row>
    <row r="2" spans="1:35" ht="18" customHeight="1">
      <c r="A2" t="s">
        <v>153</v>
      </c>
      <c r="B2" s="56" t="s">
        <v>3</v>
      </c>
      <c r="C2" s="56" t="s">
        <v>3</v>
      </c>
      <c r="D2" s="56" t="s">
        <v>154</v>
      </c>
      <c r="E2" s="56" t="s">
        <v>154</v>
      </c>
      <c r="F2" s="56" t="s">
        <v>11</v>
      </c>
      <c r="G2" s="56" t="s">
        <v>11</v>
      </c>
      <c r="H2" s="56"/>
      <c r="I2" s="56" t="s">
        <v>15</v>
      </c>
      <c r="J2" s="56" t="s">
        <v>15</v>
      </c>
      <c r="K2" s="56" t="s">
        <v>11</v>
      </c>
      <c r="L2" s="56" t="s">
        <v>22</v>
      </c>
      <c r="M2" s="56" t="s">
        <v>36</v>
      </c>
      <c r="N2" s="56" t="s">
        <v>36</v>
      </c>
      <c r="O2" s="56" t="s">
        <v>36</v>
      </c>
      <c r="P2" s="57" t="s">
        <v>155</v>
      </c>
      <c r="Q2" s="57" t="s">
        <v>156</v>
      </c>
      <c r="R2" s="57" t="s">
        <v>157</v>
      </c>
      <c r="S2" s="57" t="s">
        <v>158</v>
      </c>
      <c r="T2" s="57" t="s">
        <v>159</v>
      </c>
      <c r="U2" s="57" t="s">
        <v>160</v>
      </c>
      <c r="V2" s="57" t="s">
        <v>155</v>
      </c>
      <c r="W2" s="57" t="s">
        <v>156</v>
      </c>
      <c r="X2" s="57" t="s">
        <v>157</v>
      </c>
      <c r="Y2" s="57" t="s">
        <v>158</v>
      </c>
      <c r="Z2" s="57" t="s">
        <v>159</v>
      </c>
      <c r="AA2" s="57" t="s">
        <v>160</v>
      </c>
      <c r="AB2" s="57" t="s">
        <v>161</v>
      </c>
      <c r="AC2" s="56" t="s">
        <v>108</v>
      </c>
      <c r="AD2" s="56" t="s">
        <v>43</v>
      </c>
      <c r="AE2" s="58" t="s">
        <v>162</v>
      </c>
      <c r="AF2" s="56" t="s">
        <v>131</v>
      </c>
      <c r="AG2" s="56" t="s">
        <v>131</v>
      </c>
      <c r="AH2" s="56" t="s">
        <v>131</v>
      </c>
      <c r="AI2" s="56" t="s">
        <v>131</v>
      </c>
    </row>
    <row r="3" spans="1:35">
      <c r="A3">
        <v>1</v>
      </c>
      <c r="B3" s="59">
        <v>36</v>
      </c>
      <c r="C3" s="59">
        <v>32</v>
      </c>
      <c r="D3" s="56" t="s">
        <v>4</v>
      </c>
      <c r="E3" s="56" t="s">
        <v>7</v>
      </c>
      <c r="F3" s="59">
        <v>24</v>
      </c>
      <c r="G3" s="59">
        <v>24</v>
      </c>
      <c r="H3" s="56">
        <v>0.2</v>
      </c>
      <c r="I3" s="59">
        <v>5000</v>
      </c>
      <c r="J3" s="59">
        <v>60000</v>
      </c>
      <c r="K3" s="59">
        <v>12</v>
      </c>
      <c r="L3" s="59">
        <v>150</v>
      </c>
      <c r="M3" s="59">
        <v>0</v>
      </c>
      <c r="N3" s="59">
        <v>80</v>
      </c>
      <c r="O3" s="59">
        <v>11</v>
      </c>
      <c r="P3" s="56">
        <v>5.025E-3</v>
      </c>
      <c r="Q3" s="56">
        <v>4.1849999999999986E-3</v>
      </c>
      <c r="R3" s="56">
        <v>8.4600000000000005E-3</v>
      </c>
      <c r="S3" s="56">
        <v>3.7499999999999999E-3</v>
      </c>
      <c r="T3" s="56">
        <v>3.7499999999999999E-3</v>
      </c>
      <c r="U3" s="56">
        <v>3.7499999999999999E-3</v>
      </c>
      <c r="V3" s="56">
        <v>3.7499999999999999E-3</v>
      </c>
      <c r="W3" s="56">
        <v>7.8450000000000013E-3</v>
      </c>
      <c r="X3" s="56">
        <v>7.8450000000000013E-3</v>
      </c>
      <c r="Y3" s="56">
        <v>3.7499999999999999E-3</v>
      </c>
      <c r="Z3" s="56">
        <v>3.7499999999999999E-3</v>
      </c>
      <c r="AA3" s="56">
        <v>3.7499999999999999E-3</v>
      </c>
      <c r="AB3" s="10">
        <v>0.47203286696623092</v>
      </c>
      <c r="AC3" s="56">
        <v>4.3519036609779826</v>
      </c>
      <c r="AD3" s="56">
        <v>185.47200000000001</v>
      </c>
      <c r="AE3" s="56">
        <v>0.03</v>
      </c>
      <c r="AF3" s="56">
        <v>2636</v>
      </c>
      <c r="AG3" s="56">
        <v>9759</v>
      </c>
      <c r="AH3" s="56">
        <v>10193</v>
      </c>
      <c r="AI3" s="56">
        <v>10646</v>
      </c>
    </row>
    <row r="4" spans="1:35">
      <c r="A4">
        <v>2</v>
      </c>
      <c r="B4" s="59">
        <v>36</v>
      </c>
      <c r="C4" s="59">
        <v>32</v>
      </c>
      <c r="D4" s="56" t="s">
        <v>4</v>
      </c>
      <c r="E4" s="56" t="s">
        <v>7</v>
      </c>
      <c r="F4" s="59">
        <v>26</v>
      </c>
      <c r="G4" s="59">
        <v>26</v>
      </c>
      <c r="H4" s="56">
        <v>0.2</v>
      </c>
      <c r="I4" s="59">
        <v>5000</v>
      </c>
      <c r="J4" s="59">
        <v>60000</v>
      </c>
      <c r="K4" s="59">
        <v>12</v>
      </c>
      <c r="L4" s="59">
        <v>150</v>
      </c>
      <c r="M4" s="59">
        <v>0</v>
      </c>
      <c r="N4" s="59">
        <v>80</v>
      </c>
      <c r="O4" s="59">
        <v>11</v>
      </c>
      <c r="P4" s="56">
        <v>4.9800000000000001E-3</v>
      </c>
      <c r="Q4" s="56">
        <v>4.1399999999999996E-3</v>
      </c>
      <c r="R4" s="56">
        <v>8.369999999999999E-3</v>
      </c>
      <c r="S4" s="56">
        <v>3.7499999999999999E-3</v>
      </c>
      <c r="T4" s="56">
        <v>3.7499999999999999E-3</v>
      </c>
      <c r="U4" s="56">
        <v>3.7499999999999999E-3</v>
      </c>
      <c r="V4" s="56">
        <v>3.7499999999999999E-3</v>
      </c>
      <c r="W4" s="56">
        <v>7.7699999999999991E-3</v>
      </c>
      <c r="X4" s="56">
        <v>7.7699999999999991E-3</v>
      </c>
      <c r="Y4" s="56">
        <v>3.7499999999999999E-3</v>
      </c>
      <c r="Z4" s="56">
        <v>3.7499999999999999E-3</v>
      </c>
      <c r="AA4" s="56">
        <v>3.7499999999999999E-3</v>
      </c>
      <c r="AB4" s="10">
        <v>0.47232732502723318</v>
      </c>
      <c r="AC4" s="56">
        <v>4.8114988080800529</v>
      </c>
      <c r="AD4" s="56">
        <v>185.47200000000001</v>
      </c>
      <c r="AE4" s="56">
        <v>0.03</v>
      </c>
      <c r="AF4" s="56">
        <v>2358</v>
      </c>
      <c r="AG4" s="56">
        <v>8863</v>
      </c>
      <c r="AH4" s="56">
        <v>9300</v>
      </c>
      <c r="AI4" s="56">
        <v>9759</v>
      </c>
    </row>
    <row r="5" spans="1:35">
      <c r="A5">
        <v>3</v>
      </c>
      <c r="B5" s="59">
        <v>36</v>
      </c>
      <c r="C5" s="59">
        <v>32</v>
      </c>
      <c r="D5" s="56" t="s">
        <v>4</v>
      </c>
      <c r="E5" s="56" t="s">
        <v>7</v>
      </c>
      <c r="F5" s="59">
        <v>28</v>
      </c>
      <c r="G5" s="59">
        <v>28</v>
      </c>
      <c r="H5" s="56">
        <v>0.2</v>
      </c>
      <c r="I5" s="59">
        <v>5000</v>
      </c>
      <c r="J5" s="59">
        <v>60000</v>
      </c>
      <c r="K5" s="59">
        <v>12</v>
      </c>
      <c r="L5" s="59">
        <v>150</v>
      </c>
      <c r="M5" s="59">
        <v>0</v>
      </c>
      <c r="N5" s="59">
        <v>80</v>
      </c>
      <c r="O5" s="59">
        <v>11</v>
      </c>
      <c r="P5" s="56">
        <v>4.9199999999999999E-3</v>
      </c>
      <c r="Q5" s="56">
        <v>4.1099999999999999E-3</v>
      </c>
      <c r="R5" s="56">
        <v>8.2799999999999992E-3</v>
      </c>
      <c r="S5" s="56">
        <v>3.7499999999999999E-3</v>
      </c>
      <c r="T5" s="56">
        <v>3.7499999999999999E-3</v>
      </c>
      <c r="U5" s="56">
        <v>3.7499999999999999E-3</v>
      </c>
      <c r="V5" s="56">
        <v>3.7499999999999999E-3</v>
      </c>
      <c r="W5" s="56">
        <v>7.6949999999999996E-3</v>
      </c>
      <c r="X5" s="56">
        <v>7.6949999999999996E-3</v>
      </c>
      <c r="Y5" s="56">
        <v>3.7499999999999999E-3</v>
      </c>
      <c r="Z5" s="56">
        <v>3.7499999999999999E-3</v>
      </c>
      <c r="AA5" s="56">
        <v>3.7499999999999999E-3</v>
      </c>
      <c r="AB5" s="10">
        <v>0.47262093205337691</v>
      </c>
      <c r="AC5" s="56">
        <v>4.8129940321666602</v>
      </c>
      <c r="AD5" s="56">
        <v>185.47200000000001</v>
      </c>
      <c r="AE5" s="56">
        <v>0.03</v>
      </c>
      <c r="AF5" s="56">
        <v>2358</v>
      </c>
      <c r="AG5" s="56">
        <v>8863</v>
      </c>
      <c r="AH5" s="56">
        <v>9300</v>
      </c>
      <c r="AI5" s="56">
        <v>9759</v>
      </c>
    </row>
    <row r="6" spans="1:35">
      <c r="A6">
        <v>4</v>
      </c>
      <c r="B6" s="59">
        <v>36</v>
      </c>
      <c r="C6" s="59">
        <v>32</v>
      </c>
      <c r="D6" s="56" t="s">
        <v>4</v>
      </c>
      <c r="E6" s="56" t="s">
        <v>7</v>
      </c>
      <c r="F6" s="59">
        <v>30</v>
      </c>
      <c r="G6" s="59">
        <v>30</v>
      </c>
      <c r="H6" s="56">
        <v>0.2</v>
      </c>
      <c r="I6" s="59">
        <v>5000</v>
      </c>
      <c r="J6" s="59">
        <v>60000</v>
      </c>
      <c r="K6" s="59">
        <v>12</v>
      </c>
      <c r="L6" s="59">
        <v>150</v>
      </c>
      <c r="M6" s="59">
        <v>0</v>
      </c>
      <c r="N6" s="59">
        <v>80</v>
      </c>
      <c r="O6" s="59">
        <v>11</v>
      </c>
      <c r="P6" s="56">
        <v>4.875E-3</v>
      </c>
      <c r="Q6" s="56">
        <v>4.0499999999999998E-3</v>
      </c>
      <c r="R6" s="56">
        <v>8.1899999999999994E-3</v>
      </c>
      <c r="S6" s="56">
        <v>3.7499999999999999E-3</v>
      </c>
      <c r="T6" s="56">
        <v>3.7499999999999999E-3</v>
      </c>
      <c r="U6" s="56">
        <v>3.7499999999999999E-3</v>
      </c>
      <c r="V6" s="56">
        <v>3.7499999999999999E-3</v>
      </c>
      <c r="W6" s="56">
        <v>7.62E-3</v>
      </c>
      <c r="X6" s="56">
        <v>7.62E-3</v>
      </c>
      <c r="Y6" s="56">
        <v>3.7499999999999999E-3</v>
      </c>
      <c r="Z6" s="56">
        <v>3.7499999999999999E-3</v>
      </c>
      <c r="AA6" s="56">
        <v>3.7499999999999999E-3</v>
      </c>
      <c r="AB6" s="10">
        <v>0.47298772807734202</v>
      </c>
      <c r="AC6" s="56">
        <v>4.8148613264008224</v>
      </c>
      <c r="AD6" s="56">
        <v>185.47200000000001</v>
      </c>
      <c r="AE6" s="56">
        <v>0.03</v>
      </c>
      <c r="AF6" s="56">
        <v>2358</v>
      </c>
      <c r="AG6" s="56">
        <v>8863</v>
      </c>
      <c r="AH6" s="56">
        <v>9300</v>
      </c>
      <c r="AI6" s="56">
        <v>9759</v>
      </c>
    </row>
    <row r="7" spans="1:35">
      <c r="A7">
        <v>5</v>
      </c>
      <c r="B7" s="59">
        <v>36</v>
      </c>
      <c r="C7" s="59">
        <v>32</v>
      </c>
      <c r="D7" s="56" t="s">
        <v>4</v>
      </c>
      <c r="E7" s="56" t="s">
        <v>7</v>
      </c>
      <c r="F7" s="59">
        <v>32</v>
      </c>
      <c r="G7" s="59">
        <v>32</v>
      </c>
      <c r="H7" s="56">
        <v>0.2</v>
      </c>
      <c r="I7" s="59">
        <v>5000</v>
      </c>
      <c r="J7" s="59">
        <v>60000</v>
      </c>
      <c r="K7" s="59">
        <v>12</v>
      </c>
      <c r="L7" s="59">
        <v>150</v>
      </c>
      <c r="M7" s="59">
        <v>0</v>
      </c>
      <c r="N7" s="59">
        <v>80</v>
      </c>
      <c r="O7" s="59">
        <v>11</v>
      </c>
      <c r="P7" s="56">
        <v>4.8149999999999998E-3</v>
      </c>
      <c r="Q7" s="56">
        <v>4.0200000000000001E-3</v>
      </c>
      <c r="R7" s="56">
        <v>8.0999999999999996E-3</v>
      </c>
      <c r="S7" s="56">
        <v>3.7499999999999999E-3</v>
      </c>
      <c r="T7" s="56">
        <v>3.7499999999999999E-3</v>
      </c>
      <c r="U7" s="56">
        <v>3.7499999999999999E-3</v>
      </c>
      <c r="V7" s="56">
        <v>3.7499999999999999E-3</v>
      </c>
      <c r="W7" s="56">
        <v>7.5300000000000002E-3</v>
      </c>
      <c r="X7" s="56">
        <v>7.5300000000000002E-3</v>
      </c>
      <c r="Y7" s="56">
        <v>3.7499999999999999E-3</v>
      </c>
      <c r="Z7" s="56">
        <v>3.7499999999999999E-3</v>
      </c>
      <c r="AA7" s="56">
        <v>3.7499999999999999E-3</v>
      </c>
      <c r="AB7" s="10">
        <v>0.47332984409041401</v>
      </c>
      <c r="AC7" s="56">
        <v>4.8166023265415623</v>
      </c>
      <c r="AD7" s="56">
        <v>185.47200000000001</v>
      </c>
      <c r="AE7" s="56">
        <v>0.03</v>
      </c>
      <c r="AF7" s="56">
        <v>2353</v>
      </c>
      <c r="AG7" s="56">
        <v>8845</v>
      </c>
      <c r="AH7" s="56">
        <v>9282</v>
      </c>
      <c r="AI7" s="56">
        <v>9741</v>
      </c>
    </row>
    <row r="8" spans="1:35">
      <c r="A8">
        <v>6</v>
      </c>
      <c r="B8" s="59">
        <v>36</v>
      </c>
      <c r="C8" s="59">
        <v>32</v>
      </c>
      <c r="D8" s="56" t="s">
        <v>4</v>
      </c>
      <c r="E8" s="56" t="s">
        <v>7</v>
      </c>
      <c r="F8" s="59">
        <v>24</v>
      </c>
      <c r="G8" s="59">
        <v>24</v>
      </c>
      <c r="H8" s="56">
        <v>0.2</v>
      </c>
      <c r="I8" s="59">
        <v>5000</v>
      </c>
      <c r="J8" s="59">
        <v>60000</v>
      </c>
      <c r="K8" s="59">
        <v>13</v>
      </c>
      <c r="L8" s="59">
        <v>150</v>
      </c>
      <c r="M8" s="59">
        <v>0</v>
      </c>
      <c r="N8" s="59">
        <v>80</v>
      </c>
      <c r="O8" s="59">
        <v>11</v>
      </c>
      <c r="P8" s="56">
        <v>4.4099999999999999E-3</v>
      </c>
      <c r="Q8" s="56">
        <v>3.7499999999999999E-3</v>
      </c>
      <c r="R8" s="56">
        <v>7.425000000000001E-3</v>
      </c>
      <c r="S8" s="56">
        <v>3.7499999999999999E-3</v>
      </c>
      <c r="T8" s="56">
        <v>3.7499999999999999E-3</v>
      </c>
      <c r="U8" s="56">
        <v>3.7499999999999999E-3</v>
      </c>
      <c r="V8" s="56">
        <v>3.7499999999999999E-3</v>
      </c>
      <c r="W8" s="56">
        <v>6.8999999999999999E-3</v>
      </c>
      <c r="X8" s="56">
        <v>6.8999999999999999E-3</v>
      </c>
      <c r="Y8" s="56">
        <v>3.7499999999999999E-3</v>
      </c>
      <c r="Z8" s="56">
        <v>3.7499999999999999E-3</v>
      </c>
      <c r="AA8" s="56">
        <v>3.7499999999999999E-3</v>
      </c>
      <c r="AB8" s="10">
        <v>0.47934616723339307</v>
      </c>
      <c r="AC8" s="56">
        <v>4.7634777464736038</v>
      </c>
      <c r="AD8" s="56">
        <v>199.87200000000001</v>
      </c>
      <c r="AE8" s="56">
        <v>0.03</v>
      </c>
      <c r="AF8" s="56">
        <v>2214</v>
      </c>
      <c r="AG8" s="56">
        <v>8310</v>
      </c>
      <c r="AH8" s="56">
        <v>8715</v>
      </c>
      <c r="AI8" s="56">
        <v>9139</v>
      </c>
    </row>
    <row r="9" spans="1:35">
      <c r="A9">
        <v>7</v>
      </c>
      <c r="B9" s="59">
        <v>36</v>
      </c>
      <c r="C9" s="59">
        <v>32</v>
      </c>
      <c r="D9" s="56" t="s">
        <v>4</v>
      </c>
      <c r="E9" s="56" t="s">
        <v>7</v>
      </c>
      <c r="F9" s="59">
        <v>26</v>
      </c>
      <c r="G9" s="59">
        <v>26</v>
      </c>
      <c r="H9" s="56">
        <v>0.2</v>
      </c>
      <c r="I9" s="59">
        <v>5000</v>
      </c>
      <c r="J9" s="59">
        <v>60000</v>
      </c>
      <c r="K9" s="59">
        <v>13</v>
      </c>
      <c r="L9" s="59">
        <v>150</v>
      </c>
      <c r="M9" s="59">
        <v>0</v>
      </c>
      <c r="N9" s="59">
        <v>80</v>
      </c>
      <c r="O9" s="59">
        <v>11</v>
      </c>
      <c r="P9" s="56">
        <v>4.365E-3</v>
      </c>
      <c r="Q9" s="56">
        <v>3.7499999999999999E-3</v>
      </c>
      <c r="R9" s="56">
        <v>7.3499999999999998E-3</v>
      </c>
      <c r="S9" s="56">
        <v>3.7499999999999999E-3</v>
      </c>
      <c r="T9" s="56">
        <v>3.7499999999999999E-3</v>
      </c>
      <c r="U9" s="56">
        <v>3.7499999999999999E-3</v>
      </c>
      <c r="V9" s="56">
        <v>3.7499999999999999E-3</v>
      </c>
      <c r="W9" s="56">
        <v>6.8250000000000003E-3</v>
      </c>
      <c r="X9" s="56">
        <v>6.8250000000000003E-3</v>
      </c>
      <c r="Y9" s="56">
        <v>3.7499999999999999E-3</v>
      </c>
      <c r="Z9" s="56">
        <v>3.7499999999999999E-3</v>
      </c>
      <c r="AA9" s="56">
        <v>3.7499999999999999E-3</v>
      </c>
      <c r="AB9" s="10">
        <v>0.4801206190259445</v>
      </c>
      <c r="AC9" s="56">
        <v>5.2691478340236149</v>
      </c>
      <c r="AD9" s="56">
        <v>199.87200000000001</v>
      </c>
      <c r="AE9" s="56">
        <v>0.03</v>
      </c>
      <c r="AF9" s="56">
        <v>1974</v>
      </c>
      <c r="AG9" s="56">
        <v>7505</v>
      </c>
      <c r="AH9" s="56">
        <v>7911</v>
      </c>
      <c r="AI9" s="56">
        <v>8339</v>
      </c>
    </row>
    <row r="10" spans="1:35">
      <c r="A10">
        <v>8</v>
      </c>
      <c r="B10" s="59">
        <v>36</v>
      </c>
      <c r="C10" s="59">
        <v>32</v>
      </c>
      <c r="D10" s="56" t="s">
        <v>4</v>
      </c>
      <c r="E10" s="56" t="s">
        <v>7</v>
      </c>
      <c r="F10" s="59">
        <v>28</v>
      </c>
      <c r="G10" s="59">
        <v>28</v>
      </c>
      <c r="H10" s="56">
        <v>0.2</v>
      </c>
      <c r="I10" s="59">
        <v>5000</v>
      </c>
      <c r="J10" s="59">
        <v>60000</v>
      </c>
      <c r="K10" s="59">
        <v>13</v>
      </c>
      <c r="L10" s="59">
        <v>150</v>
      </c>
      <c r="M10" s="59">
        <v>0</v>
      </c>
      <c r="N10" s="59">
        <v>80</v>
      </c>
      <c r="O10" s="59">
        <v>11</v>
      </c>
      <c r="P10" s="56">
        <v>4.3200000000000001E-3</v>
      </c>
      <c r="Q10" s="56">
        <v>3.7499999999999999E-3</v>
      </c>
      <c r="R10" s="56">
        <v>7.2750000000000002E-3</v>
      </c>
      <c r="S10" s="56">
        <v>3.7499999999999999E-3</v>
      </c>
      <c r="T10" s="56">
        <v>3.7499999999999999E-3</v>
      </c>
      <c r="U10" s="56">
        <v>3.7499999999999999E-3</v>
      </c>
      <c r="V10" s="56">
        <v>3.7499999999999999E-3</v>
      </c>
      <c r="W10" s="56">
        <v>6.7499999999999991E-3</v>
      </c>
      <c r="X10" s="56">
        <v>6.7499999999999991E-3</v>
      </c>
      <c r="Y10" s="56">
        <v>3.7499999999999999E-3</v>
      </c>
      <c r="Z10" s="56">
        <v>3.7499999999999999E-3</v>
      </c>
      <c r="AA10" s="56">
        <v>3.7499999999999999E-3</v>
      </c>
      <c r="AB10" s="10">
        <v>0.48103095129722351</v>
      </c>
      <c r="AC10" s="56">
        <v>5.2741407499653912</v>
      </c>
      <c r="AD10" s="56">
        <v>199.87200000000001</v>
      </c>
      <c r="AE10" s="56">
        <v>0.03</v>
      </c>
      <c r="AF10" s="56">
        <v>1974</v>
      </c>
      <c r="AG10" s="56">
        <v>7505</v>
      </c>
      <c r="AH10" s="56">
        <v>7911</v>
      </c>
      <c r="AI10" s="56">
        <v>8339</v>
      </c>
    </row>
    <row r="11" spans="1:35">
      <c r="A11">
        <v>9</v>
      </c>
      <c r="B11" s="59">
        <v>36</v>
      </c>
      <c r="C11" s="59">
        <v>32</v>
      </c>
      <c r="D11" s="56" t="s">
        <v>4</v>
      </c>
      <c r="E11" s="56" t="s">
        <v>7</v>
      </c>
      <c r="F11" s="59">
        <v>30</v>
      </c>
      <c r="G11" s="59">
        <v>30</v>
      </c>
      <c r="H11" s="56">
        <v>0.2</v>
      </c>
      <c r="I11" s="59">
        <v>5000</v>
      </c>
      <c r="J11" s="59">
        <v>60000</v>
      </c>
      <c r="K11" s="59">
        <v>13</v>
      </c>
      <c r="L11" s="59">
        <v>150</v>
      </c>
      <c r="M11" s="59">
        <v>0</v>
      </c>
      <c r="N11" s="59">
        <v>80</v>
      </c>
      <c r="O11" s="59">
        <v>11</v>
      </c>
      <c r="P11" s="56">
        <v>4.2750000000000002E-3</v>
      </c>
      <c r="Q11" s="56">
        <v>3.7499999999999999E-3</v>
      </c>
      <c r="R11" s="56">
        <v>7.1999999999999998E-3</v>
      </c>
      <c r="S11" s="56">
        <v>3.7499999999999999E-3</v>
      </c>
      <c r="T11" s="56">
        <v>3.7499999999999999E-3</v>
      </c>
      <c r="U11" s="56">
        <v>3.7499999999999999E-3</v>
      </c>
      <c r="V11" s="56">
        <v>3.7499999999999999E-3</v>
      </c>
      <c r="W11" s="56">
        <v>6.6900000000000006E-3</v>
      </c>
      <c r="X11" s="56">
        <v>6.6900000000000006E-3</v>
      </c>
      <c r="Y11" s="56">
        <v>3.7499999999999999E-3</v>
      </c>
      <c r="Z11" s="56">
        <v>3.7499999999999999E-3</v>
      </c>
      <c r="AA11" s="56">
        <v>3.7499999999999999E-3</v>
      </c>
      <c r="AB11" s="10">
        <v>0.48203131275268413</v>
      </c>
      <c r="AC11" s="56">
        <v>5.2796220052862219</v>
      </c>
      <c r="AD11" s="56">
        <v>199.87200000000001</v>
      </c>
      <c r="AE11" s="56">
        <v>0.03</v>
      </c>
      <c r="AF11" s="56">
        <v>1969</v>
      </c>
      <c r="AG11" s="56">
        <v>7490</v>
      </c>
      <c r="AH11" s="56">
        <v>7896</v>
      </c>
      <c r="AI11" s="56">
        <v>8324</v>
      </c>
    </row>
    <row r="12" spans="1:35">
      <c r="A12">
        <v>10</v>
      </c>
      <c r="B12" s="59">
        <v>36</v>
      </c>
      <c r="C12" s="59">
        <v>32</v>
      </c>
      <c r="D12" s="56" t="s">
        <v>4</v>
      </c>
      <c r="E12" s="56" t="s">
        <v>7</v>
      </c>
      <c r="F12" s="59">
        <v>32</v>
      </c>
      <c r="G12" s="59">
        <v>32</v>
      </c>
      <c r="H12" s="56">
        <v>0.2</v>
      </c>
      <c r="I12" s="59">
        <v>5000</v>
      </c>
      <c r="J12" s="59">
        <v>60000</v>
      </c>
      <c r="K12" s="59">
        <v>13</v>
      </c>
      <c r="L12" s="59">
        <v>150</v>
      </c>
      <c r="M12" s="59">
        <v>0</v>
      </c>
      <c r="N12" s="59">
        <v>80</v>
      </c>
      <c r="O12" s="59">
        <v>11</v>
      </c>
      <c r="P12" s="56">
        <v>4.2300000000000003E-3</v>
      </c>
      <c r="Q12" s="56">
        <v>3.7499999999999999E-3</v>
      </c>
      <c r="R12" s="56">
        <v>7.11E-3</v>
      </c>
      <c r="S12" s="56">
        <v>3.7499999999999999E-3</v>
      </c>
      <c r="T12" s="56">
        <v>3.7499999999999999E-3</v>
      </c>
      <c r="U12" s="56">
        <v>3.7499999999999999E-3</v>
      </c>
      <c r="V12" s="56">
        <v>3.7499999999999999E-3</v>
      </c>
      <c r="W12" s="56">
        <v>6.6149999999999994E-3</v>
      </c>
      <c r="X12" s="56">
        <v>6.6149999999999994E-3</v>
      </c>
      <c r="Y12" s="56">
        <v>3.7499999999999999E-3</v>
      </c>
      <c r="Z12" s="56">
        <v>3.7499999999999999E-3</v>
      </c>
      <c r="AA12" s="56">
        <v>3.7499999999999999E-3</v>
      </c>
      <c r="AB12" s="10">
        <v>0.48306781975421031</v>
      </c>
      <c r="AC12" s="56">
        <v>5.2852953157072307</v>
      </c>
      <c r="AD12" s="56">
        <v>199.87200000000001</v>
      </c>
      <c r="AE12" s="56">
        <v>0.03</v>
      </c>
      <c r="AF12" s="56">
        <v>1965</v>
      </c>
      <c r="AG12" s="56">
        <v>7475</v>
      </c>
      <c r="AH12" s="56">
        <v>7881</v>
      </c>
      <c r="AI12" s="56">
        <v>8310</v>
      </c>
    </row>
    <row r="13" spans="1:35">
      <c r="A13">
        <v>11</v>
      </c>
      <c r="B13" s="59">
        <v>36</v>
      </c>
      <c r="C13" s="59">
        <v>32</v>
      </c>
      <c r="D13" s="56" t="s">
        <v>4</v>
      </c>
      <c r="E13" s="56" t="s">
        <v>7</v>
      </c>
      <c r="F13" s="59">
        <v>24</v>
      </c>
      <c r="G13" s="59">
        <v>24</v>
      </c>
      <c r="H13" s="56">
        <v>0.2</v>
      </c>
      <c r="I13" s="59">
        <v>5000</v>
      </c>
      <c r="J13" s="59">
        <v>60000</v>
      </c>
      <c r="K13" s="59">
        <v>13</v>
      </c>
      <c r="L13" s="59">
        <v>150</v>
      </c>
      <c r="M13" s="59">
        <v>0</v>
      </c>
      <c r="N13" s="59">
        <v>80</v>
      </c>
      <c r="O13" s="59">
        <v>11</v>
      </c>
      <c r="P13" s="56">
        <v>4.4099999999999999E-3</v>
      </c>
      <c r="Q13" s="56">
        <v>3.7499999999999999E-3</v>
      </c>
      <c r="R13" s="56">
        <v>7.425000000000001E-3</v>
      </c>
      <c r="S13" s="56">
        <v>3.7499999999999999E-3</v>
      </c>
      <c r="T13" s="56">
        <v>3.7499999999999999E-3</v>
      </c>
      <c r="U13" s="56">
        <v>3.7499999999999999E-3</v>
      </c>
      <c r="V13" s="56">
        <v>3.7499999999999999E-3</v>
      </c>
      <c r="W13" s="56">
        <v>6.8999999999999999E-3</v>
      </c>
      <c r="X13" s="56">
        <v>6.8999999999999999E-3</v>
      </c>
      <c r="Y13" s="56">
        <v>3.7499999999999999E-3</v>
      </c>
      <c r="Z13" s="56">
        <v>3.7499999999999999E-3</v>
      </c>
      <c r="AA13" s="56">
        <v>3.7499999999999999E-3</v>
      </c>
      <c r="AB13" s="10">
        <v>0.47934616723339307</v>
      </c>
      <c r="AC13" s="56">
        <v>4.7634777464736038</v>
      </c>
      <c r="AD13" s="56">
        <v>199.87200000000001</v>
      </c>
      <c r="AE13" s="56">
        <v>0.03</v>
      </c>
      <c r="AF13" s="56">
        <v>2214</v>
      </c>
      <c r="AG13" s="56">
        <v>8310</v>
      </c>
      <c r="AH13" s="56">
        <v>8715</v>
      </c>
      <c r="AI13" s="56">
        <v>9139</v>
      </c>
    </row>
    <row r="14" spans="1:35">
      <c r="A14">
        <v>12</v>
      </c>
      <c r="B14" s="59">
        <v>36</v>
      </c>
      <c r="C14" s="59">
        <v>32</v>
      </c>
      <c r="D14" s="56" t="s">
        <v>4</v>
      </c>
      <c r="E14" s="56" t="s">
        <v>7</v>
      </c>
      <c r="F14" s="59">
        <v>26</v>
      </c>
      <c r="G14" s="59">
        <v>26</v>
      </c>
      <c r="H14" s="56">
        <v>0.2</v>
      </c>
      <c r="I14" s="59">
        <v>5000</v>
      </c>
      <c r="J14" s="59">
        <v>60000</v>
      </c>
      <c r="K14" s="59">
        <v>13</v>
      </c>
      <c r="L14" s="59">
        <v>150</v>
      </c>
      <c r="M14" s="59">
        <v>0</v>
      </c>
      <c r="N14" s="59">
        <v>80</v>
      </c>
      <c r="O14" s="59">
        <v>11</v>
      </c>
      <c r="P14" s="56">
        <v>4.365E-3</v>
      </c>
      <c r="Q14" s="56">
        <v>3.7499999999999999E-3</v>
      </c>
      <c r="R14" s="56">
        <v>7.3499999999999998E-3</v>
      </c>
      <c r="S14" s="56">
        <v>3.7499999999999999E-3</v>
      </c>
      <c r="T14" s="56">
        <v>3.7499999999999999E-3</v>
      </c>
      <c r="U14" s="56">
        <v>3.7499999999999999E-3</v>
      </c>
      <c r="V14" s="56">
        <v>3.7499999999999999E-3</v>
      </c>
      <c r="W14" s="56">
        <v>6.8250000000000003E-3</v>
      </c>
      <c r="X14" s="56">
        <v>6.8250000000000003E-3</v>
      </c>
      <c r="Y14" s="56">
        <v>3.7499999999999999E-3</v>
      </c>
      <c r="Z14" s="56">
        <v>3.7499999999999999E-3</v>
      </c>
      <c r="AA14" s="56">
        <v>3.7499999999999999E-3</v>
      </c>
      <c r="AB14" s="10">
        <v>0.4801206190259445</v>
      </c>
      <c r="AC14" s="56">
        <v>5.2691478340236149</v>
      </c>
      <c r="AD14" s="56">
        <v>199.87200000000001</v>
      </c>
      <c r="AE14" s="56">
        <v>0.03</v>
      </c>
      <c r="AF14" s="56">
        <v>1974</v>
      </c>
      <c r="AG14" s="56">
        <v>7505</v>
      </c>
      <c r="AH14" s="56">
        <v>7911</v>
      </c>
      <c r="AI14" s="56">
        <v>8339</v>
      </c>
    </row>
    <row r="15" spans="1:35">
      <c r="A15">
        <v>13</v>
      </c>
      <c r="B15" s="59">
        <v>36</v>
      </c>
      <c r="C15" s="59">
        <v>32</v>
      </c>
      <c r="D15" s="56" t="s">
        <v>4</v>
      </c>
      <c r="E15" s="56" t="s">
        <v>7</v>
      </c>
      <c r="F15" s="59">
        <v>28</v>
      </c>
      <c r="G15" s="59">
        <v>28</v>
      </c>
      <c r="H15" s="56">
        <v>0.2</v>
      </c>
      <c r="I15" s="59">
        <v>5000</v>
      </c>
      <c r="J15" s="59">
        <v>60000</v>
      </c>
      <c r="K15" s="59">
        <v>13</v>
      </c>
      <c r="L15" s="59">
        <v>150</v>
      </c>
      <c r="M15" s="59">
        <v>0</v>
      </c>
      <c r="N15" s="59">
        <v>80</v>
      </c>
      <c r="O15" s="59">
        <v>11</v>
      </c>
      <c r="P15" s="56">
        <v>4.3200000000000001E-3</v>
      </c>
      <c r="Q15" s="56">
        <v>3.7499999999999999E-3</v>
      </c>
      <c r="R15" s="56">
        <v>7.2750000000000002E-3</v>
      </c>
      <c r="S15" s="56">
        <v>3.7499999999999999E-3</v>
      </c>
      <c r="T15" s="56">
        <v>3.7499999999999999E-3</v>
      </c>
      <c r="U15" s="56">
        <v>3.7499999999999999E-3</v>
      </c>
      <c r="V15" s="56">
        <v>3.7499999999999999E-3</v>
      </c>
      <c r="W15" s="56">
        <v>6.7499999999999991E-3</v>
      </c>
      <c r="X15" s="56">
        <v>6.7499999999999991E-3</v>
      </c>
      <c r="Y15" s="56">
        <v>3.7499999999999999E-3</v>
      </c>
      <c r="Z15" s="56">
        <v>3.7499999999999999E-3</v>
      </c>
      <c r="AA15" s="56">
        <v>3.7499999999999999E-3</v>
      </c>
      <c r="AB15" s="10">
        <v>0.48103095129722351</v>
      </c>
      <c r="AC15" s="56">
        <v>5.2741407499653912</v>
      </c>
      <c r="AD15" s="56">
        <v>199.87200000000001</v>
      </c>
      <c r="AE15" s="56">
        <v>0.03</v>
      </c>
      <c r="AF15" s="56">
        <v>1974</v>
      </c>
      <c r="AG15" s="56">
        <v>7505</v>
      </c>
      <c r="AH15" s="56">
        <v>7911</v>
      </c>
      <c r="AI15" s="56">
        <v>8339</v>
      </c>
    </row>
    <row r="16" spans="1:35">
      <c r="A16">
        <v>14</v>
      </c>
      <c r="B16" s="59">
        <v>36</v>
      </c>
      <c r="C16" s="59">
        <v>32</v>
      </c>
      <c r="D16" s="56" t="s">
        <v>4</v>
      </c>
      <c r="E16" s="56" t="s">
        <v>7</v>
      </c>
      <c r="F16" s="59">
        <v>30</v>
      </c>
      <c r="G16" s="59">
        <v>30</v>
      </c>
      <c r="H16" s="56">
        <v>0.2</v>
      </c>
      <c r="I16" s="59">
        <v>5000</v>
      </c>
      <c r="J16" s="59">
        <v>60000</v>
      </c>
      <c r="K16" s="59">
        <v>14</v>
      </c>
      <c r="L16" s="59">
        <v>150</v>
      </c>
      <c r="M16" s="59">
        <v>0</v>
      </c>
      <c r="N16" s="59">
        <v>80</v>
      </c>
      <c r="O16" s="59">
        <v>11</v>
      </c>
      <c r="P16" s="56">
        <v>3.7950000000000002E-3</v>
      </c>
      <c r="Q16" s="56">
        <v>3.7499999999999999E-3</v>
      </c>
      <c r="R16" s="56">
        <v>6.3899999999999998E-3</v>
      </c>
      <c r="S16" s="56">
        <v>3.7499999999999999E-3</v>
      </c>
      <c r="T16" s="56">
        <v>3.7499999999999999E-3</v>
      </c>
      <c r="U16" s="56">
        <v>3.7499999999999999E-3</v>
      </c>
      <c r="V16" s="56">
        <v>3.7499999999999999E-3</v>
      </c>
      <c r="W16" s="56">
        <v>5.94E-3</v>
      </c>
      <c r="X16" s="56">
        <v>5.94E-3</v>
      </c>
      <c r="Y16" s="56">
        <v>3.7499999999999999E-3</v>
      </c>
      <c r="Z16" s="56">
        <v>3.7499999999999999E-3</v>
      </c>
      <c r="AA16" s="56">
        <v>3.7499999999999999E-3</v>
      </c>
      <c r="AB16" s="10">
        <v>0.49777026882181441</v>
      </c>
      <c r="AC16" s="56">
        <v>5.7909521172793692</v>
      </c>
      <c r="AD16" s="56">
        <v>214.27199999999999</v>
      </c>
      <c r="AE16" s="56">
        <v>0.03</v>
      </c>
      <c r="AF16" s="56">
        <v>1651</v>
      </c>
      <c r="AG16" s="56">
        <v>6340</v>
      </c>
      <c r="AH16" s="56">
        <v>6718</v>
      </c>
      <c r="AI16" s="56">
        <v>7119</v>
      </c>
    </row>
    <row r="17" spans="1:35">
      <c r="A17">
        <v>15</v>
      </c>
      <c r="B17" s="59">
        <v>36</v>
      </c>
      <c r="C17" s="59">
        <v>32</v>
      </c>
      <c r="D17" s="56" t="s">
        <v>4</v>
      </c>
      <c r="E17" s="56" t="s">
        <v>7</v>
      </c>
      <c r="F17" s="59">
        <v>32</v>
      </c>
      <c r="G17" s="59">
        <v>32</v>
      </c>
      <c r="H17" s="56">
        <v>0.2</v>
      </c>
      <c r="I17" s="59">
        <v>5000</v>
      </c>
      <c r="J17" s="59">
        <v>60000</v>
      </c>
      <c r="K17" s="59">
        <v>14</v>
      </c>
      <c r="L17" s="59">
        <v>150</v>
      </c>
      <c r="M17" s="59">
        <v>0</v>
      </c>
      <c r="N17" s="59">
        <v>80</v>
      </c>
      <c r="O17" s="59">
        <v>11</v>
      </c>
      <c r="P17" s="56">
        <v>3.7650000000000001E-3</v>
      </c>
      <c r="Q17" s="56">
        <v>3.7499999999999999E-3</v>
      </c>
      <c r="R17" s="56">
        <v>6.3299999999999997E-3</v>
      </c>
      <c r="S17" s="56">
        <v>3.7499999999999999E-3</v>
      </c>
      <c r="T17" s="56">
        <v>3.7499999999999999E-3</v>
      </c>
      <c r="U17" s="56">
        <v>3.7499999999999999E-3</v>
      </c>
      <c r="V17" s="56">
        <v>3.7499999999999999E-3</v>
      </c>
      <c r="W17" s="56">
        <v>5.8799999999999998E-3</v>
      </c>
      <c r="X17" s="56">
        <v>5.8799999999999998E-3</v>
      </c>
      <c r="Y17" s="56">
        <v>3.7499999999999999E-3</v>
      </c>
      <c r="Z17" s="56">
        <v>3.7499999999999999E-3</v>
      </c>
      <c r="AA17" s="56">
        <v>3.7499999999999999E-3</v>
      </c>
      <c r="AB17" s="10">
        <v>0.50001982936031553</v>
      </c>
      <c r="AC17" s="56">
        <v>5.8040228178465876</v>
      </c>
      <c r="AD17" s="56">
        <v>214.27199999999999</v>
      </c>
      <c r="AE17" s="56">
        <v>0.03</v>
      </c>
      <c r="AF17" s="56">
        <v>1647</v>
      </c>
      <c r="AG17" s="56">
        <v>6328</v>
      </c>
      <c r="AH17" s="56">
        <v>6706</v>
      </c>
      <c r="AI17" s="56">
        <v>7107</v>
      </c>
    </row>
    <row r="18" spans="1:35">
      <c r="A18">
        <v>16</v>
      </c>
      <c r="B18" s="59">
        <v>36</v>
      </c>
      <c r="C18" s="59">
        <v>32</v>
      </c>
      <c r="D18" s="56" t="s">
        <v>4</v>
      </c>
      <c r="E18" s="56" t="s">
        <v>7</v>
      </c>
      <c r="F18" s="59">
        <v>24</v>
      </c>
      <c r="G18" s="59">
        <v>24</v>
      </c>
      <c r="H18" s="56">
        <v>0.2</v>
      </c>
      <c r="I18" s="59">
        <v>5000</v>
      </c>
      <c r="J18" s="59">
        <v>60000</v>
      </c>
      <c r="K18" s="59">
        <v>14</v>
      </c>
      <c r="L18" s="59">
        <v>150</v>
      </c>
      <c r="M18" s="59">
        <v>0</v>
      </c>
      <c r="N18" s="59">
        <v>80</v>
      </c>
      <c r="O18" s="59">
        <v>11</v>
      </c>
      <c r="P18" s="56">
        <v>3.9150000000000001E-3</v>
      </c>
      <c r="Q18" s="56">
        <v>3.7499999999999999E-3</v>
      </c>
      <c r="R18" s="56">
        <v>6.6E-3</v>
      </c>
      <c r="S18" s="56">
        <v>3.7499999999999999E-3</v>
      </c>
      <c r="T18" s="56">
        <v>3.7499999999999999E-3</v>
      </c>
      <c r="U18" s="56">
        <v>3.7499999999999999E-3</v>
      </c>
      <c r="V18" s="56">
        <v>3.7499999999999999E-3</v>
      </c>
      <c r="W18" s="56">
        <v>6.1199999999999996E-3</v>
      </c>
      <c r="X18" s="56">
        <v>6.1199999999999996E-3</v>
      </c>
      <c r="Y18" s="56">
        <v>3.7499999999999999E-3</v>
      </c>
      <c r="Z18" s="56">
        <v>3.7499999999999999E-3</v>
      </c>
      <c r="AA18" s="56">
        <v>3.7499999999999999E-3</v>
      </c>
      <c r="AB18" s="10">
        <v>0.49232978905848052</v>
      </c>
      <c r="AC18" s="56">
        <v>5.2107214857678024</v>
      </c>
      <c r="AD18" s="56">
        <v>214.27199999999999</v>
      </c>
      <c r="AE18" s="56">
        <v>0.03</v>
      </c>
      <c r="AF18" s="56">
        <v>1865</v>
      </c>
      <c r="AG18" s="56">
        <v>7083</v>
      </c>
      <c r="AH18" s="56">
        <v>7462</v>
      </c>
      <c r="AI18" s="56">
        <v>7861</v>
      </c>
    </row>
    <row r="19" spans="1:35">
      <c r="A19">
        <v>17</v>
      </c>
      <c r="B19" s="59">
        <v>36</v>
      </c>
      <c r="C19" s="59">
        <v>32</v>
      </c>
      <c r="D19" s="56" t="s">
        <v>4</v>
      </c>
      <c r="E19" s="56" t="s">
        <v>7</v>
      </c>
      <c r="F19" s="59">
        <v>26</v>
      </c>
      <c r="G19" s="59">
        <v>26</v>
      </c>
      <c r="H19" s="56">
        <v>0.2</v>
      </c>
      <c r="I19" s="59">
        <v>5000</v>
      </c>
      <c r="J19" s="59">
        <v>60000</v>
      </c>
      <c r="K19" s="59">
        <v>14</v>
      </c>
      <c r="L19" s="59">
        <v>150</v>
      </c>
      <c r="M19" s="59">
        <v>0</v>
      </c>
      <c r="N19" s="59">
        <v>80</v>
      </c>
      <c r="O19" s="59">
        <v>11</v>
      </c>
      <c r="P19" s="56">
        <v>3.885E-3</v>
      </c>
      <c r="Q19" s="56">
        <v>3.7499999999999999E-3</v>
      </c>
      <c r="R19" s="56">
        <v>6.5250000000000004E-3</v>
      </c>
      <c r="S19" s="56">
        <v>3.7499999999999999E-3</v>
      </c>
      <c r="T19" s="56">
        <v>3.7499999999999999E-3</v>
      </c>
      <c r="U19" s="56">
        <v>3.7499999999999999E-3</v>
      </c>
      <c r="V19" s="56">
        <v>3.7499999999999999E-3</v>
      </c>
      <c r="W19" s="56">
        <v>6.0600000000000003E-3</v>
      </c>
      <c r="X19" s="56">
        <v>6.0600000000000003E-3</v>
      </c>
      <c r="Y19" s="56">
        <v>3.7499999999999999E-3</v>
      </c>
      <c r="Z19" s="56">
        <v>3.7499999999999999E-3</v>
      </c>
      <c r="AA19" s="56">
        <v>3.7499999999999999E-3</v>
      </c>
      <c r="AB19" s="10">
        <v>0.49399974275424452</v>
      </c>
      <c r="AC19" s="56">
        <v>5.7689776808500666</v>
      </c>
      <c r="AD19" s="56">
        <v>214.27199999999999</v>
      </c>
      <c r="AE19" s="56">
        <v>0.03</v>
      </c>
      <c r="AF19" s="56">
        <v>1657</v>
      </c>
      <c r="AG19" s="56">
        <v>6364</v>
      </c>
      <c r="AH19" s="56">
        <v>6742</v>
      </c>
      <c r="AI19" s="56">
        <v>7142</v>
      </c>
    </row>
    <row r="20" spans="1:35">
      <c r="A20">
        <v>18</v>
      </c>
      <c r="B20" s="59">
        <v>36</v>
      </c>
      <c r="C20" s="59">
        <v>32</v>
      </c>
      <c r="D20" s="56" t="s">
        <v>4</v>
      </c>
      <c r="E20" s="56" t="s">
        <v>7</v>
      </c>
      <c r="F20" s="59">
        <v>28</v>
      </c>
      <c r="G20" s="59">
        <v>28</v>
      </c>
      <c r="H20" s="56">
        <v>0.2</v>
      </c>
      <c r="I20" s="59">
        <v>5000</v>
      </c>
      <c r="J20" s="59">
        <v>60000</v>
      </c>
      <c r="K20" s="59">
        <v>14</v>
      </c>
      <c r="L20" s="59">
        <v>150</v>
      </c>
      <c r="M20" s="59">
        <v>0</v>
      </c>
      <c r="N20" s="59">
        <v>80</v>
      </c>
      <c r="O20" s="59">
        <v>11</v>
      </c>
      <c r="P20" s="56">
        <v>3.840000000000001E-3</v>
      </c>
      <c r="Q20" s="56">
        <v>3.7499999999999999E-3</v>
      </c>
      <c r="R20" s="56">
        <v>6.4649999999999994E-3</v>
      </c>
      <c r="S20" s="56">
        <v>3.7499999999999999E-3</v>
      </c>
      <c r="T20" s="56">
        <v>3.7499999999999999E-3</v>
      </c>
      <c r="U20" s="56">
        <v>3.7499999999999999E-3</v>
      </c>
      <c r="V20" s="56">
        <v>3.7499999999999999E-3</v>
      </c>
      <c r="W20" s="56">
        <v>6.0000000000000001E-3</v>
      </c>
      <c r="X20" s="56">
        <v>6.0000000000000001E-3</v>
      </c>
      <c r="Y20" s="56">
        <v>3.7499999999999999E-3</v>
      </c>
      <c r="Z20" s="56">
        <v>3.7499999999999999E-3</v>
      </c>
      <c r="AA20" s="56">
        <v>3.7499999999999999E-3</v>
      </c>
      <c r="AB20" s="10">
        <v>0.49588942719945123</v>
      </c>
      <c r="AC20" s="56">
        <v>5.7800011095952346</v>
      </c>
      <c r="AD20" s="56">
        <v>214.27199999999999</v>
      </c>
      <c r="AE20" s="56">
        <v>0.03</v>
      </c>
      <c r="AF20" s="56">
        <v>1654</v>
      </c>
      <c r="AG20" s="56">
        <v>6352</v>
      </c>
      <c r="AH20" s="56">
        <v>6730</v>
      </c>
      <c r="AI20" s="56">
        <v>7130</v>
      </c>
    </row>
    <row r="21" spans="1:35">
      <c r="A21">
        <v>19</v>
      </c>
      <c r="B21" s="59">
        <v>36</v>
      </c>
      <c r="C21" s="59">
        <v>32</v>
      </c>
      <c r="D21" s="56" t="s">
        <v>4</v>
      </c>
      <c r="E21" s="56" t="s">
        <v>7</v>
      </c>
      <c r="F21" s="59">
        <v>30</v>
      </c>
      <c r="G21" s="59">
        <v>30</v>
      </c>
      <c r="H21" s="56">
        <v>0.2</v>
      </c>
      <c r="I21" s="59">
        <v>5000</v>
      </c>
      <c r="J21" s="59">
        <v>60000</v>
      </c>
      <c r="K21" s="59">
        <v>14</v>
      </c>
      <c r="L21" s="59">
        <v>150</v>
      </c>
      <c r="M21" s="59">
        <v>0</v>
      </c>
      <c r="N21" s="59">
        <v>80</v>
      </c>
      <c r="O21" s="59">
        <v>11</v>
      </c>
      <c r="P21" s="56">
        <v>3.7950000000000002E-3</v>
      </c>
      <c r="Q21" s="56">
        <v>3.7499999999999999E-3</v>
      </c>
      <c r="R21" s="56">
        <v>6.3899999999999998E-3</v>
      </c>
      <c r="S21" s="56">
        <v>3.7499999999999999E-3</v>
      </c>
      <c r="T21" s="56">
        <v>3.7499999999999999E-3</v>
      </c>
      <c r="U21" s="56">
        <v>3.7499999999999999E-3</v>
      </c>
      <c r="V21" s="56">
        <v>3.7499999999999999E-3</v>
      </c>
      <c r="W21" s="56">
        <v>5.94E-3</v>
      </c>
      <c r="X21" s="56">
        <v>5.94E-3</v>
      </c>
      <c r="Y21" s="56">
        <v>3.7499999999999999E-3</v>
      </c>
      <c r="Z21" s="56">
        <v>3.7499999999999999E-3</v>
      </c>
      <c r="AA21" s="56">
        <v>3.7499999999999999E-3</v>
      </c>
      <c r="AB21" s="10">
        <v>0.49777026882181441</v>
      </c>
      <c r="AC21" s="56">
        <v>5.7909521172793692</v>
      </c>
      <c r="AD21" s="56">
        <v>214.27199999999999</v>
      </c>
      <c r="AE21" s="56">
        <v>0.03</v>
      </c>
      <c r="AF21" s="56">
        <v>1651</v>
      </c>
      <c r="AG21" s="56">
        <v>6340</v>
      </c>
      <c r="AH21" s="56">
        <v>6718</v>
      </c>
      <c r="AI21" s="56">
        <v>7119</v>
      </c>
    </row>
    <row r="22" spans="1:35">
      <c r="A22">
        <v>20</v>
      </c>
      <c r="B22" s="59">
        <v>36</v>
      </c>
      <c r="C22" s="59">
        <v>32</v>
      </c>
      <c r="D22" s="56" t="s">
        <v>4</v>
      </c>
      <c r="E22" s="56" t="s">
        <v>7</v>
      </c>
      <c r="F22" s="59">
        <v>32</v>
      </c>
      <c r="G22" s="59">
        <v>32</v>
      </c>
      <c r="H22" s="56">
        <v>0.2</v>
      </c>
      <c r="I22" s="59">
        <v>5000</v>
      </c>
      <c r="J22" s="59">
        <v>60000</v>
      </c>
      <c r="K22" s="59">
        <v>14</v>
      </c>
      <c r="L22" s="59">
        <v>150</v>
      </c>
      <c r="M22" s="59">
        <v>0</v>
      </c>
      <c r="N22" s="59">
        <v>80</v>
      </c>
      <c r="O22" s="59">
        <v>11</v>
      </c>
      <c r="P22" s="56">
        <v>3.7650000000000001E-3</v>
      </c>
      <c r="Q22" s="56">
        <v>3.7499999999999999E-3</v>
      </c>
      <c r="R22" s="56">
        <v>6.3299999999999997E-3</v>
      </c>
      <c r="S22" s="56">
        <v>3.7499999999999999E-3</v>
      </c>
      <c r="T22" s="56">
        <v>3.7499999999999999E-3</v>
      </c>
      <c r="U22" s="56">
        <v>3.7499999999999999E-3</v>
      </c>
      <c r="V22" s="56">
        <v>3.7499999999999999E-3</v>
      </c>
      <c r="W22" s="56">
        <v>5.8799999999999998E-3</v>
      </c>
      <c r="X22" s="56">
        <v>5.8799999999999998E-3</v>
      </c>
      <c r="Y22" s="56">
        <v>3.7499999999999999E-3</v>
      </c>
      <c r="Z22" s="56">
        <v>3.7499999999999999E-3</v>
      </c>
      <c r="AA22" s="56">
        <v>3.7499999999999999E-3</v>
      </c>
      <c r="AB22" s="10">
        <v>0.50001982936031553</v>
      </c>
      <c r="AC22" s="56">
        <v>5.8040228178465876</v>
      </c>
      <c r="AD22" s="56">
        <v>214.27199999999999</v>
      </c>
      <c r="AE22" s="56">
        <v>0.03</v>
      </c>
      <c r="AF22" s="56">
        <v>1647</v>
      </c>
      <c r="AG22" s="56">
        <v>6328</v>
      </c>
      <c r="AH22" s="56">
        <v>6706</v>
      </c>
      <c r="AI22" s="56">
        <v>7107</v>
      </c>
    </row>
    <row r="23" spans="1:35">
      <c r="A23">
        <v>21</v>
      </c>
      <c r="B23" s="59">
        <v>36</v>
      </c>
      <c r="C23" s="59">
        <v>32</v>
      </c>
      <c r="D23" s="56" t="s">
        <v>4</v>
      </c>
      <c r="E23" s="56" t="s">
        <v>7</v>
      </c>
      <c r="F23" s="59">
        <v>24</v>
      </c>
      <c r="G23" s="59">
        <v>24</v>
      </c>
      <c r="H23" s="56">
        <v>0.2</v>
      </c>
      <c r="I23" s="59">
        <v>5000</v>
      </c>
      <c r="J23" s="59">
        <v>60000</v>
      </c>
      <c r="K23" s="59">
        <v>15</v>
      </c>
      <c r="L23" s="59">
        <v>150</v>
      </c>
      <c r="M23" s="59">
        <v>0</v>
      </c>
      <c r="N23" s="59">
        <v>80</v>
      </c>
      <c r="O23" s="59">
        <v>11</v>
      </c>
      <c r="P23" s="56">
        <v>3.7499999999999999E-3</v>
      </c>
      <c r="Q23" s="56">
        <v>3.7499999999999999E-3</v>
      </c>
      <c r="R23" s="56">
        <v>5.9250000000000006E-3</v>
      </c>
      <c r="S23" s="56">
        <v>3.7499999999999999E-3</v>
      </c>
      <c r="T23" s="56">
        <v>3.7499999999999999E-3</v>
      </c>
      <c r="U23" s="56">
        <v>3.7499999999999999E-3</v>
      </c>
      <c r="V23" s="56">
        <v>3.7499999999999999E-3</v>
      </c>
      <c r="W23" s="56">
        <v>5.5050000000000003E-3</v>
      </c>
      <c r="X23" s="56">
        <v>5.5050000000000003E-3</v>
      </c>
      <c r="Y23" s="56">
        <v>3.7499999999999999E-3</v>
      </c>
      <c r="Z23" s="56">
        <v>3.7499999999999999E-3</v>
      </c>
      <c r="AA23" s="56">
        <v>3.7499999999999999E-3</v>
      </c>
      <c r="AB23" s="10">
        <v>0.51588692810457515</v>
      </c>
      <c r="AC23" s="56">
        <v>5.7262211536759802</v>
      </c>
      <c r="AD23" s="56">
        <v>228.672</v>
      </c>
      <c r="AE23" s="56">
        <v>0.03</v>
      </c>
      <c r="AF23" s="56">
        <v>1566</v>
      </c>
      <c r="AG23" s="56">
        <v>6008</v>
      </c>
      <c r="AH23" s="56">
        <v>6362</v>
      </c>
      <c r="AI23" s="56">
        <v>6737</v>
      </c>
    </row>
    <row r="24" spans="1:35">
      <c r="A24">
        <v>22</v>
      </c>
      <c r="B24" s="59">
        <v>36</v>
      </c>
      <c r="C24" s="59">
        <v>32</v>
      </c>
      <c r="D24" s="56" t="s">
        <v>4</v>
      </c>
      <c r="E24" s="56" t="s">
        <v>7</v>
      </c>
      <c r="F24" s="59">
        <v>26</v>
      </c>
      <c r="G24" s="59">
        <v>26</v>
      </c>
      <c r="H24" s="56">
        <v>0.2</v>
      </c>
      <c r="I24" s="59">
        <v>5000</v>
      </c>
      <c r="J24" s="59">
        <v>60000</v>
      </c>
      <c r="K24" s="59">
        <v>15</v>
      </c>
      <c r="L24" s="59">
        <v>150</v>
      </c>
      <c r="M24" s="59">
        <v>0</v>
      </c>
      <c r="N24" s="59">
        <v>80</v>
      </c>
      <c r="O24" s="59">
        <v>11</v>
      </c>
      <c r="P24" s="56">
        <v>3.7499999999999999E-3</v>
      </c>
      <c r="Q24" s="56">
        <v>3.7499999999999999E-3</v>
      </c>
      <c r="R24" s="56">
        <v>5.8650000000000004E-3</v>
      </c>
      <c r="S24" s="56">
        <v>3.7499999999999999E-3</v>
      </c>
      <c r="T24" s="56">
        <v>3.7499999999999999E-3</v>
      </c>
      <c r="U24" s="56">
        <v>3.7499999999999999E-3</v>
      </c>
      <c r="V24" s="56">
        <v>3.7499999999999999E-3</v>
      </c>
      <c r="W24" s="56">
        <v>5.4450000000000002E-3</v>
      </c>
      <c r="X24" s="56">
        <v>5.4450000000000002E-3</v>
      </c>
      <c r="Y24" s="56">
        <v>3.7499999999999999E-3</v>
      </c>
      <c r="Z24" s="56">
        <v>3.7499999999999999E-3</v>
      </c>
      <c r="AA24" s="56">
        <v>3.7499999999999999E-3</v>
      </c>
      <c r="AB24" s="10">
        <v>0.51948671023965143</v>
      </c>
      <c r="AC24" s="56">
        <v>6.3510242331129172</v>
      </c>
      <c r="AD24" s="56">
        <v>228.672</v>
      </c>
      <c r="AE24" s="56">
        <v>0.03</v>
      </c>
      <c r="AF24" s="56">
        <v>1386</v>
      </c>
      <c r="AG24" s="56">
        <v>5004</v>
      </c>
      <c r="AH24" s="56">
        <v>5716</v>
      </c>
      <c r="AI24" s="56">
        <v>6090</v>
      </c>
    </row>
    <row r="25" spans="1:35">
      <c r="A25">
        <v>23</v>
      </c>
      <c r="B25" s="59">
        <v>36</v>
      </c>
      <c r="C25" s="59">
        <v>32</v>
      </c>
      <c r="D25" s="56" t="s">
        <v>4</v>
      </c>
      <c r="E25" s="56" t="s">
        <v>7</v>
      </c>
      <c r="F25" s="59">
        <v>28</v>
      </c>
      <c r="G25" s="59">
        <v>28</v>
      </c>
      <c r="H25" s="56">
        <v>0.2</v>
      </c>
      <c r="I25" s="59">
        <v>5000</v>
      </c>
      <c r="J25" s="59">
        <v>60000</v>
      </c>
      <c r="K25" s="59">
        <v>15</v>
      </c>
      <c r="L25" s="59">
        <v>150</v>
      </c>
      <c r="M25" s="59">
        <v>0</v>
      </c>
      <c r="N25" s="59">
        <v>80</v>
      </c>
      <c r="O25" s="59">
        <v>11</v>
      </c>
      <c r="P25" s="56">
        <v>3.7499999999999999E-3</v>
      </c>
      <c r="Q25" s="56">
        <v>3.7499999999999999E-3</v>
      </c>
      <c r="R25" s="56">
        <v>5.8050000000000003E-3</v>
      </c>
      <c r="S25" s="56">
        <v>3.7499999999999999E-3</v>
      </c>
      <c r="T25" s="56">
        <v>3.7499999999999999E-3</v>
      </c>
      <c r="U25" s="56">
        <v>3.7499999999999999E-3</v>
      </c>
      <c r="V25" s="56">
        <v>3.7499999999999999E-3</v>
      </c>
      <c r="W25" s="56">
        <v>5.385E-3</v>
      </c>
      <c r="X25" s="56">
        <v>5.385E-3</v>
      </c>
      <c r="Y25" s="56">
        <v>3.7499999999999999E-3</v>
      </c>
      <c r="Z25" s="56">
        <v>3.7499999999999999E-3</v>
      </c>
      <c r="AA25" s="56">
        <v>3.7499999999999999E-3</v>
      </c>
      <c r="AB25" s="10">
        <v>0.52358823529411769</v>
      </c>
      <c r="AC25" s="56">
        <v>6.3760466930409114</v>
      </c>
      <c r="AD25" s="56">
        <v>228.672</v>
      </c>
      <c r="AE25" s="56">
        <v>0.03</v>
      </c>
      <c r="AF25" s="56">
        <v>1378</v>
      </c>
      <c r="AG25" s="56">
        <v>4943</v>
      </c>
      <c r="AH25" s="56">
        <v>5687</v>
      </c>
      <c r="AI25" s="56">
        <v>6061</v>
      </c>
    </row>
    <row r="26" spans="1:35">
      <c r="A26">
        <v>24</v>
      </c>
      <c r="B26" s="59">
        <v>36</v>
      </c>
      <c r="C26" s="59">
        <v>32</v>
      </c>
      <c r="D26" s="56" t="s">
        <v>4</v>
      </c>
      <c r="E26" s="56" t="s">
        <v>7</v>
      </c>
      <c r="F26" s="59">
        <v>30</v>
      </c>
      <c r="G26" s="59">
        <v>30</v>
      </c>
      <c r="H26" s="56">
        <v>0.2</v>
      </c>
      <c r="I26" s="59">
        <v>5000</v>
      </c>
      <c r="J26" s="59">
        <v>60000</v>
      </c>
      <c r="K26" s="59">
        <v>15</v>
      </c>
      <c r="L26" s="59">
        <v>150</v>
      </c>
      <c r="M26" s="59">
        <v>0</v>
      </c>
      <c r="N26" s="59">
        <v>80</v>
      </c>
      <c r="O26" s="59">
        <v>11</v>
      </c>
      <c r="P26" s="56">
        <v>3.7499999999999999E-3</v>
      </c>
      <c r="Q26" s="56">
        <v>3.7499999999999999E-3</v>
      </c>
      <c r="R26" s="56">
        <v>5.7450000000000001E-3</v>
      </c>
      <c r="S26" s="56">
        <v>3.7499999999999999E-3</v>
      </c>
      <c r="T26" s="56">
        <v>3.7499999999999999E-3</v>
      </c>
      <c r="U26" s="56">
        <v>3.7499999999999999E-3</v>
      </c>
      <c r="V26" s="56">
        <v>3.7499999999999999E-3</v>
      </c>
      <c r="W26" s="56">
        <v>5.3249999999999999E-3</v>
      </c>
      <c r="X26" s="56">
        <v>5.3249999999999999E-3</v>
      </c>
      <c r="Y26" s="56">
        <v>3.7499999999999999E-3</v>
      </c>
      <c r="Z26" s="56">
        <v>3.7499999999999999E-3</v>
      </c>
      <c r="AA26" s="56">
        <v>3.7499999999999999E-3</v>
      </c>
      <c r="AB26" s="10">
        <v>0.52791873638344222</v>
      </c>
      <c r="AC26" s="56">
        <v>6.4023599463081888</v>
      </c>
      <c r="AD26" s="56">
        <v>228.672</v>
      </c>
      <c r="AE26" s="56">
        <v>0.03</v>
      </c>
      <c r="AF26" s="56">
        <v>1373</v>
      </c>
      <c r="AG26" s="56">
        <v>4902</v>
      </c>
      <c r="AH26" s="56">
        <v>5668</v>
      </c>
      <c r="AI26" s="56">
        <v>6042</v>
      </c>
    </row>
    <row r="27" spans="1:35">
      <c r="A27">
        <v>25</v>
      </c>
      <c r="B27" s="59">
        <v>36</v>
      </c>
      <c r="C27" s="59">
        <v>32</v>
      </c>
      <c r="D27" s="56" t="s">
        <v>4</v>
      </c>
      <c r="E27" s="56" t="s">
        <v>7</v>
      </c>
      <c r="F27" s="59">
        <v>32</v>
      </c>
      <c r="G27" s="59">
        <v>32</v>
      </c>
      <c r="H27" s="56">
        <v>0.2</v>
      </c>
      <c r="I27" s="59">
        <v>5000</v>
      </c>
      <c r="J27" s="59">
        <v>60000</v>
      </c>
      <c r="K27" s="59">
        <v>15</v>
      </c>
      <c r="L27" s="59">
        <v>150</v>
      </c>
      <c r="M27" s="59">
        <v>0</v>
      </c>
      <c r="N27" s="59">
        <v>80</v>
      </c>
      <c r="O27" s="59">
        <v>11</v>
      </c>
      <c r="P27" s="56">
        <v>3.7499999999999999E-3</v>
      </c>
      <c r="Q27" s="56">
        <v>3.7499999999999999E-3</v>
      </c>
      <c r="R27" s="56">
        <v>5.6849999999999999E-3</v>
      </c>
      <c r="S27" s="56">
        <v>3.7499999999999999E-3</v>
      </c>
      <c r="T27" s="56">
        <v>3.7499999999999999E-3</v>
      </c>
      <c r="U27" s="56">
        <v>3.7499999999999999E-3</v>
      </c>
      <c r="V27" s="56">
        <v>3.7499999999999999E-3</v>
      </c>
      <c r="W27" s="56">
        <v>5.28E-3</v>
      </c>
      <c r="X27" s="56">
        <v>5.28E-3</v>
      </c>
      <c r="Y27" s="56">
        <v>3.7499999999999999E-3</v>
      </c>
      <c r="Z27" s="56">
        <v>3.7499999999999999E-3</v>
      </c>
      <c r="AA27" s="56">
        <v>3.7499999999999999E-3</v>
      </c>
      <c r="AB27" s="10">
        <v>0.53288562091503267</v>
      </c>
      <c r="AC27" s="56">
        <v>6.4324075026097489</v>
      </c>
      <c r="AD27" s="56">
        <v>228.672</v>
      </c>
      <c r="AE27" s="56">
        <v>0.03</v>
      </c>
      <c r="AF27" s="56">
        <v>1365</v>
      </c>
      <c r="AG27" s="56">
        <v>4841</v>
      </c>
      <c r="AH27" s="56">
        <v>5639</v>
      </c>
      <c r="AI27" s="56">
        <v>6014</v>
      </c>
    </row>
    <row r="28" spans="1:35">
      <c r="A28">
        <v>26</v>
      </c>
      <c r="B28" s="59">
        <v>36</v>
      </c>
      <c r="C28" s="59">
        <v>32</v>
      </c>
      <c r="D28" s="56" t="s">
        <v>4</v>
      </c>
      <c r="E28" s="56" t="s">
        <v>7</v>
      </c>
      <c r="F28" s="59">
        <v>24</v>
      </c>
      <c r="G28" s="59">
        <v>24</v>
      </c>
      <c r="H28" s="56">
        <v>0.2</v>
      </c>
      <c r="I28" s="59">
        <v>5000</v>
      </c>
      <c r="J28" s="59">
        <v>60000</v>
      </c>
      <c r="K28" s="59">
        <v>16</v>
      </c>
      <c r="L28" s="59">
        <v>150</v>
      </c>
      <c r="M28" s="59">
        <v>0</v>
      </c>
      <c r="N28" s="59">
        <v>80</v>
      </c>
      <c r="O28" s="59">
        <v>11</v>
      </c>
      <c r="P28" s="56">
        <v>3.7499999999999999E-3</v>
      </c>
      <c r="Q28" s="56">
        <v>3.7499999999999999E-3</v>
      </c>
      <c r="R28" s="56">
        <v>5.3699999999999998E-3</v>
      </c>
      <c r="S28" s="56">
        <v>3.7499999999999999E-3</v>
      </c>
      <c r="T28" s="56">
        <v>3.7499999999999999E-3</v>
      </c>
      <c r="U28" s="56">
        <v>3.7499999999999999E-3</v>
      </c>
      <c r="V28" s="56">
        <v>3.7499999999999999E-3</v>
      </c>
      <c r="W28" s="56">
        <v>4.9800000000000001E-3</v>
      </c>
      <c r="X28" s="56">
        <v>4.9800000000000001E-3</v>
      </c>
      <c r="Y28" s="56">
        <v>3.7499999999999999E-3</v>
      </c>
      <c r="Z28" s="56">
        <v>3.7499999999999999E-3</v>
      </c>
      <c r="AA28" s="56">
        <v>3.7499999999999999E-3</v>
      </c>
      <c r="AB28" s="10">
        <v>0.55962668026194851</v>
      </c>
      <c r="AC28" s="56">
        <v>6.3726809241131219</v>
      </c>
      <c r="AD28" s="56">
        <v>243.072</v>
      </c>
      <c r="AE28" s="56">
        <v>0.03</v>
      </c>
      <c r="AF28" s="56">
        <v>1299</v>
      </c>
      <c r="AG28" s="56">
        <v>4669</v>
      </c>
      <c r="AH28" s="56">
        <v>5359</v>
      </c>
      <c r="AI28" s="56">
        <v>5711</v>
      </c>
    </row>
    <row r="29" spans="1:35">
      <c r="A29">
        <v>27</v>
      </c>
      <c r="B29" s="59">
        <v>36</v>
      </c>
      <c r="C29" s="59">
        <v>32</v>
      </c>
      <c r="D29" s="56" t="s">
        <v>4</v>
      </c>
      <c r="E29" s="56" t="s">
        <v>7</v>
      </c>
      <c r="F29" s="59">
        <v>26</v>
      </c>
      <c r="G29" s="59">
        <v>26</v>
      </c>
      <c r="H29" s="56">
        <v>0.2</v>
      </c>
      <c r="I29" s="59">
        <v>5000</v>
      </c>
      <c r="J29" s="59">
        <v>60000</v>
      </c>
      <c r="K29" s="59">
        <v>16</v>
      </c>
      <c r="L29" s="59">
        <v>150</v>
      </c>
      <c r="M29" s="59">
        <v>0</v>
      </c>
      <c r="N29" s="59">
        <v>80</v>
      </c>
      <c r="O29" s="59">
        <v>11</v>
      </c>
      <c r="P29" s="56">
        <v>3.7499999999999999E-3</v>
      </c>
      <c r="Q29" s="56">
        <v>3.7499999999999999E-3</v>
      </c>
      <c r="R29" s="56">
        <v>5.3099999999999996E-3</v>
      </c>
      <c r="S29" s="56">
        <v>3.7499999999999999E-3</v>
      </c>
      <c r="T29" s="56">
        <v>3.7499999999999999E-3</v>
      </c>
      <c r="U29" s="56">
        <v>3.7499999999999999E-3</v>
      </c>
      <c r="V29" s="56">
        <v>3.7499999999999999E-3</v>
      </c>
      <c r="W29" s="56">
        <v>4.9350000000000002E-3</v>
      </c>
      <c r="X29" s="56">
        <v>4.9350000000000002E-3</v>
      </c>
      <c r="Y29" s="56">
        <v>3.7499999999999999E-3</v>
      </c>
      <c r="Z29" s="56">
        <v>3.7499999999999999E-3</v>
      </c>
      <c r="AA29" s="56">
        <v>3.7499999999999999E-3</v>
      </c>
      <c r="AB29" s="10">
        <v>0.56771653119255516</v>
      </c>
      <c r="AC29" s="56">
        <v>7.0942164101166219</v>
      </c>
      <c r="AD29" s="56">
        <v>243.072</v>
      </c>
      <c r="AE29" s="56">
        <v>0.03</v>
      </c>
      <c r="AF29" s="56">
        <v>1140</v>
      </c>
      <c r="AG29" s="56">
        <v>3292</v>
      </c>
      <c r="AH29" s="56">
        <v>4692</v>
      </c>
      <c r="AI29" s="56">
        <v>5111</v>
      </c>
    </row>
    <row r="30" spans="1:35">
      <c r="A30">
        <v>28</v>
      </c>
      <c r="B30" s="59">
        <v>36</v>
      </c>
      <c r="C30" s="59">
        <v>32</v>
      </c>
      <c r="D30" s="56" t="s">
        <v>4</v>
      </c>
      <c r="E30" s="56" t="s">
        <v>7</v>
      </c>
      <c r="F30" s="59">
        <v>28</v>
      </c>
      <c r="G30" s="59">
        <v>28</v>
      </c>
      <c r="H30" s="56">
        <v>0.2</v>
      </c>
      <c r="I30" s="59">
        <v>5000</v>
      </c>
      <c r="J30" s="59">
        <v>60000</v>
      </c>
      <c r="K30" s="59">
        <v>16</v>
      </c>
      <c r="L30" s="59">
        <v>150</v>
      </c>
      <c r="M30" s="59">
        <v>0</v>
      </c>
      <c r="N30" s="59">
        <v>80</v>
      </c>
      <c r="O30" s="59">
        <v>11</v>
      </c>
      <c r="P30" s="56">
        <v>3.7499999999999999E-3</v>
      </c>
      <c r="Q30" s="56">
        <v>3.7499999999999999E-3</v>
      </c>
      <c r="R30" s="56">
        <v>5.2500000000000003E-3</v>
      </c>
      <c r="S30" s="56">
        <v>3.7499999999999999E-3</v>
      </c>
      <c r="T30" s="56">
        <v>3.7499999999999999E-3</v>
      </c>
      <c r="U30" s="56">
        <v>3.7499999999999999E-3</v>
      </c>
      <c r="V30" s="56">
        <v>3.7499999999999999E-3</v>
      </c>
      <c r="W30" s="56">
        <v>4.875E-3</v>
      </c>
      <c r="X30" s="56">
        <v>4.875E-3</v>
      </c>
      <c r="Y30" s="56">
        <v>3.7499999999999999E-3</v>
      </c>
      <c r="Z30" s="56">
        <v>3.7499999999999999E-3</v>
      </c>
      <c r="AA30" s="56">
        <v>3.7499999999999999E-3</v>
      </c>
      <c r="AB30" s="10">
        <v>0.57738378188189332</v>
      </c>
      <c r="AC30" s="56">
        <v>7.1543626867983203</v>
      </c>
      <c r="AD30" s="56">
        <v>243.072</v>
      </c>
      <c r="AE30" s="56">
        <v>0.03</v>
      </c>
      <c r="AF30" s="56">
        <v>1128</v>
      </c>
      <c r="AG30" s="56">
        <v>3178</v>
      </c>
      <c r="AH30" s="56">
        <v>4600</v>
      </c>
      <c r="AI30" s="56">
        <v>5065</v>
      </c>
    </row>
    <row r="31" spans="1:35">
      <c r="A31">
        <v>29</v>
      </c>
      <c r="B31" s="59">
        <v>36</v>
      </c>
      <c r="C31" s="59">
        <v>32</v>
      </c>
      <c r="D31" s="56" t="s">
        <v>4</v>
      </c>
      <c r="E31" s="56" t="s">
        <v>7</v>
      </c>
      <c r="F31" s="59">
        <v>30</v>
      </c>
      <c r="G31" s="59">
        <v>30</v>
      </c>
      <c r="H31" s="56">
        <v>0.2</v>
      </c>
      <c r="I31" s="59">
        <v>5000</v>
      </c>
      <c r="J31" s="59">
        <v>60000</v>
      </c>
      <c r="K31" s="59">
        <v>16</v>
      </c>
      <c r="L31" s="59">
        <v>150</v>
      </c>
      <c r="M31" s="59">
        <v>0</v>
      </c>
      <c r="N31" s="59">
        <v>80</v>
      </c>
      <c r="O31" s="59">
        <v>11</v>
      </c>
      <c r="P31" s="56">
        <v>3.7499999999999999E-3</v>
      </c>
      <c r="Q31" s="56">
        <v>3.7499999999999999E-3</v>
      </c>
      <c r="R31" s="56">
        <v>5.2050000000000004E-3</v>
      </c>
      <c r="S31" s="56">
        <v>3.7499999999999999E-3</v>
      </c>
      <c r="T31" s="56">
        <v>3.7499999999999999E-3</v>
      </c>
      <c r="U31" s="56">
        <v>3.7499999999999999E-3</v>
      </c>
      <c r="V31" s="56">
        <v>3.7499999999999999E-3</v>
      </c>
      <c r="W31" s="56">
        <v>4.8300000000000001E-3</v>
      </c>
      <c r="X31" s="56">
        <v>4.8300000000000001E-3</v>
      </c>
      <c r="Y31" s="56">
        <v>3.7499999999999999E-3</v>
      </c>
      <c r="Z31" s="56">
        <v>3.7499999999999999E-3</v>
      </c>
      <c r="AA31" s="56">
        <v>3.7499999999999999E-3</v>
      </c>
      <c r="AB31" s="10">
        <v>0.588323615579044</v>
      </c>
      <c r="AC31" s="56">
        <v>7.2218223843377691</v>
      </c>
      <c r="AD31" s="56">
        <v>243.072</v>
      </c>
      <c r="AE31" s="56">
        <v>0.03</v>
      </c>
      <c r="AF31" s="56">
        <v>1114</v>
      </c>
      <c r="AG31" s="56">
        <v>3044</v>
      </c>
      <c r="AH31" s="56">
        <v>4492</v>
      </c>
      <c r="AI31" s="56">
        <v>5012</v>
      </c>
    </row>
    <row r="32" spans="1:35">
      <c r="A32">
        <v>30</v>
      </c>
      <c r="B32" s="59">
        <v>36</v>
      </c>
      <c r="C32" s="59">
        <v>32</v>
      </c>
      <c r="D32" s="56" t="s">
        <v>4</v>
      </c>
      <c r="E32" s="56" t="s">
        <v>7</v>
      </c>
      <c r="F32" s="59">
        <v>32</v>
      </c>
      <c r="G32" s="59">
        <v>32</v>
      </c>
      <c r="H32" s="56">
        <v>0.2</v>
      </c>
      <c r="I32" s="59">
        <v>5000</v>
      </c>
      <c r="J32" s="59">
        <v>60000</v>
      </c>
      <c r="K32" s="59">
        <v>16</v>
      </c>
      <c r="L32" s="59">
        <v>150</v>
      </c>
      <c r="M32" s="59">
        <v>0</v>
      </c>
      <c r="N32" s="59">
        <v>80</v>
      </c>
      <c r="O32" s="59">
        <v>11</v>
      </c>
      <c r="P32" s="56">
        <v>3.7499999999999999E-3</v>
      </c>
      <c r="Q32" s="56">
        <v>3.7499999999999999E-3</v>
      </c>
      <c r="R32" s="56">
        <v>5.1450000000000003E-3</v>
      </c>
      <c r="S32" s="56">
        <v>3.7499999999999999E-3</v>
      </c>
      <c r="T32" s="56">
        <v>3.7499999999999999E-3</v>
      </c>
      <c r="U32" s="56">
        <v>3.7499999999999999E-3</v>
      </c>
      <c r="V32" s="56">
        <v>3.7499999999999999E-3</v>
      </c>
      <c r="W32" s="56">
        <v>4.7850000000000002E-3</v>
      </c>
      <c r="X32" s="56">
        <v>4.7850000000000002E-3</v>
      </c>
      <c r="Y32" s="56">
        <v>3.7499999999999999E-3</v>
      </c>
      <c r="Z32" s="56">
        <v>3.7499999999999999E-3</v>
      </c>
      <c r="AA32" s="56">
        <v>3.7499999999999999E-3</v>
      </c>
      <c r="AB32" s="10">
        <v>0.60151385139016544</v>
      </c>
      <c r="AC32" s="56">
        <v>7.3023303913778861</v>
      </c>
      <c r="AD32" s="56">
        <v>243.072</v>
      </c>
      <c r="AE32" s="56">
        <v>0.03</v>
      </c>
      <c r="AF32" s="56">
        <v>1099</v>
      </c>
      <c r="AG32" s="56">
        <v>2891</v>
      </c>
      <c r="AH32" s="56">
        <v>4369</v>
      </c>
      <c r="AI32" s="56">
        <v>4953</v>
      </c>
    </row>
    <row r="33" spans="1:35">
      <c r="A33">
        <v>31</v>
      </c>
      <c r="B33" s="59">
        <v>36</v>
      </c>
      <c r="C33" s="59">
        <v>32</v>
      </c>
      <c r="D33" s="56" t="s">
        <v>4</v>
      </c>
      <c r="E33" s="56" t="s">
        <v>7</v>
      </c>
      <c r="F33" s="59">
        <v>24</v>
      </c>
      <c r="G33" s="59">
        <v>24</v>
      </c>
      <c r="H33" s="56">
        <v>0.2</v>
      </c>
      <c r="I33" s="59">
        <v>5000</v>
      </c>
      <c r="J33" s="59">
        <v>60000</v>
      </c>
      <c r="K33" s="59">
        <v>17</v>
      </c>
      <c r="L33" s="59">
        <v>150</v>
      </c>
      <c r="M33" s="59">
        <v>0</v>
      </c>
      <c r="N33" s="59">
        <v>80</v>
      </c>
      <c r="O33" s="59">
        <v>11</v>
      </c>
      <c r="P33" s="56">
        <v>3.7499999999999999E-3</v>
      </c>
      <c r="Q33" s="56">
        <v>3.7499999999999999E-3</v>
      </c>
      <c r="R33" s="56">
        <v>4.9049999999999996E-3</v>
      </c>
      <c r="S33" s="56">
        <v>3.7499999999999999E-3</v>
      </c>
      <c r="T33" s="56">
        <v>3.7499999999999999E-3</v>
      </c>
      <c r="U33" s="56">
        <v>3.7499999999999999E-3</v>
      </c>
      <c r="V33" s="56">
        <v>3.7499999999999999E-3</v>
      </c>
      <c r="W33" s="56">
        <v>4.5450000000000004E-3</v>
      </c>
      <c r="X33" s="56">
        <v>4.5450000000000004E-3</v>
      </c>
      <c r="Y33" s="56">
        <v>3.7499999999999999E-3</v>
      </c>
      <c r="Z33" s="56">
        <v>3.7499999999999999E-3</v>
      </c>
      <c r="AA33" s="56">
        <v>3.7499999999999999E-3</v>
      </c>
      <c r="AB33" s="10">
        <v>0.6461412399276828</v>
      </c>
      <c r="AC33" s="56">
        <v>7.2867282091079302</v>
      </c>
      <c r="AD33" s="56">
        <v>257.47199999999998</v>
      </c>
      <c r="AE33" s="56">
        <v>0.03</v>
      </c>
      <c r="AF33" s="56">
        <v>1039</v>
      </c>
      <c r="AG33" s="56">
        <v>2748</v>
      </c>
      <c r="AH33" s="56">
        <v>4140</v>
      </c>
      <c r="AI33" s="56">
        <v>4683</v>
      </c>
    </row>
    <row r="34" spans="1:35">
      <c r="A34">
        <v>32</v>
      </c>
      <c r="B34" s="59">
        <v>36</v>
      </c>
      <c r="C34" s="59">
        <v>32</v>
      </c>
      <c r="D34" s="56" t="s">
        <v>4</v>
      </c>
      <c r="E34" s="56" t="s">
        <v>7</v>
      </c>
      <c r="F34" s="59">
        <v>26</v>
      </c>
      <c r="G34" s="59">
        <v>26</v>
      </c>
      <c r="H34" s="56">
        <v>0.2</v>
      </c>
      <c r="I34" s="59">
        <v>5000</v>
      </c>
      <c r="J34" s="59">
        <v>60000</v>
      </c>
      <c r="K34" s="59">
        <v>17</v>
      </c>
      <c r="L34" s="59">
        <v>150</v>
      </c>
      <c r="M34" s="59">
        <v>0</v>
      </c>
      <c r="N34" s="59">
        <v>80</v>
      </c>
      <c r="O34" s="59">
        <v>11</v>
      </c>
      <c r="P34" s="56">
        <v>3.7499999999999999E-3</v>
      </c>
      <c r="Q34" s="56">
        <v>3.7499999999999999E-3</v>
      </c>
      <c r="R34" s="56">
        <v>4.8449999999999986E-3</v>
      </c>
      <c r="S34" s="56">
        <v>3.7499999999999999E-3</v>
      </c>
      <c r="T34" s="56">
        <v>3.7499999999999999E-3</v>
      </c>
      <c r="U34" s="56">
        <v>3.7499999999999999E-3</v>
      </c>
      <c r="V34" s="56">
        <v>3.7499999999999999E-3</v>
      </c>
      <c r="W34" s="56">
        <v>4.5000000000000014E-3</v>
      </c>
      <c r="X34" s="56">
        <v>4.5000000000000014E-3</v>
      </c>
      <c r="Y34" s="56">
        <v>3.7499999999999999E-3</v>
      </c>
      <c r="Z34" s="56">
        <v>3.7499999999999999E-3</v>
      </c>
      <c r="AA34" s="56">
        <v>3.7499999999999999E-3</v>
      </c>
      <c r="AB34" s="10">
        <v>0.66528507800433412</v>
      </c>
      <c r="AC34" s="56">
        <v>8.1721894416893459</v>
      </c>
      <c r="AD34" s="56">
        <v>257.47199999999998</v>
      </c>
      <c r="AE34" s="56">
        <v>0.03</v>
      </c>
      <c r="AF34" s="56">
        <v>899</v>
      </c>
      <c r="AG34" s="56">
        <v>1429</v>
      </c>
      <c r="AH34" s="56">
        <v>2864</v>
      </c>
      <c r="AI34" s="56">
        <v>4021</v>
      </c>
    </row>
    <row r="35" spans="1:35">
      <c r="A35">
        <v>33</v>
      </c>
      <c r="B35" s="59">
        <v>36</v>
      </c>
      <c r="C35" s="59">
        <v>32</v>
      </c>
      <c r="D35" s="56" t="s">
        <v>4</v>
      </c>
      <c r="E35" s="56" t="s">
        <v>7</v>
      </c>
      <c r="F35" s="59">
        <v>28</v>
      </c>
      <c r="G35" s="59">
        <v>28</v>
      </c>
      <c r="H35" s="56">
        <v>0.2</v>
      </c>
      <c r="I35" s="59">
        <v>5000</v>
      </c>
      <c r="J35" s="59">
        <v>60000</v>
      </c>
      <c r="K35" s="59">
        <v>17</v>
      </c>
      <c r="L35" s="59">
        <v>150</v>
      </c>
      <c r="M35" s="59">
        <v>0</v>
      </c>
      <c r="N35" s="59">
        <v>80</v>
      </c>
      <c r="O35" s="59">
        <v>11</v>
      </c>
      <c r="P35" s="56">
        <v>3.7499999999999999E-3</v>
      </c>
      <c r="Q35" s="56">
        <v>3.7499999999999999E-3</v>
      </c>
      <c r="R35" s="56">
        <v>4.7999999999999996E-3</v>
      </c>
      <c r="S35" s="56">
        <v>3.7499999999999999E-3</v>
      </c>
      <c r="T35" s="56">
        <v>3.7499999999999999E-3</v>
      </c>
      <c r="U35" s="56">
        <v>3.7499999999999999E-3</v>
      </c>
      <c r="V35" s="56">
        <v>3.7499999999999999E-3</v>
      </c>
      <c r="W35" s="56">
        <v>4.4549999999999998E-3</v>
      </c>
      <c r="X35" s="56">
        <v>4.4549999999999998E-3</v>
      </c>
      <c r="Y35" s="56">
        <v>3.7499999999999999E-3</v>
      </c>
      <c r="Z35" s="56">
        <v>3.7499999999999999E-3</v>
      </c>
      <c r="AA35" s="56">
        <v>3.7499999999999999E-3</v>
      </c>
      <c r="AB35" s="10">
        <v>0.67408226673531202</v>
      </c>
      <c r="AC35" s="56">
        <v>8.2260431897927546</v>
      </c>
      <c r="AD35" s="56">
        <v>257.47199999999998</v>
      </c>
      <c r="AE35" s="56">
        <v>0.03</v>
      </c>
      <c r="AF35" s="56">
        <v>891</v>
      </c>
      <c r="AG35" s="56">
        <v>1417</v>
      </c>
      <c r="AH35" s="56">
        <v>2776</v>
      </c>
      <c r="AI35" s="56">
        <v>3949</v>
      </c>
    </row>
    <row r="36" spans="1:35">
      <c r="A36">
        <v>34</v>
      </c>
      <c r="B36" s="59">
        <v>36</v>
      </c>
      <c r="C36" s="59">
        <v>32</v>
      </c>
      <c r="D36" s="56" t="s">
        <v>4</v>
      </c>
      <c r="E36" s="56" t="s">
        <v>7</v>
      </c>
      <c r="F36" s="59">
        <v>30</v>
      </c>
      <c r="G36" s="59">
        <v>30</v>
      </c>
      <c r="H36" s="56">
        <v>0.2</v>
      </c>
      <c r="I36" s="59">
        <v>5000</v>
      </c>
      <c r="J36" s="59">
        <v>60000</v>
      </c>
      <c r="K36" s="59">
        <v>17</v>
      </c>
      <c r="L36" s="59">
        <v>150</v>
      </c>
      <c r="M36" s="59">
        <v>0</v>
      </c>
      <c r="N36" s="59">
        <v>80</v>
      </c>
      <c r="O36" s="59">
        <v>11</v>
      </c>
      <c r="P36" s="56">
        <v>3.7499999999999999E-3</v>
      </c>
      <c r="Q36" s="56">
        <v>3.7499999999999999E-3</v>
      </c>
      <c r="R36" s="56">
        <v>4.7550000000000014E-3</v>
      </c>
      <c r="S36" s="56">
        <v>3.7499999999999999E-3</v>
      </c>
      <c r="T36" s="56">
        <v>3.7499999999999999E-3</v>
      </c>
      <c r="U36" s="56">
        <v>3.7499999999999999E-3</v>
      </c>
      <c r="V36" s="56">
        <v>3.7499999999999999E-3</v>
      </c>
      <c r="W36" s="56">
        <v>4.4099999999999999E-3</v>
      </c>
      <c r="X36" s="56">
        <v>4.4099999999999999E-3</v>
      </c>
      <c r="Y36" s="56">
        <v>3.7499999999999999E-3</v>
      </c>
      <c r="Z36" s="56">
        <v>3.7499999999999999E-3</v>
      </c>
      <c r="AA36" s="56">
        <v>3.7499999999999999E-3</v>
      </c>
      <c r="AB36" s="10">
        <v>0.67764454448581801</v>
      </c>
      <c r="AC36" s="56">
        <v>8.2477503608115992</v>
      </c>
      <c r="AD36" s="56">
        <v>257.47199999999998</v>
      </c>
      <c r="AE36" s="56">
        <v>0.03</v>
      </c>
      <c r="AF36" s="56">
        <v>888</v>
      </c>
      <c r="AG36" s="56">
        <v>1412</v>
      </c>
      <c r="AH36" s="56">
        <v>2748</v>
      </c>
      <c r="AI36" s="56">
        <v>3926</v>
      </c>
    </row>
    <row r="37" spans="1:35">
      <c r="A37">
        <v>35</v>
      </c>
      <c r="B37" s="59">
        <v>36</v>
      </c>
      <c r="C37" s="59">
        <v>32</v>
      </c>
      <c r="D37" s="56" t="s">
        <v>4</v>
      </c>
      <c r="E37" s="56" t="s">
        <v>7</v>
      </c>
      <c r="F37" s="59">
        <v>32</v>
      </c>
      <c r="G37" s="59">
        <v>32</v>
      </c>
      <c r="H37" s="56">
        <v>0.2</v>
      </c>
      <c r="I37" s="59">
        <v>5000</v>
      </c>
      <c r="J37" s="59">
        <v>60000</v>
      </c>
      <c r="K37" s="59">
        <v>17</v>
      </c>
      <c r="L37" s="59">
        <v>150</v>
      </c>
      <c r="M37" s="59">
        <v>0</v>
      </c>
      <c r="N37" s="59">
        <v>80</v>
      </c>
      <c r="O37" s="59">
        <v>11</v>
      </c>
      <c r="P37" s="56">
        <v>3.7499999999999999E-3</v>
      </c>
      <c r="Q37" s="56">
        <v>3.7499999999999999E-3</v>
      </c>
      <c r="R37" s="56">
        <v>4.6950000000000004E-3</v>
      </c>
      <c r="S37" s="56">
        <v>3.7499999999999999E-3</v>
      </c>
      <c r="T37" s="56">
        <v>3.7499999999999999E-3</v>
      </c>
      <c r="U37" s="56">
        <v>3.7499999999999999E-3</v>
      </c>
      <c r="V37" s="56">
        <v>3.7499999999999999E-3</v>
      </c>
      <c r="W37" s="56">
        <v>4.365E-3</v>
      </c>
      <c r="X37" s="56">
        <v>4.365E-3</v>
      </c>
      <c r="Y37" s="56">
        <v>3.7499999999999999E-3</v>
      </c>
      <c r="Z37" s="56">
        <v>3.7499999999999999E-3</v>
      </c>
      <c r="AA37" s="56">
        <v>3.7499999999999999E-3</v>
      </c>
      <c r="AB37" s="10">
        <v>0.6815836735671269</v>
      </c>
      <c r="AC37" s="56">
        <v>8.2716875974861725</v>
      </c>
      <c r="AD37" s="56">
        <v>257.47199999999998</v>
      </c>
      <c r="AE37" s="56">
        <v>0.03</v>
      </c>
      <c r="AF37" s="56">
        <v>885</v>
      </c>
      <c r="AG37" s="56">
        <v>1408</v>
      </c>
      <c r="AH37" s="56">
        <v>2719</v>
      </c>
      <c r="AI37" s="56">
        <v>3902</v>
      </c>
    </row>
    <row r="38" spans="1:35">
      <c r="A38">
        <v>36</v>
      </c>
      <c r="B38" s="59">
        <v>36</v>
      </c>
      <c r="C38" s="59">
        <v>32</v>
      </c>
      <c r="D38" s="56" t="s">
        <v>4</v>
      </c>
      <c r="E38" s="56" t="s">
        <v>7</v>
      </c>
      <c r="F38" s="59">
        <v>24</v>
      </c>
      <c r="G38" s="59">
        <v>24</v>
      </c>
      <c r="H38" s="56">
        <v>0.2</v>
      </c>
      <c r="I38" s="59">
        <v>5000</v>
      </c>
      <c r="J38" s="59">
        <v>60000</v>
      </c>
      <c r="K38" s="59">
        <v>18</v>
      </c>
      <c r="L38" s="59">
        <v>150</v>
      </c>
      <c r="M38" s="59">
        <v>0</v>
      </c>
      <c r="N38" s="59">
        <v>80</v>
      </c>
      <c r="O38" s="59">
        <v>11</v>
      </c>
      <c r="P38" s="56">
        <v>3.7499999999999999E-3</v>
      </c>
      <c r="Q38" s="56">
        <v>3.7499999999999999E-3</v>
      </c>
      <c r="R38" s="56">
        <v>4.5000000000000014E-3</v>
      </c>
      <c r="S38" s="56">
        <v>3.7499999999999999E-3</v>
      </c>
      <c r="T38" s="56">
        <v>3.7499999999999999E-3</v>
      </c>
      <c r="U38" s="56">
        <v>3.7499999999999999E-3</v>
      </c>
      <c r="V38" s="56">
        <v>3.7499999999999999E-3</v>
      </c>
      <c r="W38" s="56">
        <v>4.1849999999999986E-3</v>
      </c>
      <c r="X38" s="56">
        <v>4.1849999999999986E-3</v>
      </c>
      <c r="Y38" s="56">
        <v>3.7499999999999999E-3</v>
      </c>
      <c r="Z38" s="56">
        <v>3.7499999999999999E-3</v>
      </c>
      <c r="AA38" s="56">
        <v>3.7499999999999999E-3</v>
      </c>
      <c r="AB38" s="10">
        <v>0.69965479504559025</v>
      </c>
      <c r="AC38" s="56">
        <v>8.0394971538331124</v>
      </c>
      <c r="AD38" s="56">
        <v>271.87200000000001</v>
      </c>
      <c r="AE38" s="56">
        <v>0.03</v>
      </c>
      <c r="AF38" s="56">
        <v>869</v>
      </c>
      <c r="AG38" s="56">
        <v>1380</v>
      </c>
      <c r="AH38" s="56">
        <v>2891</v>
      </c>
      <c r="AI38" s="56">
        <v>3955</v>
      </c>
    </row>
    <row r="39" spans="1:35">
      <c r="A39">
        <v>37</v>
      </c>
      <c r="B39" s="59">
        <v>36</v>
      </c>
      <c r="C39" s="59">
        <v>32</v>
      </c>
      <c r="D39" s="56" t="s">
        <v>4</v>
      </c>
      <c r="E39" s="56" t="s">
        <v>7</v>
      </c>
      <c r="F39" s="59">
        <v>26</v>
      </c>
      <c r="G39" s="59">
        <v>26</v>
      </c>
      <c r="H39" s="56">
        <v>0.2</v>
      </c>
      <c r="I39" s="59">
        <v>5000</v>
      </c>
      <c r="J39" s="59">
        <v>60000</v>
      </c>
      <c r="K39" s="59">
        <v>18</v>
      </c>
      <c r="L39" s="59">
        <v>150</v>
      </c>
      <c r="M39" s="59">
        <v>0</v>
      </c>
      <c r="N39" s="59">
        <v>80</v>
      </c>
      <c r="O39" s="59">
        <v>11</v>
      </c>
      <c r="P39" s="56">
        <v>3.7499999999999999E-3</v>
      </c>
      <c r="Q39" s="56">
        <v>3.7499999999999999E-3</v>
      </c>
      <c r="R39" s="56">
        <v>4.4549999999999998E-3</v>
      </c>
      <c r="S39" s="56">
        <v>3.7499999999999999E-3</v>
      </c>
      <c r="T39" s="56">
        <v>3.7499999999999999E-3</v>
      </c>
      <c r="U39" s="56">
        <v>3.7499999999999999E-3</v>
      </c>
      <c r="V39" s="56">
        <v>3.7499999999999999E-3</v>
      </c>
      <c r="W39" s="56">
        <v>4.1399999999999996E-3</v>
      </c>
      <c r="X39" s="56">
        <v>4.1399999999999996E-3</v>
      </c>
      <c r="Y39" s="56">
        <v>3.7499999999999999E-3</v>
      </c>
      <c r="Z39" s="56">
        <v>3.7499999999999999E-3</v>
      </c>
      <c r="AA39" s="56">
        <v>3.7499999999999999E-3</v>
      </c>
      <c r="AB39" s="10">
        <v>0.70596959977406593</v>
      </c>
      <c r="AC39" s="56">
        <v>8.9257695976732769</v>
      </c>
      <c r="AD39" s="56">
        <v>271.87200000000001</v>
      </c>
      <c r="AE39" s="56">
        <v>0.03</v>
      </c>
      <c r="AF39" s="56">
        <v>758</v>
      </c>
      <c r="AG39" s="56">
        <v>1214</v>
      </c>
      <c r="AH39" s="56">
        <v>1668</v>
      </c>
      <c r="AI39" s="56">
        <v>2952</v>
      </c>
    </row>
    <row r="40" spans="1:35">
      <c r="A40">
        <v>38</v>
      </c>
      <c r="B40" s="59">
        <v>36</v>
      </c>
      <c r="C40" s="59">
        <v>32</v>
      </c>
      <c r="D40" s="56" t="s">
        <v>4</v>
      </c>
      <c r="E40" s="56" t="s">
        <v>7</v>
      </c>
      <c r="F40" s="59">
        <v>28</v>
      </c>
      <c r="G40" s="59">
        <v>28</v>
      </c>
      <c r="H40" s="56">
        <v>0.2</v>
      </c>
      <c r="I40" s="59">
        <v>5000</v>
      </c>
      <c r="J40" s="59">
        <v>60000</v>
      </c>
      <c r="K40" s="59">
        <v>18</v>
      </c>
      <c r="L40" s="59">
        <v>150</v>
      </c>
      <c r="M40" s="59">
        <v>0</v>
      </c>
      <c r="N40" s="59">
        <v>80</v>
      </c>
      <c r="O40" s="59">
        <v>11</v>
      </c>
      <c r="P40" s="56">
        <v>3.7499999999999999E-3</v>
      </c>
      <c r="Q40" s="56">
        <v>3.7499999999999999E-3</v>
      </c>
      <c r="R40" s="56">
        <v>4.4099999999999999E-3</v>
      </c>
      <c r="S40" s="56">
        <v>3.7499999999999999E-3</v>
      </c>
      <c r="T40" s="56">
        <v>3.7499999999999999E-3</v>
      </c>
      <c r="U40" s="56">
        <v>3.7499999999999999E-3</v>
      </c>
      <c r="V40" s="56">
        <v>3.7499999999999999E-3</v>
      </c>
      <c r="W40" s="56">
        <v>4.0949999999999997E-3</v>
      </c>
      <c r="X40" s="56">
        <v>4.0949999999999997E-3</v>
      </c>
      <c r="Y40" s="56">
        <v>3.7499999999999999E-3</v>
      </c>
      <c r="Z40" s="56">
        <v>3.7499999999999999E-3</v>
      </c>
      <c r="AA40" s="56">
        <v>3.7499999999999999E-3</v>
      </c>
      <c r="AB40" s="10">
        <v>0.71350636447994831</v>
      </c>
      <c r="AC40" s="56">
        <v>8.9732878150800204</v>
      </c>
      <c r="AD40" s="56">
        <v>271.87200000000001</v>
      </c>
      <c r="AE40" s="56">
        <v>0.03</v>
      </c>
      <c r="AF40" s="56">
        <v>753</v>
      </c>
      <c r="AG40" s="56">
        <v>1208</v>
      </c>
      <c r="AH40" s="56">
        <v>1613</v>
      </c>
      <c r="AI40" s="56">
        <v>2907</v>
      </c>
    </row>
    <row r="41" spans="1:35">
      <c r="A41">
        <v>39</v>
      </c>
      <c r="B41" s="59">
        <v>36</v>
      </c>
      <c r="C41" s="59">
        <v>32</v>
      </c>
      <c r="D41" s="56" t="s">
        <v>4</v>
      </c>
      <c r="E41" s="56" t="s">
        <v>7</v>
      </c>
      <c r="F41" s="59">
        <v>30</v>
      </c>
      <c r="G41" s="59">
        <v>30</v>
      </c>
      <c r="H41" s="56">
        <v>0.2</v>
      </c>
      <c r="I41" s="59">
        <v>5000</v>
      </c>
      <c r="J41" s="59">
        <v>60000</v>
      </c>
      <c r="K41" s="59">
        <v>18</v>
      </c>
      <c r="L41" s="59">
        <v>150</v>
      </c>
      <c r="M41" s="59">
        <v>0</v>
      </c>
      <c r="N41" s="59">
        <v>80</v>
      </c>
      <c r="O41" s="59">
        <v>11</v>
      </c>
      <c r="P41" s="56">
        <v>3.7499999999999999E-3</v>
      </c>
      <c r="Q41" s="56">
        <v>3.7499999999999999E-3</v>
      </c>
      <c r="R41" s="56">
        <v>4.365E-3</v>
      </c>
      <c r="S41" s="56">
        <v>3.7499999999999999E-3</v>
      </c>
      <c r="T41" s="56">
        <v>3.7499999999999999E-3</v>
      </c>
      <c r="U41" s="56">
        <v>3.7499999999999999E-3</v>
      </c>
      <c r="V41" s="56">
        <v>3.7499999999999999E-3</v>
      </c>
      <c r="W41" s="56">
        <v>4.0499999999999998E-3</v>
      </c>
      <c r="X41" s="56">
        <v>4.0499999999999998E-3</v>
      </c>
      <c r="Y41" s="56">
        <v>3.7499999999999999E-3</v>
      </c>
      <c r="Z41" s="56">
        <v>3.7499999999999999E-3</v>
      </c>
      <c r="AA41" s="56">
        <v>3.7499999999999999E-3</v>
      </c>
      <c r="AB41" s="10">
        <v>0.72205781489550547</v>
      </c>
      <c r="AC41" s="56">
        <v>9.0269005640357101</v>
      </c>
      <c r="AD41" s="56">
        <v>271.87200000000001</v>
      </c>
      <c r="AE41" s="56">
        <v>0.03</v>
      </c>
      <c r="AF41" s="56">
        <v>747</v>
      </c>
      <c r="AG41" s="56">
        <v>1198</v>
      </c>
      <c r="AH41" s="56">
        <v>1565</v>
      </c>
      <c r="AI41" s="56">
        <v>2839</v>
      </c>
    </row>
    <row r="42" spans="1:35">
      <c r="A42">
        <v>40</v>
      </c>
      <c r="B42" s="59">
        <v>34</v>
      </c>
      <c r="C42" s="59">
        <v>34</v>
      </c>
      <c r="D42" s="56" t="s">
        <v>4</v>
      </c>
      <c r="E42" s="56" t="s">
        <v>7</v>
      </c>
      <c r="F42" s="59">
        <v>32</v>
      </c>
      <c r="G42" s="59">
        <v>32</v>
      </c>
      <c r="H42" s="56">
        <v>0.2</v>
      </c>
      <c r="I42" s="59">
        <v>5000</v>
      </c>
      <c r="J42" s="59">
        <v>60000</v>
      </c>
      <c r="K42" s="59">
        <v>18</v>
      </c>
      <c r="L42" s="59">
        <v>150</v>
      </c>
      <c r="M42" s="59">
        <v>0</v>
      </c>
      <c r="N42" s="59">
        <v>80</v>
      </c>
      <c r="O42" s="59">
        <v>11</v>
      </c>
      <c r="P42" s="56">
        <v>3.7499999999999999E-3</v>
      </c>
      <c r="Q42" s="56">
        <v>3.7499999999999999E-3</v>
      </c>
      <c r="R42" s="56">
        <v>4.3200000000000001E-3</v>
      </c>
      <c r="S42" s="56">
        <v>3.7499999999999999E-3</v>
      </c>
      <c r="T42" s="56">
        <v>3.7499999999999999E-3</v>
      </c>
      <c r="U42" s="56">
        <v>3.7499999999999999E-3</v>
      </c>
      <c r="V42" s="56">
        <v>3.7499999999999999E-3</v>
      </c>
      <c r="W42" s="56">
        <v>4.0049999999999999E-3</v>
      </c>
      <c r="X42" s="56">
        <v>4.0049999999999999E-3</v>
      </c>
      <c r="Y42" s="56">
        <v>3.7499999999999999E-3</v>
      </c>
      <c r="Z42" s="56">
        <v>3.7499999999999999E-3</v>
      </c>
      <c r="AA42" s="56">
        <v>3.7499999999999999E-3</v>
      </c>
      <c r="AB42" s="10">
        <v>0.65055626159928981</v>
      </c>
      <c r="AC42" s="56">
        <v>9.034963124678848</v>
      </c>
      <c r="AD42" s="56">
        <v>272.81599999999997</v>
      </c>
      <c r="AE42" s="56">
        <v>0.03</v>
      </c>
      <c r="AF42" s="56">
        <v>744</v>
      </c>
      <c r="AG42" s="56">
        <v>1194</v>
      </c>
      <c r="AH42" s="56">
        <v>1560</v>
      </c>
      <c r="AI42" s="56">
        <v>2829</v>
      </c>
    </row>
  </sheetData>
  <conditionalFormatting sqref="AF3:AI42">
    <cfRule type="cellIs" dxfId="1" priority="1" operator="lessThan">
      <formula>6000</formula>
    </cfRule>
  </conditionalFormatting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42"/>
  <sheetViews>
    <sheetView tabSelected="1" topLeftCell="J19" workbookViewId="0">
      <selection activeCell="U10" sqref="U10"/>
    </sheetView>
  </sheetViews>
  <sheetFormatPr defaultRowHeight="15"/>
  <cols>
    <col min="1" max="1" width="7.5703125" style="8" bestFit="1" customWidth="1"/>
    <col min="2" max="27" width="9.140625" style="8" customWidth="1"/>
    <col min="28" max="28" width="13.85546875" style="8" bestFit="1" customWidth="1"/>
    <col min="29" max="31" width="9.140625" style="8" customWidth="1"/>
    <col min="32" max="32" width="9.85546875" style="8" bestFit="1" customWidth="1"/>
    <col min="33" max="38" width="9.140625" style="8" customWidth="1"/>
    <col min="39" max="16384" width="9.140625" style="8"/>
  </cols>
  <sheetData>
    <row r="1" spans="1:35" ht="18" customHeight="1">
      <c r="B1" s="56" t="s">
        <v>137</v>
      </c>
      <c r="C1" s="56" t="s">
        <v>138</v>
      </c>
      <c r="D1" s="56" t="s">
        <v>139</v>
      </c>
      <c r="E1" s="56" t="s">
        <v>140</v>
      </c>
      <c r="F1" s="56" t="s">
        <v>141</v>
      </c>
      <c r="G1" s="56" t="s">
        <v>142</v>
      </c>
      <c r="H1" s="56" t="s">
        <v>143</v>
      </c>
      <c r="I1" s="56" t="s">
        <v>144</v>
      </c>
      <c r="J1" s="56" t="s">
        <v>145</v>
      </c>
      <c r="K1" s="56" t="s">
        <v>146</v>
      </c>
      <c r="L1" s="56" t="s">
        <v>147</v>
      </c>
      <c r="M1" s="56" t="s">
        <v>148</v>
      </c>
      <c r="N1" s="56" t="s">
        <v>79</v>
      </c>
      <c r="O1" s="56" t="s">
        <v>149</v>
      </c>
      <c r="P1" s="56" t="s">
        <v>137</v>
      </c>
      <c r="Q1" s="56" t="s">
        <v>137</v>
      </c>
      <c r="R1" s="56" t="s">
        <v>137</v>
      </c>
      <c r="S1" s="56" t="s">
        <v>137</v>
      </c>
      <c r="T1" s="56" t="s">
        <v>137</v>
      </c>
      <c r="U1" s="56" t="s">
        <v>137</v>
      </c>
      <c r="V1" s="56" t="s">
        <v>138</v>
      </c>
      <c r="W1" s="56" t="s">
        <v>138</v>
      </c>
      <c r="X1" s="56" t="s">
        <v>138</v>
      </c>
      <c r="Y1" s="56" t="s">
        <v>138</v>
      </c>
      <c r="Z1" s="56" t="s">
        <v>138</v>
      </c>
      <c r="AA1" s="56" t="s">
        <v>138</v>
      </c>
      <c r="AB1" s="56" t="s">
        <v>150</v>
      </c>
      <c r="AC1" s="56" t="s">
        <v>120</v>
      </c>
      <c r="AD1" s="56" t="s">
        <v>151</v>
      </c>
      <c r="AE1" s="58" t="s">
        <v>152</v>
      </c>
      <c r="AF1" s="56" t="s">
        <v>132</v>
      </c>
      <c r="AG1" s="56" t="s">
        <v>133</v>
      </c>
      <c r="AH1" s="56" t="s">
        <v>135</v>
      </c>
      <c r="AI1" s="56" t="s">
        <v>136</v>
      </c>
    </row>
    <row r="2" spans="1:35" ht="18" customHeight="1">
      <c r="A2" t="s">
        <v>153</v>
      </c>
      <c r="B2" s="56" t="s">
        <v>3</v>
      </c>
      <c r="C2" s="56" t="s">
        <v>3</v>
      </c>
      <c r="D2" s="56" t="s">
        <v>154</v>
      </c>
      <c r="E2" s="56" t="s">
        <v>154</v>
      </c>
      <c r="F2" s="56" t="s">
        <v>11</v>
      </c>
      <c r="G2" s="56" t="s">
        <v>11</v>
      </c>
      <c r="H2" s="56"/>
      <c r="I2" s="56" t="s">
        <v>15</v>
      </c>
      <c r="J2" s="56" t="s">
        <v>15</v>
      </c>
      <c r="K2" s="56" t="s">
        <v>11</v>
      </c>
      <c r="L2" s="56" t="s">
        <v>22</v>
      </c>
      <c r="M2" s="56" t="s">
        <v>36</v>
      </c>
      <c r="N2" s="56" t="s">
        <v>36</v>
      </c>
      <c r="O2" s="56" t="s">
        <v>36</v>
      </c>
      <c r="P2" s="57" t="s">
        <v>155</v>
      </c>
      <c r="Q2" s="57" t="s">
        <v>156</v>
      </c>
      <c r="R2" s="57" t="s">
        <v>157</v>
      </c>
      <c r="S2" s="57" t="s">
        <v>158</v>
      </c>
      <c r="T2" s="57" t="s">
        <v>159</v>
      </c>
      <c r="U2" s="57" t="s">
        <v>160</v>
      </c>
      <c r="V2" s="57" t="s">
        <v>155</v>
      </c>
      <c r="W2" s="57" t="s">
        <v>156</v>
      </c>
      <c r="X2" s="57" t="s">
        <v>157</v>
      </c>
      <c r="Y2" s="57" t="s">
        <v>158</v>
      </c>
      <c r="Z2" s="57" t="s">
        <v>159</v>
      </c>
      <c r="AA2" s="57" t="s">
        <v>160</v>
      </c>
      <c r="AB2" s="57" t="s">
        <v>161</v>
      </c>
      <c r="AC2" s="56" t="s">
        <v>108</v>
      </c>
      <c r="AD2" s="56" t="s">
        <v>43</v>
      </c>
      <c r="AE2" s="58" t="s">
        <v>162</v>
      </c>
      <c r="AF2" s="56" t="s">
        <v>131</v>
      </c>
      <c r="AG2" s="56" t="s">
        <v>131</v>
      </c>
      <c r="AH2" s="56" t="s">
        <v>131</v>
      </c>
      <c r="AI2" s="56" t="s">
        <v>131</v>
      </c>
    </row>
    <row r="3" spans="1:35">
      <c r="A3">
        <v>1</v>
      </c>
      <c r="B3" s="59">
        <v>36</v>
      </c>
      <c r="C3" s="59">
        <v>32</v>
      </c>
      <c r="D3" s="56" t="s">
        <v>4</v>
      </c>
      <c r="E3" s="56" t="s">
        <v>7</v>
      </c>
      <c r="F3" s="59">
        <v>24</v>
      </c>
      <c r="G3" s="59">
        <v>24</v>
      </c>
      <c r="H3" s="56">
        <v>0.2</v>
      </c>
      <c r="I3" s="59">
        <v>5000</v>
      </c>
      <c r="J3" s="59">
        <v>60000</v>
      </c>
      <c r="K3" s="59">
        <v>12</v>
      </c>
      <c r="L3" s="59">
        <v>150</v>
      </c>
      <c r="M3" s="59">
        <v>0</v>
      </c>
      <c r="N3" s="59">
        <v>80</v>
      </c>
      <c r="O3" s="59">
        <v>11</v>
      </c>
      <c r="P3" s="56">
        <v>6.7000000000000002E-3</v>
      </c>
      <c r="Q3" s="56">
        <v>5.5799999999999999E-3</v>
      </c>
      <c r="R3" s="56">
        <v>1.128E-2</v>
      </c>
      <c r="S3" s="56">
        <v>5.0000000000000001E-3</v>
      </c>
      <c r="T3" s="56">
        <v>5.0000000000000001E-3</v>
      </c>
      <c r="U3" s="56">
        <v>5.0000000000000001E-3</v>
      </c>
      <c r="V3" s="56">
        <v>5.0000000000000001E-3</v>
      </c>
      <c r="W3" s="56">
        <v>1.0460000000000001E-2</v>
      </c>
      <c r="X3" s="56">
        <v>1.0460000000000001E-2</v>
      </c>
      <c r="Y3" s="56">
        <v>5.0000000000000001E-3</v>
      </c>
      <c r="Z3" s="56">
        <v>5.0000000000000001E-3</v>
      </c>
      <c r="AA3" s="56">
        <v>5.0000000000000001E-3</v>
      </c>
      <c r="AB3" s="10">
        <v>0.5086120472494553</v>
      </c>
      <c r="AC3" s="56">
        <v>4.5173784389302716</v>
      </c>
      <c r="AD3" s="56">
        <v>185.47200000000001</v>
      </c>
      <c r="AE3" s="56">
        <v>0.03</v>
      </c>
      <c r="AF3" s="56">
        <v>2527</v>
      </c>
      <c r="AG3" s="56">
        <v>9412</v>
      </c>
      <c r="AH3" s="56">
        <v>9848</v>
      </c>
      <c r="AI3" s="56">
        <v>10303</v>
      </c>
    </row>
    <row r="4" spans="1:35">
      <c r="A4">
        <v>2</v>
      </c>
      <c r="B4" s="59">
        <v>36</v>
      </c>
      <c r="C4" s="59">
        <v>32</v>
      </c>
      <c r="D4" s="56" t="s">
        <v>4</v>
      </c>
      <c r="E4" s="56" t="s">
        <v>7</v>
      </c>
      <c r="F4" s="59">
        <v>26</v>
      </c>
      <c r="G4" s="59">
        <v>26</v>
      </c>
      <c r="H4" s="56">
        <v>0.2</v>
      </c>
      <c r="I4" s="59">
        <v>5000</v>
      </c>
      <c r="J4" s="59">
        <v>60000</v>
      </c>
      <c r="K4" s="59">
        <v>12</v>
      </c>
      <c r="L4" s="59">
        <v>150</v>
      </c>
      <c r="M4" s="59">
        <v>0</v>
      </c>
      <c r="N4" s="59">
        <v>80</v>
      </c>
      <c r="O4" s="59">
        <v>11</v>
      </c>
      <c r="P4" s="56">
        <v>6.6400000000000001E-3</v>
      </c>
      <c r="Q4" s="56">
        <v>5.5199999999999997E-3</v>
      </c>
      <c r="R4" s="56">
        <v>1.116E-2</v>
      </c>
      <c r="S4" s="56">
        <v>5.0000000000000001E-3</v>
      </c>
      <c r="T4" s="56">
        <v>5.0000000000000001E-3</v>
      </c>
      <c r="U4" s="56">
        <v>5.0000000000000001E-3</v>
      </c>
      <c r="V4" s="56">
        <v>5.0000000000000001E-3</v>
      </c>
      <c r="W4" s="56">
        <v>1.0359999999999999E-2</v>
      </c>
      <c r="X4" s="56">
        <v>1.0359999999999999E-2</v>
      </c>
      <c r="Y4" s="56">
        <v>5.0000000000000001E-3</v>
      </c>
      <c r="Z4" s="56">
        <v>5.0000000000000001E-3</v>
      </c>
      <c r="AA4" s="56">
        <v>5.0000000000000001E-3</v>
      </c>
      <c r="AB4" s="10">
        <v>0.50893246187363839</v>
      </c>
      <c r="AC4" s="56">
        <v>4.9944644183468627</v>
      </c>
      <c r="AD4" s="56">
        <v>185.47200000000001</v>
      </c>
      <c r="AE4" s="56">
        <v>0.03</v>
      </c>
      <c r="AF4" s="56">
        <v>2263</v>
      </c>
      <c r="AG4" s="56">
        <v>8547</v>
      </c>
      <c r="AH4" s="56">
        <v>8984</v>
      </c>
      <c r="AI4" s="56">
        <v>9444</v>
      </c>
    </row>
    <row r="5" spans="1:35">
      <c r="A5">
        <v>3</v>
      </c>
      <c r="B5" s="59">
        <v>36</v>
      </c>
      <c r="C5" s="59">
        <v>32</v>
      </c>
      <c r="D5" s="56" t="s">
        <v>4</v>
      </c>
      <c r="E5" s="56" t="s">
        <v>7</v>
      </c>
      <c r="F5" s="59">
        <v>28</v>
      </c>
      <c r="G5" s="59">
        <v>28</v>
      </c>
      <c r="H5" s="56">
        <v>0.2</v>
      </c>
      <c r="I5" s="59">
        <v>5000</v>
      </c>
      <c r="J5" s="59">
        <v>60000</v>
      </c>
      <c r="K5" s="59">
        <v>12</v>
      </c>
      <c r="L5" s="59">
        <v>150</v>
      </c>
      <c r="M5" s="59">
        <v>0</v>
      </c>
      <c r="N5" s="59">
        <v>80</v>
      </c>
      <c r="O5" s="59">
        <v>11</v>
      </c>
      <c r="P5" s="56">
        <v>6.5599999999999999E-3</v>
      </c>
      <c r="Q5" s="56">
        <v>5.4799999999999996E-3</v>
      </c>
      <c r="R5" s="56">
        <v>1.1039999999999999E-2</v>
      </c>
      <c r="S5" s="56">
        <v>5.0000000000000001E-3</v>
      </c>
      <c r="T5" s="56">
        <v>5.0000000000000001E-3</v>
      </c>
      <c r="U5" s="56">
        <v>5.0000000000000001E-3</v>
      </c>
      <c r="V5" s="56">
        <v>5.0000000000000001E-3</v>
      </c>
      <c r="W5" s="56">
        <v>1.026E-2</v>
      </c>
      <c r="X5" s="56">
        <v>1.026E-2</v>
      </c>
      <c r="Y5" s="56">
        <v>5.0000000000000001E-3</v>
      </c>
      <c r="Z5" s="56">
        <v>5.0000000000000001E-3</v>
      </c>
      <c r="AA5" s="56">
        <v>5.0000000000000001E-3</v>
      </c>
      <c r="AB5" s="10">
        <v>0.50925840822440083</v>
      </c>
      <c r="AC5" s="56">
        <v>4.9960635174460224</v>
      </c>
      <c r="AD5" s="56">
        <v>185.47200000000001</v>
      </c>
      <c r="AE5" s="56">
        <v>0.03</v>
      </c>
      <c r="AF5" s="56">
        <v>2258</v>
      </c>
      <c r="AG5" s="56">
        <v>8530</v>
      </c>
      <c r="AH5" s="56">
        <v>8967</v>
      </c>
      <c r="AI5" s="56">
        <v>9427</v>
      </c>
    </row>
    <row r="6" spans="1:35">
      <c r="A6">
        <v>4</v>
      </c>
      <c r="B6" s="59">
        <v>36</v>
      </c>
      <c r="C6" s="59">
        <v>32</v>
      </c>
      <c r="D6" s="56" t="s">
        <v>4</v>
      </c>
      <c r="E6" s="56" t="s">
        <v>7</v>
      </c>
      <c r="F6" s="59">
        <v>30</v>
      </c>
      <c r="G6" s="59">
        <v>30</v>
      </c>
      <c r="H6" s="56">
        <v>0.2</v>
      </c>
      <c r="I6" s="59">
        <v>5000</v>
      </c>
      <c r="J6" s="59">
        <v>60000</v>
      </c>
      <c r="K6" s="59">
        <v>12</v>
      </c>
      <c r="L6" s="59">
        <v>150</v>
      </c>
      <c r="M6" s="59">
        <v>0</v>
      </c>
      <c r="N6" s="59">
        <v>80</v>
      </c>
      <c r="O6" s="59">
        <v>11</v>
      </c>
      <c r="P6" s="56">
        <v>6.4999999999999997E-3</v>
      </c>
      <c r="Q6" s="56">
        <v>5.4000000000000003E-3</v>
      </c>
      <c r="R6" s="56">
        <v>1.0919999999999999E-2</v>
      </c>
      <c r="S6" s="56">
        <v>5.0000000000000001E-3</v>
      </c>
      <c r="T6" s="56">
        <v>5.0000000000000001E-3</v>
      </c>
      <c r="U6" s="56">
        <v>5.0000000000000001E-3</v>
      </c>
      <c r="V6" s="56">
        <v>5.0000000000000001E-3</v>
      </c>
      <c r="W6" s="56">
        <v>1.0160000000000001E-2</v>
      </c>
      <c r="X6" s="56">
        <v>1.0160000000000001E-2</v>
      </c>
      <c r="Y6" s="56">
        <v>5.0000000000000001E-3</v>
      </c>
      <c r="Z6" s="56">
        <v>5.0000000000000001E-3</v>
      </c>
      <c r="AA6" s="56">
        <v>5.0000000000000001E-3</v>
      </c>
      <c r="AB6" s="10">
        <v>0.50964520356753806</v>
      </c>
      <c r="AC6" s="56">
        <v>4.9979604790602412</v>
      </c>
      <c r="AD6" s="56">
        <v>185.47200000000001</v>
      </c>
      <c r="AE6" s="56">
        <v>0.03</v>
      </c>
      <c r="AF6" s="56">
        <v>2258</v>
      </c>
      <c r="AG6" s="56">
        <v>8530</v>
      </c>
      <c r="AH6" s="56">
        <v>8967</v>
      </c>
      <c r="AI6" s="56">
        <v>9427</v>
      </c>
    </row>
    <row r="7" spans="1:35">
      <c r="A7">
        <v>5</v>
      </c>
      <c r="B7" s="59">
        <v>36</v>
      </c>
      <c r="C7" s="59">
        <v>32</v>
      </c>
      <c r="D7" s="56" t="s">
        <v>4</v>
      </c>
      <c r="E7" s="56" t="s">
        <v>7</v>
      </c>
      <c r="F7" s="59">
        <v>32</v>
      </c>
      <c r="G7" s="59">
        <v>32</v>
      </c>
      <c r="H7" s="56">
        <v>0.2</v>
      </c>
      <c r="I7" s="59">
        <v>5000</v>
      </c>
      <c r="J7" s="59">
        <v>60000</v>
      </c>
      <c r="K7" s="59">
        <v>12</v>
      </c>
      <c r="L7" s="59">
        <v>150</v>
      </c>
      <c r="M7" s="59">
        <v>0</v>
      </c>
      <c r="N7" s="59">
        <v>80</v>
      </c>
      <c r="O7" s="59">
        <v>11</v>
      </c>
      <c r="P7" s="56">
        <v>6.4200000000000004E-3</v>
      </c>
      <c r="Q7" s="56">
        <v>5.3600000000000002E-3</v>
      </c>
      <c r="R7" s="56">
        <v>1.0800000000000001E-2</v>
      </c>
      <c r="S7" s="56">
        <v>5.0000000000000001E-3</v>
      </c>
      <c r="T7" s="56">
        <v>5.0000000000000001E-3</v>
      </c>
      <c r="U7" s="56">
        <v>5.0000000000000001E-3</v>
      </c>
      <c r="V7" s="56">
        <v>5.0000000000000001E-3</v>
      </c>
      <c r="W7" s="56">
        <v>1.004E-2</v>
      </c>
      <c r="X7" s="56">
        <v>1.004E-2</v>
      </c>
      <c r="Y7" s="56">
        <v>5.0000000000000001E-3</v>
      </c>
      <c r="Z7" s="56">
        <v>5.0000000000000001E-3</v>
      </c>
      <c r="AA7" s="56">
        <v>5.0000000000000001E-3</v>
      </c>
      <c r="AB7" s="10">
        <v>0.51002178649237473</v>
      </c>
      <c r="AC7" s="56">
        <v>4.999806664411838</v>
      </c>
      <c r="AD7" s="56">
        <v>185.47200000000001</v>
      </c>
      <c r="AE7" s="56">
        <v>0.03</v>
      </c>
      <c r="AF7" s="56">
        <v>2258</v>
      </c>
      <c r="AG7" s="56">
        <v>8530</v>
      </c>
      <c r="AH7" s="56">
        <v>8967</v>
      </c>
      <c r="AI7" s="56">
        <v>9427</v>
      </c>
    </row>
    <row r="8" spans="1:35">
      <c r="A8">
        <v>6</v>
      </c>
      <c r="B8" s="59">
        <v>36</v>
      </c>
      <c r="C8" s="59">
        <v>32</v>
      </c>
      <c r="D8" s="56" t="s">
        <v>4</v>
      </c>
      <c r="E8" s="56" t="s">
        <v>7</v>
      </c>
      <c r="F8" s="59">
        <v>24</v>
      </c>
      <c r="G8" s="59">
        <v>24</v>
      </c>
      <c r="H8" s="56">
        <v>0.2</v>
      </c>
      <c r="I8" s="59">
        <v>5000</v>
      </c>
      <c r="J8" s="59">
        <v>60000</v>
      </c>
      <c r="K8" s="59">
        <v>13</v>
      </c>
      <c r="L8" s="59">
        <v>150</v>
      </c>
      <c r="M8" s="59">
        <v>0</v>
      </c>
      <c r="N8" s="59">
        <v>80</v>
      </c>
      <c r="O8" s="59">
        <v>11</v>
      </c>
      <c r="P8" s="56">
        <v>5.8799999999999998E-3</v>
      </c>
      <c r="Q8" s="56">
        <v>5.0000000000000001E-3</v>
      </c>
      <c r="R8" s="56">
        <v>9.9000000000000008E-3</v>
      </c>
      <c r="S8" s="56">
        <v>5.0000000000000001E-3</v>
      </c>
      <c r="T8" s="56">
        <v>5.0000000000000001E-3</v>
      </c>
      <c r="U8" s="56">
        <v>5.0000000000000001E-3</v>
      </c>
      <c r="V8" s="56">
        <v>5.0000000000000001E-3</v>
      </c>
      <c r="W8" s="56">
        <v>9.1999999999999998E-3</v>
      </c>
      <c r="X8" s="56">
        <v>9.1999999999999998E-3</v>
      </c>
      <c r="Y8" s="56">
        <v>5.0000000000000001E-3</v>
      </c>
      <c r="Z8" s="56">
        <v>5.0000000000000001E-3</v>
      </c>
      <c r="AA8" s="56">
        <v>5.0000000000000001E-3</v>
      </c>
      <c r="AB8" s="10">
        <v>0.5170051406998849</v>
      </c>
      <c r="AC8" s="56">
        <v>4.9470573126082664</v>
      </c>
      <c r="AD8" s="56">
        <v>199.87200000000001</v>
      </c>
      <c r="AE8" s="56">
        <v>0.03</v>
      </c>
      <c r="AF8" s="56">
        <v>2119</v>
      </c>
      <c r="AG8" s="56">
        <v>7995</v>
      </c>
      <c r="AH8" s="56">
        <v>8401</v>
      </c>
      <c r="AI8" s="56">
        <v>8827</v>
      </c>
    </row>
    <row r="9" spans="1:35">
      <c r="A9">
        <v>7</v>
      </c>
      <c r="B9" s="59">
        <v>36</v>
      </c>
      <c r="C9" s="59">
        <v>32</v>
      </c>
      <c r="D9" s="56" t="s">
        <v>4</v>
      </c>
      <c r="E9" s="56" t="s">
        <v>7</v>
      </c>
      <c r="F9" s="59">
        <v>26</v>
      </c>
      <c r="G9" s="59">
        <v>26</v>
      </c>
      <c r="H9" s="56">
        <v>0.2</v>
      </c>
      <c r="I9" s="59">
        <v>5000</v>
      </c>
      <c r="J9" s="59">
        <v>60000</v>
      </c>
      <c r="K9" s="59">
        <v>13</v>
      </c>
      <c r="L9" s="59">
        <v>150</v>
      </c>
      <c r="M9" s="59">
        <v>0</v>
      </c>
      <c r="N9" s="59">
        <v>80</v>
      </c>
      <c r="O9" s="59">
        <v>11</v>
      </c>
      <c r="P9" s="56">
        <v>5.8199999999999997E-3</v>
      </c>
      <c r="Q9" s="56">
        <v>5.0000000000000001E-3</v>
      </c>
      <c r="R9" s="56">
        <v>9.7999999999999997E-3</v>
      </c>
      <c r="S9" s="56">
        <v>5.0000000000000001E-3</v>
      </c>
      <c r="T9" s="56">
        <v>5.0000000000000001E-3</v>
      </c>
      <c r="U9" s="56">
        <v>5.0000000000000001E-3</v>
      </c>
      <c r="V9" s="56">
        <v>5.0000000000000001E-3</v>
      </c>
      <c r="W9" s="56">
        <v>9.1000000000000004E-3</v>
      </c>
      <c r="X9" s="56">
        <v>9.1000000000000004E-3</v>
      </c>
      <c r="Y9" s="56">
        <v>5.0000000000000001E-3</v>
      </c>
      <c r="Z9" s="56">
        <v>5.0000000000000001E-3</v>
      </c>
      <c r="AA9" s="56">
        <v>5.0000000000000001E-3</v>
      </c>
      <c r="AB9" s="10">
        <v>0.51786861763367154</v>
      </c>
      <c r="AC9" s="56">
        <v>5.4723643101823258</v>
      </c>
      <c r="AD9" s="56">
        <v>199.87200000000001</v>
      </c>
      <c r="AE9" s="56">
        <v>0.03</v>
      </c>
      <c r="AF9" s="56">
        <v>1891</v>
      </c>
      <c r="AG9" s="56">
        <v>7220</v>
      </c>
      <c r="AH9" s="56">
        <v>7626</v>
      </c>
      <c r="AI9" s="56">
        <v>8055</v>
      </c>
    </row>
    <row r="10" spans="1:35">
      <c r="A10">
        <v>8</v>
      </c>
      <c r="B10" s="59">
        <v>36</v>
      </c>
      <c r="C10" s="59">
        <v>32</v>
      </c>
      <c r="D10" s="56" t="s">
        <v>4</v>
      </c>
      <c r="E10" s="56" t="s">
        <v>7</v>
      </c>
      <c r="F10" s="59">
        <v>28</v>
      </c>
      <c r="G10" s="59">
        <v>28</v>
      </c>
      <c r="H10" s="56">
        <v>0.2</v>
      </c>
      <c r="I10" s="59">
        <v>5000</v>
      </c>
      <c r="J10" s="59">
        <v>60000</v>
      </c>
      <c r="K10" s="59">
        <v>13</v>
      </c>
      <c r="L10" s="59">
        <v>150</v>
      </c>
      <c r="M10" s="59">
        <v>0</v>
      </c>
      <c r="N10" s="59">
        <v>80</v>
      </c>
      <c r="O10" s="59">
        <v>11</v>
      </c>
      <c r="P10" s="56">
        <v>5.7600000000000004E-3</v>
      </c>
      <c r="Q10" s="56">
        <v>5.0000000000000001E-3</v>
      </c>
      <c r="R10" s="56">
        <v>9.7000000000000003E-3</v>
      </c>
      <c r="S10" s="56">
        <v>5.0000000000000001E-3</v>
      </c>
      <c r="T10" s="56">
        <v>5.0000000000000001E-3</v>
      </c>
      <c r="U10" s="56">
        <v>5.0000000000000001E-3</v>
      </c>
      <c r="V10" s="56">
        <v>5.0000000000000001E-3</v>
      </c>
      <c r="W10" s="56">
        <v>8.9999999999999993E-3</v>
      </c>
      <c r="X10" s="56">
        <v>8.9999999999999993E-3</v>
      </c>
      <c r="Y10" s="56">
        <v>5.0000000000000001E-3</v>
      </c>
      <c r="Z10" s="56">
        <v>5.0000000000000001E-3</v>
      </c>
      <c r="AA10" s="56">
        <v>5.0000000000000001E-3</v>
      </c>
      <c r="AB10" s="10">
        <v>0.51887132185600682</v>
      </c>
      <c r="AC10" s="56">
        <v>5.4776595811272903</v>
      </c>
      <c r="AD10" s="56">
        <v>199.87200000000001</v>
      </c>
      <c r="AE10" s="56">
        <v>0.03</v>
      </c>
      <c r="AF10" s="56">
        <v>1887</v>
      </c>
      <c r="AG10" s="56">
        <v>7206</v>
      </c>
      <c r="AH10" s="56">
        <v>7612</v>
      </c>
      <c r="AI10" s="56">
        <v>8041</v>
      </c>
    </row>
    <row r="11" spans="1:35">
      <c r="A11">
        <v>9</v>
      </c>
      <c r="B11" s="59">
        <v>36</v>
      </c>
      <c r="C11" s="59">
        <v>32</v>
      </c>
      <c r="D11" s="56" t="s">
        <v>4</v>
      </c>
      <c r="E11" s="56" t="s">
        <v>7</v>
      </c>
      <c r="F11" s="59">
        <v>30</v>
      </c>
      <c r="G11" s="59">
        <v>30</v>
      </c>
      <c r="H11" s="56">
        <v>0.2</v>
      </c>
      <c r="I11" s="59">
        <v>5000</v>
      </c>
      <c r="J11" s="59">
        <v>60000</v>
      </c>
      <c r="K11" s="59">
        <v>13</v>
      </c>
      <c r="L11" s="59">
        <v>150</v>
      </c>
      <c r="M11" s="59">
        <v>0</v>
      </c>
      <c r="N11" s="59">
        <v>80</v>
      </c>
      <c r="O11" s="59">
        <v>11</v>
      </c>
      <c r="P11" s="56">
        <v>5.7000000000000002E-3</v>
      </c>
      <c r="Q11" s="56">
        <v>5.0000000000000001E-3</v>
      </c>
      <c r="R11" s="56">
        <v>9.5999999999999992E-3</v>
      </c>
      <c r="S11" s="56">
        <v>5.0000000000000001E-3</v>
      </c>
      <c r="T11" s="56">
        <v>5.0000000000000001E-3</v>
      </c>
      <c r="U11" s="56">
        <v>5.0000000000000001E-3</v>
      </c>
      <c r="V11" s="56">
        <v>5.0000000000000001E-3</v>
      </c>
      <c r="W11" s="56">
        <v>8.9200000000000008E-3</v>
      </c>
      <c r="X11" s="56">
        <v>8.9200000000000008E-3</v>
      </c>
      <c r="Y11" s="56">
        <v>5.0000000000000001E-3</v>
      </c>
      <c r="Z11" s="56">
        <v>5.0000000000000001E-3</v>
      </c>
      <c r="AA11" s="56">
        <v>5.0000000000000001E-3</v>
      </c>
      <c r="AB11" s="10">
        <v>0.51998346675948492</v>
      </c>
      <c r="AC11" s="56">
        <v>5.4835268261095829</v>
      </c>
      <c r="AD11" s="56">
        <v>199.87200000000001</v>
      </c>
      <c r="AE11" s="56">
        <v>0.03</v>
      </c>
      <c r="AF11" s="56">
        <v>1887</v>
      </c>
      <c r="AG11" s="56">
        <v>7206</v>
      </c>
      <c r="AH11" s="56">
        <v>7612</v>
      </c>
      <c r="AI11" s="56">
        <v>8041</v>
      </c>
    </row>
    <row r="12" spans="1:35">
      <c r="A12">
        <v>10</v>
      </c>
      <c r="B12" s="59">
        <v>36</v>
      </c>
      <c r="C12" s="59">
        <v>32</v>
      </c>
      <c r="D12" s="56" t="s">
        <v>4</v>
      </c>
      <c r="E12" s="56" t="s">
        <v>7</v>
      </c>
      <c r="F12" s="59">
        <v>32</v>
      </c>
      <c r="G12" s="59">
        <v>32</v>
      </c>
      <c r="H12" s="56">
        <v>0.2</v>
      </c>
      <c r="I12" s="59">
        <v>5000</v>
      </c>
      <c r="J12" s="59">
        <v>60000</v>
      </c>
      <c r="K12" s="59">
        <v>13</v>
      </c>
      <c r="L12" s="59">
        <v>150</v>
      </c>
      <c r="M12" s="59">
        <v>0</v>
      </c>
      <c r="N12" s="59">
        <v>80</v>
      </c>
      <c r="O12" s="59">
        <v>11</v>
      </c>
      <c r="P12" s="56">
        <v>5.64E-3</v>
      </c>
      <c r="Q12" s="56">
        <v>5.0000000000000001E-3</v>
      </c>
      <c r="R12" s="56">
        <v>9.4800000000000006E-3</v>
      </c>
      <c r="S12" s="56">
        <v>5.0000000000000001E-3</v>
      </c>
      <c r="T12" s="56">
        <v>5.0000000000000001E-3</v>
      </c>
      <c r="U12" s="56">
        <v>5.0000000000000001E-3</v>
      </c>
      <c r="V12" s="56">
        <v>5.0000000000000001E-3</v>
      </c>
      <c r="W12" s="56">
        <v>8.8199999999999997E-3</v>
      </c>
      <c r="X12" s="56">
        <v>8.8199999999999997E-3</v>
      </c>
      <c r="Y12" s="56">
        <v>5.0000000000000001E-3</v>
      </c>
      <c r="Z12" s="56">
        <v>5.0000000000000001E-3</v>
      </c>
      <c r="AA12" s="56">
        <v>5.0000000000000001E-3</v>
      </c>
      <c r="AB12" s="10">
        <v>0.5211304184851</v>
      </c>
      <c r="AC12" s="56">
        <v>5.4895711300196233</v>
      </c>
      <c r="AD12" s="56">
        <v>199.87200000000001</v>
      </c>
      <c r="AE12" s="56">
        <v>0.03</v>
      </c>
      <c r="AF12" s="56">
        <v>1883</v>
      </c>
      <c r="AG12" s="56">
        <v>7193</v>
      </c>
      <c r="AH12" s="56">
        <v>7599</v>
      </c>
      <c r="AI12" s="56">
        <v>8027</v>
      </c>
    </row>
    <row r="13" spans="1:35">
      <c r="A13">
        <v>11</v>
      </c>
      <c r="B13" s="59">
        <v>36</v>
      </c>
      <c r="C13" s="59">
        <v>32</v>
      </c>
      <c r="D13" s="56" t="s">
        <v>4</v>
      </c>
      <c r="E13" s="56" t="s">
        <v>7</v>
      </c>
      <c r="F13" s="59">
        <v>24</v>
      </c>
      <c r="G13" s="59">
        <v>24</v>
      </c>
      <c r="H13" s="56">
        <v>0.2</v>
      </c>
      <c r="I13" s="59">
        <v>5000</v>
      </c>
      <c r="J13" s="59">
        <v>60000</v>
      </c>
      <c r="K13" s="59">
        <v>13</v>
      </c>
      <c r="L13" s="59">
        <v>150</v>
      </c>
      <c r="M13" s="59">
        <v>0</v>
      </c>
      <c r="N13" s="59">
        <v>80</v>
      </c>
      <c r="O13" s="59">
        <v>11</v>
      </c>
      <c r="P13" s="56">
        <v>5.8799999999999998E-3</v>
      </c>
      <c r="Q13" s="56">
        <v>5.0000000000000001E-3</v>
      </c>
      <c r="R13" s="56">
        <v>9.9000000000000008E-3</v>
      </c>
      <c r="S13" s="56">
        <v>5.0000000000000001E-3</v>
      </c>
      <c r="T13" s="56">
        <v>5.0000000000000001E-3</v>
      </c>
      <c r="U13" s="56">
        <v>5.0000000000000001E-3</v>
      </c>
      <c r="V13" s="56">
        <v>5.0000000000000001E-3</v>
      </c>
      <c r="W13" s="56">
        <v>9.1999999999999998E-3</v>
      </c>
      <c r="X13" s="56">
        <v>9.1999999999999998E-3</v>
      </c>
      <c r="Y13" s="56">
        <v>5.0000000000000001E-3</v>
      </c>
      <c r="Z13" s="56">
        <v>5.0000000000000001E-3</v>
      </c>
      <c r="AA13" s="56">
        <v>5.0000000000000001E-3</v>
      </c>
      <c r="AB13" s="10">
        <v>0.5170051406998849</v>
      </c>
      <c r="AC13" s="56">
        <v>4.9470573126082664</v>
      </c>
      <c r="AD13" s="56">
        <v>199.87200000000001</v>
      </c>
      <c r="AE13" s="56">
        <v>0.03</v>
      </c>
      <c r="AF13" s="56">
        <v>2119</v>
      </c>
      <c r="AG13" s="56">
        <v>7995</v>
      </c>
      <c r="AH13" s="56">
        <v>8401</v>
      </c>
      <c r="AI13" s="56">
        <v>8827</v>
      </c>
    </row>
    <row r="14" spans="1:35">
      <c r="A14">
        <v>12</v>
      </c>
      <c r="B14" s="59">
        <v>36</v>
      </c>
      <c r="C14" s="59">
        <v>32</v>
      </c>
      <c r="D14" s="56" t="s">
        <v>4</v>
      </c>
      <c r="E14" s="56" t="s">
        <v>7</v>
      </c>
      <c r="F14" s="59">
        <v>26</v>
      </c>
      <c r="G14" s="59">
        <v>26</v>
      </c>
      <c r="H14" s="56">
        <v>0.2</v>
      </c>
      <c r="I14" s="59">
        <v>5000</v>
      </c>
      <c r="J14" s="59">
        <v>60000</v>
      </c>
      <c r="K14" s="59">
        <v>13</v>
      </c>
      <c r="L14" s="59">
        <v>150</v>
      </c>
      <c r="M14" s="59">
        <v>0</v>
      </c>
      <c r="N14" s="59">
        <v>80</v>
      </c>
      <c r="O14" s="59">
        <v>11</v>
      </c>
      <c r="P14" s="56">
        <v>5.8199999999999997E-3</v>
      </c>
      <c r="Q14" s="56">
        <v>5.0000000000000001E-3</v>
      </c>
      <c r="R14" s="56">
        <v>9.7999999999999997E-3</v>
      </c>
      <c r="S14" s="56">
        <v>5.0000000000000001E-3</v>
      </c>
      <c r="T14" s="56">
        <v>5.0000000000000001E-3</v>
      </c>
      <c r="U14" s="56">
        <v>5.0000000000000001E-3</v>
      </c>
      <c r="V14" s="56">
        <v>5.0000000000000001E-3</v>
      </c>
      <c r="W14" s="56">
        <v>9.1000000000000004E-3</v>
      </c>
      <c r="X14" s="56">
        <v>9.1000000000000004E-3</v>
      </c>
      <c r="Y14" s="56">
        <v>5.0000000000000001E-3</v>
      </c>
      <c r="Z14" s="56">
        <v>5.0000000000000001E-3</v>
      </c>
      <c r="AA14" s="56">
        <v>5.0000000000000001E-3</v>
      </c>
      <c r="AB14" s="10">
        <v>0.51786861763367154</v>
      </c>
      <c r="AC14" s="56">
        <v>5.4723643101823258</v>
      </c>
      <c r="AD14" s="56">
        <v>199.87200000000001</v>
      </c>
      <c r="AE14" s="56">
        <v>0.03</v>
      </c>
      <c r="AF14" s="56">
        <v>1891</v>
      </c>
      <c r="AG14" s="56">
        <v>7220</v>
      </c>
      <c r="AH14" s="56">
        <v>7626</v>
      </c>
      <c r="AI14" s="56">
        <v>8055</v>
      </c>
    </row>
    <row r="15" spans="1:35">
      <c r="A15">
        <v>13</v>
      </c>
      <c r="B15" s="59">
        <v>36</v>
      </c>
      <c r="C15" s="59">
        <v>32</v>
      </c>
      <c r="D15" s="56" t="s">
        <v>4</v>
      </c>
      <c r="E15" s="56" t="s">
        <v>7</v>
      </c>
      <c r="F15" s="59">
        <v>28</v>
      </c>
      <c r="G15" s="59">
        <v>28</v>
      </c>
      <c r="H15" s="56">
        <v>0.2</v>
      </c>
      <c r="I15" s="59">
        <v>5000</v>
      </c>
      <c r="J15" s="59">
        <v>60000</v>
      </c>
      <c r="K15" s="59">
        <v>13</v>
      </c>
      <c r="L15" s="59">
        <v>150</v>
      </c>
      <c r="M15" s="59">
        <v>0</v>
      </c>
      <c r="N15" s="59">
        <v>80</v>
      </c>
      <c r="O15" s="59">
        <v>11</v>
      </c>
      <c r="P15" s="56">
        <v>5.7600000000000004E-3</v>
      </c>
      <c r="Q15" s="56">
        <v>5.0000000000000001E-3</v>
      </c>
      <c r="R15" s="56">
        <v>9.7000000000000003E-3</v>
      </c>
      <c r="S15" s="56">
        <v>5.0000000000000001E-3</v>
      </c>
      <c r="T15" s="56">
        <v>5.0000000000000001E-3</v>
      </c>
      <c r="U15" s="56">
        <v>5.0000000000000001E-3</v>
      </c>
      <c r="V15" s="56">
        <v>5.0000000000000001E-3</v>
      </c>
      <c r="W15" s="56">
        <v>8.9999999999999993E-3</v>
      </c>
      <c r="X15" s="56">
        <v>8.9999999999999993E-3</v>
      </c>
      <c r="Y15" s="56">
        <v>5.0000000000000001E-3</v>
      </c>
      <c r="Z15" s="56">
        <v>5.0000000000000001E-3</v>
      </c>
      <c r="AA15" s="56">
        <v>5.0000000000000001E-3</v>
      </c>
      <c r="AB15" s="10">
        <v>0.51887132185600682</v>
      </c>
      <c r="AC15" s="56">
        <v>5.4776595811272903</v>
      </c>
      <c r="AD15" s="56">
        <v>199.87200000000001</v>
      </c>
      <c r="AE15" s="56">
        <v>0.03</v>
      </c>
      <c r="AF15" s="56">
        <v>1887</v>
      </c>
      <c r="AG15" s="56">
        <v>7206</v>
      </c>
      <c r="AH15" s="56">
        <v>7612</v>
      </c>
      <c r="AI15" s="56">
        <v>8041</v>
      </c>
    </row>
    <row r="16" spans="1:35">
      <c r="A16">
        <v>14</v>
      </c>
      <c r="B16" s="59">
        <v>36</v>
      </c>
      <c r="C16" s="59">
        <v>32</v>
      </c>
      <c r="D16" s="56" t="s">
        <v>4</v>
      </c>
      <c r="E16" s="56" t="s">
        <v>7</v>
      </c>
      <c r="F16" s="59">
        <v>30</v>
      </c>
      <c r="G16" s="59">
        <v>30</v>
      </c>
      <c r="H16" s="56">
        <v>0.2</v>
      </c>
      <c r="I16" s="59">
        <v>5000</v>
      </c>
      <c r="J16" s="59">
        <v>60000</v>
      </c>
      <c r="K16" s="59">
        <v>14</v>
      </c>
      <c r="L16" s="59">
        <v>150</v>
      </c>
      <c r="M16" s="59">
        <v>0</v>
      </c>
      <c r="N16" s="59">
        <v>80</v>
      </c>
      <c r="O16" s="59">
        <v>11</v>
      </c>
      <c r="P16" s="56">
        <v>5.0600000000000003E-3</v>
      </c>
      <c r="Q16" s="56">
        <v>5.0000000000000001E-3</v>
      </c>
      <c r="R16" s="56">
        <v>8.5199999999999998E-3</v>
      </c>
      <c r="S16" s="56">
        <v>5.0000000000000001E-3</v>
      </c>
      <c r="T16" s="56">
        <v>5.0000000000000001E-3</v>
      </c>
      <c r="U16" s="56">
        <v>5.0000000000000001E-3</v>
      </c>
      <c r="V16" s="56">
        <v>5.0000000000000001E-3</v>
      </c>
      <c r="W16" s="56">
        <v>7.92E-3</v>
      </c>
      <c r="X16" s="56">
        <v>7.92E-3</v>
      </c>
      <c r="Y16" s="56">
        <v>5.0000000000000001E-3</v>
      </c>
      <c r="Z16" s="56">
        <v>5.0000000000000001E-3</v>
      </c>
      <c r="AA16" s="56">
        <v>5.0000000000000001E-3</v>
      </c>
      <c r="AB16" s="10">
        <v>0.5375088428228435</v>
      </c>
      <c r="AC16" s="56">
        <v>6.0176691144416221</v>
      </c>
      <c r="AD16" s="56">
        <v>214.27199999999999</v>
      </c>
      <c r="AE16" s="56">
        <v>0.03</v>
      </c>
      <c r="AF16" s="56">
        <v>1576</v>
      </c>
      <c r="AG16" s="56">
        <v>6056</v>
      </c>
      <c r="AH16" s="56">
        <v>6454</v>
      </c>
      <c r="AI16" s="56">
        <v>6854</v>
      </c>
    </row>
    <row r="17" spans="1:35">
      <c r="A17">
        <v>15</v>
      </c>
      <c r="B17" s="59">
        <v>36</v>
      </c>
      <c r="C17" s="59">
        <v>32</v>
      </c>
      <c r="D17" s="56" t="s">
        <v>4</v>
      </c>
      <c r="E17" s="56" t="s">
        <v>7</v>
      </c>
      <c r="F17" s="59">
        <v>32</v>
      </c>
      <c r="G17" s="59">
        <v>32</v>
      </c>
      <c r="H17" s="56">
        <v>0.2</v>
      </c>
      <c r="I17" s="59">
        <v>5000</v>
      </c>
      <c r="J17" s="59">
        <v>60000</v>
      </c>
      <c r="K17" s="59">
        <v>14</v>
      </c>
      <c r="L17" s="59">
        <v>150</v>
      </c>
      <c r="M17" s="59">
        <v>0</v>
      </c>
      <c r="N17" s="59">
        <v>80</v>
      </c>
      <c r="O17" s="59">
        <v>11</v>
      </c>
      <c r="P17" s="56">
        <v>5.0200000000000002E-3</v>
      </c>
      <c r="Q17" s="56">
        <v>5.0000000000000001E-3</v>
      </c>
      <c r="R17" s="56">
        <v>8.4399999999999996E-3</v>
      </c>
      <c r="S17" s="56">
        <v>5.0000000000000001E-3</v>
      </c>
      <c r="T17" s="56">
        <v>5.0000000000000001E-3</v>
      </c>
      <c r="U17" s="56">
        <v>5.0000000000000001E-3</v>
      </c>
      <c r="V17" s="56">
        <v>5.0000000000000001E-3</v>
      </c>
      <c r="W17" s="56">
        <v>7.8399999999999997E-3</v>
      </c>
      <c r="X17" s="56">
        <v>7.8399999999999997E-3</v>
      </c>
      <c r="Y17" s="56">
        <v>5.0000000000000001E-3</v>
      </c>
      <c r="Z17" s="56">
        <v>5.0000000000000001E-3</v>
      </c>
      <c r="AA17" s="56">
        <v>5.0000000000000001E-3</v>
      </c>
      <c r="AB17" s="10">
        <v>0.53994276281941345</v>
      </c>
      <c r="AC17" s="56">
        <v>6.0312781763276861</v>
      </c>
      <c r="AD17" s="56">
        <v>214.27199999999999</v>
      </c>
      <c r="AE17" s="56">
        <v>0.03</v>
      </c>
      <c r="AF17" s="56">
        <v>1573</v>
      </c>
      <c r="AG17" s="56">
        <v>6034</v>
      </c>
      <c r="AH17" s="56">
        <v>6442</v>
      </c>
      <c r="AI17" s="56">
        <v>6843</v>
      </c>
    </row>
    <row r="18" spans="1:35">
      <c r="A18">
        <v>16</v>
      </c>
      <c r="B18" s="59">
        <v>36</v>
      </c>
      <c r="C18" s="59">
        <v>32</v>
      </c>
      <c r="D18" s="56" t="s">
        <v>4</v>
      </c>
      <c r="E18" s="56" t="s">
        <v>7</v>
      </c>
      <c r="F18" s="59">
        <v>24</v>
      </c>
      <c r="G18" s="59">
        <v>24</v>
      </c>
      <c r="H18" s="56">
        <v>0.2</v>
      </c>
      <c r="I18" s="59">
        <v>5000</v>
      </c>
      <c r="J18" s="59">
        <v>60000</v>
      </c>
      <c r="K18" s="59">
        <v>14</v>
      </c>
      <c r="L18" s="59">
        <v>150</v>
      </c>
      <c r="M18" s="59">
        <v>0</v>
      </c>
      <c r="N18" s="59">
        <v>80</v>
      </c>
      <c r="O18" s="59">
        <v>11</v>
      </c>
      <c r="P18" s="56">
        <v>5.2199999999999998E-3</v>
      </c>
      <c r="Q18" s="56">
        <v>5.0000000000000001E-3</v>
      </c>
      <c r="R18" s="56">
        <v>8.8000000000000005E-3</v>
      </c>
      <c r="S18" s="56">
        <v>5.0000000000000001E-3</v>
      </c>
      <c r="T18" s="56">
        <v>5.0000000000000001E-3</v>
      </c>
      <c r="U18" s="56">
        <v>5.0000000000000001E-3</v>
      </c>
      <c r="V18" s="56">
        <v>5.0000000000000001E-3</v>
      </c>
      <c r="W18" s="56">
        <v>8.1600000000000006E-3</v>
      </c>
      <c r="X18" s="56">
        <v>8.1600000000000006E-3</v>
      </c>
      <c r="Y18" s="56">
        <v>5.0000000000000001E-3</v>
      </c>
      <c r="Z18" s="56">
        <v>5.0000000000000001E-3</v>
      </c>
      <c r="AA18" s="56">
        <v>5.0000000000000001E-3</v>
      </c>
      <c r="AB18" s="10">
        <v>0.53159085062596467</v>
      </c>
      <c r="AC18" s="56">
        <v>5.414502422622852</v>
      </c>
      <c r="AD18" s="56">
        <v>214.27199999999999</v>
      </c>
      <c r="AE18" s="56">
        <v>0.03</v>
      </c>
      <c r="AF18" s="56">
        <v>1786</v>
      </c>
      <c r="AG18" s="56">
        <v>6813</v>
      </c>
      <c r="AH18" s="56">
        <v>7192</v>
      </c>
      <c r="AI18" s="56">
        <v>7592</v>
      </c>
    </row>
    <row r="19" spans="1:35">
      <c r="A19">
        <v>17</v>
      </c>
      <c r="B19" s="59">
        <v>36</v>
      </c>
      <c r="C19" s="59">
        <v>32</v>
      </c>
      <c r="D19" s="56" t="s">
        <v>4</v>
      </c>
      <c r="E19" s="56" t="s">
        <v>7</v>
      </c>
      <c r="F19" s="59">
        <v>26</v>
      </c>
      <c r="G19" s="59">
        <v>26</v>
      </c>
      <c r="H19" s="56">
        <v>0.2</v>
      </c>
      <c r="I19" s="59">
        <v>5000</v>
      </c>
      <c r="J19" s="59">
        <v>60000</v>
      </c>
      <c r="K19" s="59">
        <v>14</v>
      </c>
      <c r="L19" s="59">
        <v>150</v>
      </c>
      <c r="M19" s="59">
        <v>0</v>
      </c>
      <c r="N19" s="59">
        <v>80</v>
      </c>
      <c r="O19" s="59">
        <v>11</v>
      </c>
      <c r="P19" s="56">
        <v>5.1799999999999997E-3</v>
      </c>
      <c r="Q19" s="56">
        <v>5.0000000000000001E-3</v>
      </c>
      <c r="R19" s="56">
        <v>8.6999999999999994E-3</v>
      </c>
      <c r="S19" s="56">
        <v>5.0000000000000001E-3</v>
      </c>
      <c r="T19" s="56">
        <v>5.0000000000000001E-3</v>
      </c>
      <c r="U19" s="56">
        <v>5.0000000000000001E-3</v>
      </c>
      <c r="V19" s="56">
        <v>5.0000000000000001E-3</v>
      </c>
      <c r="W19" s="56">
        <v>8.0800000000000004E-3</v>
      </c>
      <c r="X19" s="56">
        <v>8.0800000000000004E-3</v>
      </c>
      <c r="Y19" s="56">
        <v>5.0000000000000001E-3</v>
      </c>
      <c r="Z19" s="56">
        <v>5.0000000000000001E-3</v>
      </c>
      <c r="AA19" s="56">
        <v>5.0000000000000001E-3</v>
      </c>
      <c r="AB19" s="10">
        <v>0.53342399459783907</v>
      </c>
      <c r="AC19" s="56">
        <v>5.9947595888267013</v>
      </c>
      <c r="AD19" s="56">
        <v>214.27199999999999</v>
      </c>
      <c r="AE19" s="56">
        <v>0.03</v>
      </c>
      <c r="AF19" s="56">
        <v>1586</v>
      </c>
      <c r="AG19" s="56">
        <v>6110</v>
      </c>
      <c r="AH19" s="56">
        <v>6487</v>
      </c>
      <c r="AI19" s="56">
        <v>6888</v>
      </c>
    </row>
    <row r="20" spans="1:35">
      <c r="A20">
        <v>18</v>
      </c>
      <c r="B20" s="59">
        <v>36</v>
      </c>
      <c r="C20" s="59">
        <v>32</v>
      </c>
      <c r="D20" s="56" t="s">
        <v>4</v>
      </c>
      <c r="E20" s="56" t="s">
        <v>7</v>
      </c>
      <c r="F20" s="59">
        <v>28</v>
      </c>
      <c r="G20" s="59">
        <v>28</v>
      </c>
      <c r="H20" s="56">
        <v>0.2</v>
      </c>
      <c r="I20" s="59">
        <v>5000</v>
      </c>
      <c r="J20" s="59">
        <v>60000</v>
      </c>
      <c r="K20" s="59">
        <v>14</v>
      </c>
      <c r="L20" s="59">
        <v>150</v>
      </c>
      <c r="M20" s="59">
        <v>0</v>
      </c>
      <c r="N20" s="59">
        <v>80</v>
      </c>
      <c r="O20" s="59">
        <v>11</v>
      </c>
      <c r="P20" s="56">
        <v>5.1200000000000004E-3</v>
      </c>
      <c r="Q20" s="56">
        <v>5.0000000000000001E-3</v>
      </c>
      <c r="R20" s="56">
        <v>8.6199999999999992E-3</v>
      </c>
      <c r="S20" s="56">
        <v>5.0000000000000001E-3</v>
      </c>
      <c r="T20" s="56">
        <v>5.0000000000000001E-3</v>
      </c>
      <c r="U20" s="56">
        <v>5.0000000000000001E-3</v>
      </c>
      <c r="V20" s="56">
        <v>5.0000000000000001E-3</v>
      </c>
      <c r="W20" s="56">
        <v>8.0000000000000002E-3</v>
      </c>
      <c r="X20" s="56">
        <v>8.0000000000000002E-3</v>
      </c>
      <c r="Y20" s="56">
        <v>5.0000000000000001E-3</v>
      </c>
      <c r="Z20" s="56">
        <v>5.0000000000000001E-3</v>
      </c>
      <c r="AA20" s="56">
        <v>5.0000000000000001E-3</v>
      </c>
      <c r="AB20" s="10">
        <v>0.53546775853198425</v>
      </c>
      <c r="AC20" s="56">
        <v>6.0062327888682097</v>
      </c>
      <c r="AD20" s="56">
        <v>214.27199999999999</v>
      </c>
      <c r="AE20" s="56">
        <v>0.03</v>
      </c>
      <c r="AF20" s="56">
        <v>1580</v>
      </c>
      <c r="AG20" s="56">
        <v>6077</v>
      </c>
      <c r="AH20" s="56">
        <v>6465</v>
      </c>
      <c r="AI20" s="56">
        <v>6865</v>
      </c>
    </row>
    <row r="21" spans="1:35">
      <c r="A21">
        <v>19</v>
      </c>
      <c r="B21" s="59">
        <v>36</v>
      </c>
      <c r="C21" s="59">
        <v>32</v>
      </c>
      <c r="D21" s="56" t="s">
        <v>4</v>
      </c>
      <c r="E21" s="56" t="s">
        <v>7</v>
      </c>
      <c r="F21" s="59">
        <v>30</v>
      </c>
      <c r="G21" s="59">
        <v>30</v>
      </c>
      <c r="H21" s="56">
        <v>0.2</v>
      </c>
      <c r="I21" s="59">
        <v>5000</v>
      </c>
      <c r="J21" s="59">
        <v>60000</v>
      </c>
      <c r="K21" s="59">
        <v>14</v>
      </c>
      <c r="L21" s="59">
        <v>150</v>
      </c>
      <c r="M21" s="59">
        <v>0</v>
      </c>
      <c r="N21" s="59">
        <v>80</v>
      </c>
      <c r="O21" s="59">
        <v>11</v>
      </c>
      <c r="P21" s="56">
        <v>5.0600000000000003E-3</v>
      </c>
      <c r="Q21" s="56">
        <v>5.0000000000000001E-3</v>
      </c>
      <c r="R21" s="56">
        <v>8.5199999999999998E-3</v>
      </c>
      <c r="S21" s="56">
        <v>5.0000000000000001E-3</v>
      </c>
      <c r="T21" s="56">
        <v>5.0000000000000001E-3</v>
      </c>
      <c r="U21" s="56">
        <v>5.0000000000000001E-3</v>
      </c>
      <c r="V21" s="56">
        <v>5.0000000000000001E-3</v>
      </c>
      <c r="W21" s="56">
        <v>7.92E-3</v>
      </c>
      <c r="X21" s="56">
        <v>7.92E-3</v>
      </c>
      <c r="Y21" s="56">
        <v>5.0000000000000001E-3</v>
      </c>
      <c r="Z21" s="56">
        <v>5.0000000000000001E-3</v>
      </c>
      <c r="AA21" s="56">
        <v>5.0000000000000001E-3</v>
      </c>
      <c r="AB21" s="10">
        <v>0.5375088428228435</v>
      </c>
      <c r="AC21" s="56">
        <v>6.0176691144416221</v>
      </c>
      <c r="AD21" s="56">
        <v>214.27199999999999</v>
      </c>
      <c r="AE21" s="56">
        <v>0.03</v>
      </c>
      <c r="AF21" s="56">
        <v>1576</v>
      </c>
      <c r="AG21" s="56">
        <v>6056</v>
      </c>
      <c r="AH21" s="56">
        <v>6454</v>
      </c>
      <c r="AI21" s="56">
        <v>6854</v>
      </c>
    </row>
    <row r="22" spans="1:35">
      <c r="A22">
        <v>20</v>
      </c>
      <c r="B22" s="59">
        <v>36</v>
      </c>
      <c r="C22" s="59">
        <v>32</v>
      </c>
      <c r="D22" s="56" t="s">
        <v>4</v>
      </c>
      <c r="E22" s="56" t="s">
        <v>7</v>
      </c>
      <c r="F22" s="59">
        <v>32</v>
      </c>
      <c r="G22" s="59">
        <v>32</v>
      </c>
      <c r="H22" s="56">
        <v>0.2</v>
      </c>
      <c r="I22" s="59">
        <v>5000</v>
      </c>
      <c r="J22" s="59">
        <v>60000</v>
      </c>
      <c r="K22" s="59">
        <v>14</v>
      </c>
      <c r="L22" s="59">
        <v>150</v>
      </c>
      <c r="M22" s="59">
        <v>0</v>
      </c>
      <c r="N22" s="59">
        <v>80</v>
      </c>
      <c r="O22" s="59">
        <v>11</v>
      </c>
      <c r="P22" s="56">
        <v>5.0200000000000002E-3</v>
      </c>
      <c r="Q22" s="56">
        <v>5.0000000000000001E-3</v>
      </c>
      <c r="R22" s="56">
        <v>8.4399999999999996E-3</v>
      </c>
      <c r="S22" s="56">
        <v>5.0000000000000001E-3</v>
      </c>
      <c r="T22" s="56">
        <v>5.0000000000000001E-3</v>
      </c>
      <c r="U22" s="56">
        <v>5.0000000000000001E-3</v>
      </c>
      <c r="V22" s="56">
        <v>5.0000000000000001E-3</v>
      </c>
      <c r="W22" s="56">
        <v>7.8399999999999997E-3</v>
      </c>
      <c r="X22" s="56">
        <v>7.8399999999999997E-3</v>
      </c>
      <c r="Y22" s="56">
        <v>5.0000000000000001E-3</v>
      </c>
      <c r="Z22" s="56">
        <v>5.0000000000000001E-3</v>
      </c>
      <c r="AA22" s="56">
        <v>5.0000000000000001E-3</v>
      </c>
      <c r="AB22" s="10">
        <v>0.53994276281941345</v>
      </c>
      <c r="AC22" s="56">
        <v>6.0312781763276861</v>
      </c>
      <c r="AD22" s="56">
        <v>214.27199999999999</v>
      </c>
      <c r="AE22" s="56">
        <v>0.03</v>
      </c>
      <c r="AF22" s="56">
        <v>1573</v>
      </c>
      <c r="AG22" s="56">
        <v>6034</v>
      </c>
      <c r="AH22" s="56">
        <v>6442</v>
      </c>
      <c r="AI22" s="56">
        <v>6843</v>
      </c>
    </row>
    <row r="23" spans="1:35">
      <c r="A23">
        <v>21</v>
      </c>
      <c r="B23" s="59">
        <v>36</v>
      </c>
      <c r="C23" s="59">
        <v>32</v>
      </c>
      <c r="D23" s="56" t="s">
        <v>4</v>
      </c>
      <c r="E23" s="56" t="s">
        <v>7</v>
      </c>
      <c r="F23" s="59">
        <v>24</v>
      </c>
      <c r="G23" s="59">
        <v>24</v>
      </c>
      <c r="H23" s="56">
        <v>0.2</v>
      </c>
      <c r="I23" s="59">
        <v>5000</v>
      </c>
      <c r="J23" s="59">
        <v>60000</v>
      </c>
      <c r="K23" s="59">
        <v>15</v>
      </c>
      <c r="L23" s="59">
        <v>150</v>
      </c>
      <c r="M23" s="59">
        <v>0</v>
      </c>
      <c r="N23" s="59">
        <v>80</v>
      </c>
      <c r="O23" s="59">
        <v>11</v>
      </c>
      <c r="P23" s="56">
        <v>5.0000000000000001E-3</v>
      </c>
      <c r="Q23" s="56">
        <v>5.0000000000000001E-3</v>
      </c>
      <c r="R23" s="56">
        <v>7.9000000000000008E-3</v>
      </c>
      <c r="S23" s="56">
        <v>5.0000000000000001E-3</v>
      </c>
      <c r="T23" s="56">
        <v>5.0000000000000001E-3</v>
      </c>
      <c r="U23" s="56">
        <v>5.0000000000000001E-3</v>
      </c>
      <c r="V23" s="56">
        <v>5.0000000000000001E-3</v>
      </c>
      <c r="W23" s="56">
        <v>7.3400000000000002E-3</v>
      </c>
      <c r="X23" s="56">
        <v>7.3400000000000002E-3</v>
      </c>
      <c r="Y23" s="56">
        <v>5.0000000000000001E-3</v>
      </c>
      <c r="Z23" s="56">
        <v>5.0000000000000001E-3</v>
      </c>
      <c r="AA23" s="56">
        <v>5.0000000000000001E-3</v>
      </c>
      <c r="AB23" s="10">
        <v>0.55733943355119819</v>
      </c>
      <c r="AC23" s="56">
        <v>5.9518330565598712</v>
      </c>
      <c r="AD23" s="56">
        <v>228.672</v>
      </c>
      <c r="AE23" s="56">
        <v>0.03</v>
      </c>
      <c r="AF23" s="56">
        <v>1498</v>
      </c>
      <c r="AG23" s="56">
        <v>5767</v>
      </c>
      <c r="AH23" s="56">
        <v>6121</v>
      </c>
      <c r="AI23" s="56">
        <v>6496</v>
      </c>
    </row>
    <row r="24" spans="1:35">
      <c r="A24">
        <v>22</v>
      </c>
      <c r="B24" s="59">
        <v>36</v>
      </c>
      <c r="C24" s="59">
        <v>32</v>
      </c>
      <c r="D24" s="56" t="s">
        <v>4</v>
      </c>
      <c r="E24" s="56" t="s">
        <v>7</v>
      </c>
      <c r="F24" s="59">
        <v>26</v>
      </c>
      <c r="G24" s="59">
        <v>26</v>
      </c>
      <c r="H24" s="56">
        <v>0.2</v>
      </c>
      <c r="I24" s="59">
        <v>5000</v>
      </c>
      <c r="J24" s="59">
        <v>60000</v>
      </c>
      <c r="K24" s="59">
        <v>15</v>
      </c>
      <c r="L24" s="59">
        <v>150</v>
      </c>
      <c r="M24" s="59">
        <v>0</v>
      </c>
      <c r="N24" s="59">
        <v>80</v>
      </c>
      <c r="O24" s="59">
        <v>11</v>
      </c>
      <c r="P24" s="56">
        <v>5.0000000000000001E-3</v>
      </c>
      <c r="Q24" s="56">
        <v>5.0000000000000001E-3</v>
      </c>
      <c r="R24" s="56">
        <v>7.8200000000000006E-3</v>
      </c>
      <c r="S24" s="56">
        <v>5.0000000000000001E-3</v>
      </c>
      <c r="T24" s="56">
        <v>5.0000000000000001E-3</v>
      </c>
      <c r="U24" s="56">
        <v>5.0000000000000001E-3</v>
      </c>
      <c r="V24" s="56">
        <v>5.0000000000000001E-3</v>
      </c>
      <c r="W24" s="56">
        <v>7.26E-3</v>
      </c>
      <c r="X24" s="56">
        <v>7.26E-3</v>
      </c>
      <c r="Y24" s="56">
        <v>5.0000000000000001E-3</v>
      </c>
      <c r="Z24" s="56">
        <v>5.0000000000000001E-3</v>
      </c>
      <c r="AA24" s="56">
        <v>5.0000000000000001E-3</v>
      </c>
      <c r="AB24" s="10">
        <v>0.56114400871459691</v>
      </c>
      <c r="AC24" s="56">
        <v>6.6007565322580906</v>
      </c>
      <c r="AD24" s="56">
        <v>228.672</v>
      </c>
      <c r="AE24" s="56">
        <v>0.03</v>
      </c>
      <c r="AF24" s="56">
        <v>1323</v>
      </c>
      <c r="AG24" s="56">
        <v>4496</v>
      </c>
      <c r="AH24" s="56">
        <v>5482</v>
      </c>
      <c r="AI24" s="56">
        <v>5856</v>
      </c>
    </row>
    <row r="25" spans="1:35">
      <c r="A25">
        <v>23</v>
      </c>
      <c r="B25" s="59">
        <v>36</v>
      </c>
      <c r="C25" s="59">
        <v>32</v>
      </c>
      <c r="D25" s="56" t="s">
        <v>4</v>
      </c>
      <c r="E25" s="56" t="s">
        <v>7</v>
      </c>
      <c r="F25" s="59">
        <v>28</v>
      </c>
      <c r="G25" s="59">
        <v>28</v>
      </c>
      <c r="H25" s="56">
        <v>0.2</v>
      </c>
      <c r="I25" s="59">
        <v>5000</v>
      </c>
      <c r="J25" s="59">
        <v>60000</v>
      </c>
      <c r="K25" s="59">
        <v>15</v>
      </c>
      <c r="L25" s="59">
        <v>150</v>
      </c>
      <c r="M25" s="59">
        <v>0</v>
      </c>
      <c r="N25" s="59">
        <v>80</v>
      </c>
      <c r="O25" s="59">
        <v>11</v>
      </c>
      <c r="P25" s="56">
        <v>5.0000000000000001E-3</v>
      </c>
      <c r="Q25" s="56">
        <v>5.0000000000000001E-3</v>
      </c>
      <c r="R25" s="56">
        <v>7.7400000000000004E-3</v>
      </c>
      <c r="S25" s="56">
        <v>5.0000000000000001E-3</v>
      </c>
      <c r="T25" s="56">
        <v>5.0000000000000001E-3</v>
      </c>
      <c r="U25" s="56">
        <v>5.0000000000000001E-3</v>
      </c>
      <c r="V25" s="56">
        <v>5.0000000000000001E-3</v>
      </c>
      <c r="W25" s="56">
        <v>7.1799999999999998E-3</v>
      </c>
      <c r="X25" s="56">
        <v>7.1799999999999998E-3</v>
      </c>
      <c r="Y25" s="56">
        <v>5.0000000000000001E-3</v>
      </c>
      <c r="Z25" s="56">
        <v>5.0000000000000001E-3</v>
      </c>
      <c r="AA25" s="56">
        <v>5.0000000000000001E-3</v>
      </c>
      <c r="AB25" s="10">
        <v>0.56545511982570795</v>
      </c>
      <c r="AC25" s="56">
        <v>6.6260638930602509</v>
      </c>
      <c r="AD25" s="56">
        <v>228.672</v>
      </c>
      <c r="AE25" s="56">
        <v>0.03</v>
      </c>
      <c r="AF25" s="56">
        <v>1315</v>
      </c>
      <c r="AG25" s="56">
        <v>4435</v>
      </c>
      <c r="AH25" s="56">
        <v>5454</v>
      </c>
      <c r="AI25" s="56">
        <v>5828</v>
      </c>
    </row>
    <row r="26" spans="1:35">
      <c r="A26">
        <v>24</v>
      </c>
      <c r="B26" s="59">
        <v>36</v>
      </c>
      <c r="C26" s="59">
        <v>32</v>
      </c>
      <c r="D26" s="56" t="s">
        <v>4</v>
      </c>
      <c r="E26" s="56" t="s">
        <v>7</v>
      </c>
      <c r="F26" s="59">
        <v>30</v>
      </c>
      <c r="G26" s="59">
        <v>30</v>
      </c>
      <c r="H26" s="56">
        <v>0.2</v>
      </c>
      <c r="I26" s="59">
        <v>5000</v>
      </c>
      <c r="J26" s="59">
        <v>60000</v>
      </c>
      <c r="K26" s="59">
        <v>15</v>
      </c>
      <c r="L26" s="59">
        <v>150</v>
      </c>
      <c r="M26" s="59">
        <v>0</v>
      </c>
      <c r="N26" s="59">
        <v>80</v>
      </c>
      <c r="O26" s="59">
        <v>11</v>
      </c>
      <c r="P26" s="56">
        <v>5.0000000000000001E-3</v>
      </c>
      <c r="Q26" s="56">
        <v>5.0000000000000001E-3</v>
      </c>
      <c r="R26" s="56">
        <v>7.6600000000000001E-3</v>
      </c>
      <c r="S26" s="56">
        <v>5.0000000000000001E-3</v>
      </c>
      <c r="T26" s="56">
        <v>5.0000000000000001E-3</v>
      </c>
      <c r="U26" s="56">
        <v>5.0000000000000001E-3</v>
      </c>
      <c r="V26" s="56">
        <v>5.0000000000000001E-3</v>
      </c>
      <c r="W26" s="56">
        <v>7.1000000000000004E-3</v>
      </c>
      <c r="X26" s="56">
        <v>7.1000000000000004E-3</v>
      </c>
      <c r="Y26" s="56">
        <v>5.0000000000000001E-3</v>
      </c>
      <c r="Z26" s="56">
        <v>5.0000000000000001E-3</v>
      </c>
      <c r="AA26" s="56">
        <v>5.0000000000000001E-3</v>
      </c>
      <c r="AB26" s="10">
        <v>0.5699636165577342</v>
      </c>
      <c r="AC26" s="56">
        <v>6.6524269724842791</v>
      </c>
      <c r="AD26" s="56">
        <v>228.672</v>
      </c>
      <c r="AE26" s="56">
        <v>0.03</v>
      </c>
      <c r="AF26" s="56">
        <v>1311</v>
      </c>
      <c r="AG26" s="56">
        <v>4394</v>
      </c>
      <c r="AH26" s="56">
        <v>5436</v>
      </c>
      <c r="AI26" s="56">
        <v>5810</v>
      </c>
    </row>
    <row r="27" spans="1:35">
      <c r="A27">
        <v>25</v>
      </c>
      <c r="B27" s="59">
        <v>36</v>
      </c>
      <c r="C27" s="59">
        <v>32</v>
      </c>
      <c r="D27" s="56" t="s">
        <v>4</v>
      </c>
      <c r="E27" s="56" t="s">
        <v>7</v>
      </c>
      <c r="F27" s="59">
        <v>32</v>
      </c>
      <c r="G27" s="59">
        <v>32</v>
      </c>
      <c r="H27" s="56">
        <v>0.2</v>
      </c>
      <c r="I27" s="59">
        <v>5000</v>
      </c>
      <c r="J27" s="59">
        <v>60000</v>
      </c>
      <c r="K27" s="59">
        <v>15</v>
      </c>
      <c r="L27" s="59">
        <v>150</v>
      </c>
      <c r="M27" s="59">
        <v>0</v>
      </c>
      <c r="N27" s="59">
        <v>80</v>
      </c>
      <c r="O27" s="59">
        <v>11</v>
      </c>
      <c r="P27" s="56">
        <v>5.0000000000000001E-3</v>
      </c>
      <c r="Q27" s="56">
        <v>5.0000000000000001E-3</v>
      </c>
      <c r="R27" s="56">
        <v>7.5799999999999999E-3</v>
      </c>
      <c r="S27" s="56">
        <v>5.0000000000000001E-3</v>
      </c>
      <c r="T27" s="56">
        <v>5.0000000000000001E-3</v>
      </c>
      <c r="U27" s="56">
        <v>5.0000000000000001E-3</v>
      </c>
      <c r="V27" s="56">
        <v>5.0000000000000001E-3</v>
      </c>
      <c r="W27" s="56">
        <v>7.0400000000000003E-3</v>
      </c>
      <c r="X27" s="56">
        <v>7.0400000000000003E-3</v>
      </c>
      <c r="Y27" s="56">
        <v>5.0000000000000001E-3</v>
      </c>
      <c r="Z27" s="56">
        <v>5.0000000000000001E-3</v>
      </c>
      <c r="AA27" s="56">
        <v>5.0000000000000001E-3</v>
      </c>
      <c r="AB27" s="10">
        <v>0.57509716775599129</v>
      </c>
      <c r="AC27" s="56">
        <v>6.6823183733865683</v>
      </c>
      <c r="AD27" s="56">
        <v>228.672</v>
      </c>
      <c r="AE27" s="56">
        <v>0.03</v>
      </c>
      <c r="AF27" s="56">
        <v>1303</v>
      </c>
      <c r="AG27" s="56">
        <v>4333</v>
      </c>
      <c r="AH27" s="56">
        <v>5410</v>
      </c>
      <c r="AI27" s="56">
        <v>5783</v>
      </c>
    </row>
    <row r="28" spans="1:35">
      <c r="A28">
        <v>26</v>
      </c>
      <c r="B28" s="59">
        <v>36</v>
      </c>
      <c r="C28" s="59">
        <v>32</v>
      </c>
      <c r="D28" s="56" t="s">
        <v>4</v>
      </c>
      <c r="E28" s="56" t="s">
        <v>7</v>
      </c>
      <c r="F28" s="59">
        <v>24</v>
      </c>
      <c r="G28" s="59">
        <v>24</v>
      </c>
      <c r="H28" s="56">
        <v>0.2</v>
      </c>
      <c r="I28" s="59">
        <v>5000</v>
      </c>
      <c r="J28" s="59">
        <v>60000</v>
      </c>
      <c r="K28" s="59">
        <v>16</v>
      </c>
      <c r="L28" s="59">
        <v>150</v>
      </c>
      <c r="M28" s="59">
        <v>0</v>
      </c>
      <c r="N28" s="59">
        <v>80</v>
      </c>
      <c r="O28" s="59">
        <v>11</v>
      </c>
      <c r="P28" s="56">
        <v>5.0000000000000001E-3</v>
      </c>
      <c r="Q28" s="56">
        <v>5.0000000000000001E-3</v>
      </c>
      <c r="R28" s="56">
        <v>7.1599999999999997E-3</v>
      </c>
      <c r="S28" s="56">
        <v>5.0000000000000001E-3</v>
      </c>
      <c r="T28" s="56">
        <v>5.0000000000000001E-3</v>
      </c>
      <c r="U28" s="56">
        <v>5.0000000000000001E-3</v>
      </c>
      <c r="V28" s="56">
        <v>5.0000000000000001E-3</v>
      </c>
      <c r="W28" s="56">
        <v>6.6400000000000001E-3</v>
      </c>
      <c r="X28" s="56">
        <v>6.6400000000000001E-3</v>
      </c>
      <c r="Y28" s="56">
        <v>5.0000000000000001E-3</v>
      </c>
      <c r="Z28" s="56">
        <v>5.0000000000000001E-3</v>
      </c>
      <c r="AA28" s="56">
        <v>5.0000000000000001E-3</v>
      </c>
      <c r="AB28" s="10">
        <v>0.60215884937959563</v>
      </c>
      <c r="AC28" s="56">
        <v>6.6104116493930096</v>
      </c>
      <c r="AD28" s="56">
        <v>243.072</v>
      </c>
      <c r="AE28" s="56">
        <v>0.03</v>
      </c>
      <c r="AF28" s="56">
        <v>1242</v>
      </c>
      <c r="AG28" s="56">
        <v>4210</v>
      </c>
      <c r="AH28" s="56">
        <v>5148</v>
      </c>
      <c r="AI28" s="56">
        <v>5500</v>
      </c>
    </row>
    <row r="29" spans="1:35">
      <c r="A29">
        <v>27</v>
      </c>
      <c r="B29" s="59">
        <v>36</v>
      </c>
      <c r="C29" s="59">
        <v>32</v>
      </c>
      <c r="D29" s="56" t="s">
        <v>4</v>
      </c>
      <c r="E29" s="56" t="s">
        <v>7</v>
      </c>
      <c r="F29" s="59">
        <v>26</v>
      </c>
      <c r="G29" s="59">
        <v>26</v>
      </c>
      <c r="H29" s="56">
        <v>0.2</v>
      </c>
      <c r="I29" s="59">
        <v>5000</v>
      </c>
      <c r="J29" s="59">
        <v>60000</v>
      </c>
      <c r="K29" s="59">
        <v>16</v>
      </c>
      <c r="L29" s="59">
        <v>150</v>
      </c>
      <c r="M29" s="59">
        <v>0</v>
      </c>
      <c r="N29" s="59">
        <v>80</v>
      </c>
      <c r="O29" s="59">
        <v>11</v>
      </c>
      <c r="P29" s="56">
        <v>5.0000000000000001E-3</v>
      </c>
      <c r="Q29" s="56">
        <v>5.0000000000000001E-3</v>
      </c>
      <c r="R29" s="56">
        <v>7.0800000000000004E-3</v>
      </c>
      <c r="S29" s="56">
        <v>5.0000000000000001E-3</v>
      </c>
      <c r="T29" s="56">
        <v>5.0000000000000001E-3</v>
      </c>
      <c r="U29" s="56">
        <v>5.0000000000000001E-3</v>
      </c>
      <c r="V29" s="56">
        <v>5.0000000000000001E-3</v>
      </c>
      <c r="W29" s="56">
        <v>6.5799999999999999E-3</v>
      </c>
      <c r="X29" s="56">
        <v>6.5799999999999999E-3</v>
      </c>
      <c r="Y29" s="56">
        <v>5.0000000000000001E-3</v>
      </c>
      <c r="Z29" s="56">
        <v>5.0000000000000001E-3</v>
      </c>
      <c r="AA29" s="56">
        <v>5.0000000000000001E-3</v>
      </c>
      <c r="AB29" s="10">
        <v>0.6099447811351103</v>
      </c>
      <c r="AC29" s="56">
        <v>7.3533277249817424</v>
      </c>
      <c r="AD29" s="56">
        <v>243.072</v>
      </c>
      <c r="AE29" s="56">
        <v>0.03</v>
      </c>
      <c r="AF29" s="56">
        <v>1089</v>
      </c>
      <c r="AG29" s="56">
        <v>2795</v>
      </c>
      <c r="AH29" s="56">
        <v>4292</v>
      </c>
      <c r="AI29" s="56">
        <v>4916</v>
      </c>
    </row>
    <row r="30" spans="1:35">
      <c r="A30">
        <v>28</v>
      </c>
      <c r="B30" s="59">
        <v>36</v>
      </c>
      <c r="C30" s="59">
        <v>32</v>
      </c>
      <c r="D30" s="56" t="s">
        <v>4</v>
      </c>
      <c r="E30" s="56" t="s">
        <v>7</v>
      </c>
      <c r="F30" s="59">
        <v>28</v>
      </c>
      <c r="G30" s="59">
        <v>28</v>
      </c>
      <c r="H30" s="56">
        <v>0.2</v>
      </c>
      <c r="I30" s="59">
        <v>5000</v>
      </c>
      <c r="J30" s="59">
        <v>60000</v>
      </c>
      <c r="K30" s="59">
        <v>16</v>
      </c>
      <c r="L30" s="59">
        <v>150</v>
      </c>
      <c r="M30" s="59">
        <v>0</v>
      </c>
      <c r="N30" s="59">
        <v>80</v>
      </c>
      <c r="O30" s="59">
        <v>11</v>
      </c>
      <c r="P30" s="56">
        <v>5.0000000000000001E-3</v>
      </c>
      <c r="Q30" s="56">
        <v>5.0000000000000001E-3</v>
      </c>
      <c r="R30" s="56">
        <v>7.0000000000000001E-3</v>
      </c>
      <c r="S30" s="56">
        <v>5.0000000000000001E-3</v>
      </c>
      <c r="T30" s="56">
        <v>5.0000000000000001E-3</v>
      </c>
      <c r="U30" s="56">
        <v>5.0000000000000001E-3</v>
      </c>
      <c r="V30" s="56">
        <v>5.0000000000000001E-3</v>
      </c>
      <c r="W30" s="56">
        <v>6.4999999999999997E-3</v>
      </c>
      <c r="X30" s="56">
        <v>6.4999999999999997E-3</v>
      </c>
      <c r="Y30" s="56">
        <v>5.0000000000000001E-3</v>
      </c>
      <c r="Z30" s="56">
        <v>5.0000000000000001E-3</v>
      </c>
      <c r="AA30" s="56">
        <v>5.0000000000000001E-3</v>
      </c>
      <c r="AB30" s="10">
        <v>0.61905302159926467</v>
      </c>
      <c r="AC30" s="56">
        <v>7.4080275051263218</v>
      </c>
      <c r="AD30" s="56">
        <v>243.072</v>
      </c>
      <c r="AE30" s="56">
        <v>0.03</v>
      </c>
      <c r="AF30" s="56">
        <v>1078</v>
      </c>
      <c r="AG30" s="56">
        <v>2681</v>
      </c>
      <c r="AH30" s="56">
        <v>4200</v>
      </c>
      <c r="AI30" s="56">
        <v>4873</v>
      </c>
    </row>
    <row r="31" spans="1:35">
      <c r="A31">
        <v>29</v>
      </c>
      <c r="B31" s="59">
        <v>36</v>
      </c>
      <c r="C31" s="59">
        <v>32</v>
      </c>
      <c r="D31" s="56" t="s">
        <v>4</v>
      </c>
      <c r="E31" s="56" t="s">
        <v>7</v>
      </c>
      <c r="F31" s="59">
        <v>30</v>
      </c>
      <c r="G31" s="59">
        <v>30</v>
      </c>
      <c r="H31" s="56">
        <v>0.2</v>
      </c>
      <c r="I31" s="59">
        <v>5000</v>
      </c>
      <c r="J31" s="59">
        <v>60000</v>
      </c>
      <c r="K31" s="59">
        <v>16</v>
      </c>
      <c r="L31" s="59">
        <v>150</v>
      </c>
      <c r="M31" s="59">
        <v>0</v>
      </c>
      <c r="N31" s="59">
        <v>80</v>
      </c>
      <c r="O31" s="59">
        <v>11</v>
      </c>
      <c r="P31" s="56">
        <v>5.0000000000000001E-3</v>
      </c>
      <c r="Q31" s="56">
        <v>5.0000000000000001E-3</v>
      </c>
      <c r="R31" s="56">
        <v>6.94E-3</v>
      </c>
      <c r="S31" s="56">
        <v>5.0000000000000001E-3</v>
      </c>
      <c r="T31" s="56">
        <v>5.0000000000000001E-3</v>
      </c>
      <c r="U31" s="56">
        <v>5.0000000000000001E-3</v>
      </c>
      <c r="V31" s="56">
        <v>5.0000000000000001E-3</v>
      </c>
      <c r="W31" s="56">
        <v>6.4400000000000004E-3</v>
      </c>
      <c r="X31" s="56">
        <v>6.4400000000000004E-3</v>
      </c>
      <c r="Y31" s="56">
        <v>5.0000000000000001E-3</v>
      </c>
      <c r="Z31" s="56">
        <v>5.0000000000000001E-3</v>
      </c>
      <c r="AA31" s="56">
        <v>5.0000000000000001E-3</v>
      </c>
      <c r="AB31" s="10">
        <v>0.62909851074218748</v>
      </c>
      <c r="AC31" s="56">
        <v>7.4678913507781557</v>
      </c>
      <c r="AD31" s="56">
        <v>243.072</v>
      </c>
      <c r="AE31" s="56">
        <v>0.03</v>
      </c>
      <c r="AF31" s="56">
        <v>1068</v>
      </c>
      <c r="AG31" s="56">
        <v>2566</v>
      </c>
      <c r="AH31" s="56">
        <v>4108</v>
      </c>
      <c r="AI31" s="56">
        <v>4830</v>
      </c>
    </row>
    <row r="32" spans="1:35">
      <c r="A32">
        <v>30</v>
      </c>
      <c r="B32" s="59">
        <v>36</v>
      </c>
      <c r="C32" s="59">
        <v>32</v>
      </c>
      <c r="D32" s="56" t="s">
        <v>4</v>
      </c>
      <c r="E32" s="56" t="s">
        <v>7</v>
      </c>
      <c r="F32" s="59">
        <v>32</v>
      </c>
      <c r="G32" s="59">
        <v>32</v>
      </c>
      <c r="H32" s="56">
        <v>0.2</v>
      </c>
      <c r="I32" s="59">
        <v>5000</v>
      </c>
      <c r="J32" s="59">
        <v>60000</v>
      </c>
      <c r="K32" s="59">
        <v>16</v>
      </c>
      <c r="L32" s="59">
        <v>150</v>
      </c>
      <c r="M32" s="59">
        <v>0</v>
      </c>
      <c r="N32" s="59">
        <v>80</v>
      </c>
      <c r="O32" s="59">
        <v>11</v>
      </c>
      <c r="P32" s="56">
        <v>5.0000000000000001E-3</v>
      </c>
      <c r="Q32" s="56">
        <v>5.0000000000000001E-3</v>
      </c>
      <c r="R32" s="56">
        <v>6.8599999999999998E-3</v>
      </c>
      <c r="S32" s="56">
        <v>5.0000000000000001E-3</v>
      </c>
      <c r="T32" s="56">
        <v>5.0000000000000001E-3</v>
      </c>
      <c r="U32" s="56">
        <v>5.0000000000000001E-3</v>
      </c>
      <c r="V32" s="56">
        <v>5.0000000000000001E-3</v>
      </c>
      <c r="W32" s="56">
        <v>6.3800000000000003E-3</v>
      </c>
      <c r="X32" s="56">
        <v>6.3800000000000003E-3</v>
      </c>
      <c r="Y32" s="56">
        <v>5.0000000000000001E-3</v>
      </c>
      <c r="Z32" s="56">
        <v>5.0000000000000001E-3</v>
      </c>
      <c r="AA32" s="56">
        <v>5.0000000000000001E-3</v>
      </c>
      <c r="AB32" s="10">
        <v>0.64087291044347428</v>
      </c>
      <c r="AC32" s="56">
        <v>7.5374530419003456</v>
      </c>
      <c r="AD32" s="56">
        <v>243.072</v>
      </c>
      <c r="AE32" s="56">
        <v>0.03</v>
      </c>
      <c r="AF32" s="56">
        <v>1055</v>
      </c>
      <c r="AG32" s="56">
        <v>2432</v>
      </c>
      <c r="AH32" s="56">
        <v>4001</v>
      </c>
      <c r="AI32" s="56">
        <v>4781</v>
      </c>
    </row>
    <row r="33" spans="1:35">
      <c r="A33">
        <v>31</v>
      </c>
      <c r="B33" s="59">
        <v>36</v>
      </c>
      <c r="C33" s="59">
        <v>32</v>
      </c>
      <c r="D33" s="56" t="s">
        <v>4</v>
      </c>
      <c r="E33" s="56" t="s">
        <v>7</v>
      </c>
      <c r="F33" s="59">
        <v>24</v>
      </c>
      <c r="G33" s="59">
        <v>24</v>
      </c>
      <c r="H33" s="56">
        <v>0.2</v>
      </c>
      <c r="I33" s="59">
        <v>5000</v>
      </c>
      <c r="J33" s="59">
        <v>60000</v>
      </c>
      <c r="K33" s="59">
        <v>17</v>
      </c>
      <c r="L33" s="59">
        <v>150</v>
      </c>
      <c r="M33" s="59">
        <v>0</v>
      </c>
      <c r="N33" s="59">
        <v>80</v>
      </c>
      <c r="O33" s="59">
        <v>11</v>
      </c>
      <c r="P33" s="56">
        <v>5.0000000000000001E-3</v>
      </c>
      <c r="Q33" s="56">
        <v>5.0000000000000001E-3</v>
      </c>
      <c r="R33" s="56">
        <v>6.5399999999999998E-3</v>
      </c>
      <c r="S33" s="56">
        <v>5.0000000000000001E-3</v>
      </c>
      <c r="T33" s="56">
        <v>5.0000000000000001E-3</v>
      </c>
      <c r="U33" s="56">
        <v>5.0000000000000001E-3</v>
      </c>
      <c r="V33" s="56">
        <v>5.0000000000000001E-3</v>
      </c>
      <c r="W33" s="56">
        <v>6.0600000000000003E-3</v>
      </c>
      <c r="X33" s="56">
        <v>6.0600000000000003E-3</v>
      </c>
      <c r="Y33" s="56">
        <v>5.0000000000000001E-3</v>
      </c>
      <c r="Z33" s="56">
        <v>5.0000000000000001E-3</v>
      </c>
      <c r="AA33" s="56">
        <v>5.0000000000000001E-3</v>
      </c>
      <c r="AB33" s="10">
        <v>0.68063855198093892</v>
      </c>
      <c r="AC33" s="56">
        <v>7.4787172262026358</v>
      </c>
      <c r="AD33" s="56">
        <v>257.47199999999998</v>
      </c>
      <c r="AE33" s="56">
        <v>0.03</v>
      </c>
      <c r="AF33" s="56">
        <v>1006</v>
      </c>
      <c r="AG33" s="56">
        <v>2405</v>
      </c>
      <c r="AH33" s="56">
        <v>3864</v>
      </c>
      <c r="AI33" s="56">
        <v>4553</v>
      </c>
    </row>
    <row r="34" spans="1:35">
      <c r="A34">
        <v>32</v>
      </c>
      <c r="B34" s="59">
        <v>36</v>
      </c>
      <c r="C34" s="59">
        <v>32</v>
      </c>
      <c r="D34" s="56" t="s">
        <v>4</v>
      </c>
      <c r="E34" s="56" t="s">
        <v>7</v>
      </c>
      <c r="F34" s="59">
        <v>26</v>
      </c>
      <c r="G34" s="59">
        <v>26</v>
      </c>
      <c r="H34" s="56">
        <v>0.2</v>
      </c>
      <c r="I34" s="59">
        <v>5000</v>
      </c>
      <c r="J34" s="59">
        <v>60000</v>
      </c>
      <c r="K34" s="59">
        <v>17</v>
      </c>
      <c r="L34" s="59">
        <v>150</v>
      </c>
      <c r="M34" s="59">
        <v>0</v>
      </c>
      <c r="N34" s="59">
        <v>80</v>
      </c>
      <c r="O34" s="59">
        <v>11</v>
      </c>
      <c r="P34" s="56">
        <v>5.0000000000000001E-3</v>
      </c>
      <c r="Q34" s="56">
        <v>5.0000000000000001E-3</v>
      </c>
      <c r="R34" s="56">
        <v>6.4599999999999996E-3</v>
      </c>
      <c r="S34" s="56">
        <v>5.0000000000000001E-3</v>
      </c>
      <c r="T34" s="56">
        <v>5.0000000000000001E-3</v>
      </c>
      <c r="U34" s="56">
        <v>5.0000000000000001E-3</v>
      </c>
      <c r="V34" s="56">
        <v>5.0000000000000001E-3</v>
      </c>
      <c r="W34" s="56">
        <v>6.0000000000000001E-3</v>
      </c>
      <c r="X34" s="56">
        <v>6.0000000000000001E-3</v>
      </c>
      <c r="Y34" s="56">
        <v>5.0000000000000001E-3</v>
      </c>
      <c r="Z34" s="56">
        <v>5.0000000000000001E-3</v>
      </c>
      <c r="AA34" s="56">
        <v>5.0000000000000001E-3</v>
      </c>
      <c r="AB34" s="10">
        <v>0.69617970330815004</v>
      </c>
      <c r="AC34" s="56">
        <v>8.3597870178262603</v>
      </c>
      <c r="AD34" s="56">
        <v>257.47199999999998</v>
      </c>
      <c r="AE34" s="56">
        <v>0.03</v>
      </c>
      <c r="AF34" s="56">
        <v>873</v>
      </c>
      <c r="AG34" s="56">
        <v>1390</v>
      </c>
      <c r="AH34" s="56">
        <v>2588</v>
      </c>
      <c r="AI34" s="56">
        <v>3795</v>
      </c>
    </row>
    <row r="35" spans="1:35">
      <c r="A35">
        <v>33</v>
      </c>
      <c r="B35" s="59">
        <v>36</v>
      </c>
      <c r="C35" s="59">
        <v>32</v>
      </c>
      <c r="D35" s="56" t="s">
        <v>4</v>
      </c>
      <c r="E35" s="56" t="s">
        <v>7</v>
      </c>
      <c r="F35" s="59">
        <v>28</v>
      </c>
      <c r="G35" s="59">
        <v>28</v>
      </c>
      <c r="H35" s="56">
        <v>0.2</v>
      </c>
      <c r="I35" s="59">
        <v>5000</v>
      </c>
      <c r="J35" s="59">
        <v>60000</v>
      </c>
      <c r="K35" s="59">
        <v>17</v>
      </c>
      <c r="L35" s="59">
        <v>150</v>
      </c>
      <c r="M35" s="59">
        <v>0</v>
      </c>
      <c r="N35" s="59">
        <v>80</v>
      </c>
      <c r="O35" s="59">
        <v>11</v>
      </c>
      <c r="P35" s="56">
        <v>5.0000000000000001E-3</v>
      </c>
      <c r="Q35" s="56">
        <v>5.0000000000000001E-3</v>
      </c>
      <c r="R35" s="56">
        <v>6.4000000000000003E-3</v>
      </c>
      <c r="S35" s="56">
        <v>5.0000000000000001E-3</v>
      </c>
      <c r="T35" s="56">
        <v>5.0000000000000001E-3</v>
      </c>
      <c r="U35" s="56">
        <v>5.0000000000000001E-3</v>
      </c>
      <c r="V35" s="56">
        <v>5.0000000000000001E-3</v>
      </c>
      <c r="W35" s="56">
        <v>5.94E-3</v>
      </c>
      <c r="X35" s="56">
        <v>5.94E-3</v>
      </c>
      <c r="Y35" s="56">
        <v>5.0000000000000001E-3</v>
      </c>
      <c r="Z35" s="56">
        <v>5.0000000000000001E-3</v>
      </c>
      <c r="AA35" s="56">
        <v>5.0000000000000001E-3</v>
      </c>
      <c r="AB35" s="10">
        <v>0.70363905484848122</v>
      </c>
      <c r="AC35" s="56">
        <v>8.4044539626716706</v>
      </c>
      <c r="AD35" s="56">
        <v>257.47199999999998</v>
      </c>
      <c r="AE35" s="56">
        <v>0.03</v>
      </c>
      <c r="AF35" s="56">
        <v>867</v>
      </c>
      <c r="AG35" s="56">
        <v>1382</v>
      </c>
      <c r="AH35" s="56">
        <v>2530</v>
      </c>
      <c r="AI35" s="56">
        <v>3747</v>
      </c>
    </row>
    <row r="36" spans="1:35">
      <c r="A36">
        <v>34</v>
      </c>
      <c r="B36" s="59">
        <v>36</v>
      </c>
      <c r="C36" s="59">
        <v>32</v>
      </c>
      <c r="D36" s="56" t="s">
        <v>4</v>
      </c>
      <c r="E36" s="56" t="s">
        <v>7</v>
      </c>
      <c r="F36" s="59">
        <v>30</v>
      </c>
      <c r="G36" s="59">
        <v>30</v>
      </c>
      <c r="H36" s="56">
        <v>0.2</v>
      </c>
      <c r="I36" s="59">
        <v>5000</v>
      </c>
      <c r="J36" s="59">
        <v>60000</v>
      </c>
      <c r="K36" s="59">
        <v>17</v>
      </c>
      <c r="L36" s="59">
        <v>150</v>
      </c>
      <c r="M36" s="59">
        <v>0</v>
      </c>
      <c r="N36" s="59">
        <v>80</v>
      </c>
      <c r="O36" s="59">
        <v>11</v>
      </c>
      <c r="P36" s="56">
        <v>5.0000000000000001E-3</v>
      </c>
      <c r="Q36" s="56">
        <v>5.0000000000000001E-3</v>
      </c>
      <c r="R36" s="56">
        <v>6.3400000000000001E-3</v>
      </c>
      <c r="S36" s="56">
        <v>5.0000000000000001E-3</v>
      </c>
      <c r="T36" s="56">
        <v>5.0000000000000001E-3</v>
      </c>
      <c r="U36" s="56">
        <v>5.0000000000000001E-3</v>
      </c>
      <c r="V36" s="56">
        <v>5.0000000000000001E-3</v>
      </c>
      <c r="W36" s="56">
        <v>5.8799999999999998E-3</v>
      </c>
      <c r="X36" s="56">
        <v>5.8799999999999998E-3</v>
      </c>
      <c r="Y36" s="56">
        <v>5.0000000000000001E-3</v>
      </c>
      <c r="Z36" s="56">
        <v>5.0000000000000001E-3</v>
      </c>
      <c r="AA36" s="56">
        <v>5.0000000000000001E-3</v>
      </c>
      <c r="AB36" s="10">
        <v>0.70722004046886411</v>
      </c>
      <c r="AC36" s="56">
        <v>8.4258129492161071</v>
      </c>
      <c r="AD36" s="56">
        <v>257.47199999999998</v>
      </c>
      <c r="AE36" s="56">
        <v>0.03</v>
      </c>
      <c r="AF36" s="56">
        <v>863</v>
      </c>
      <c r="AG36" s="56">
        <v>1376</v>
      </c>
      <c r="AH36" s="56">
        <v>2487</v>
      </c>
      <c r="AI36" s="56">
        <v>3712</v>
      </c>
    </row>
    <row r="37" spans="1:35">
      <c r="A37">
        <v>35</v>
      </c>
      <c r="B37" s="59">
        <v>36</v>
      </c>
      <c r="C37" s="59">
        <v>32</v>
      </c>
      <c r="D37" s="56" t="s">
        <v>4</v>
      </c>
      <c r="E37" s="56" t="s">
        <v>7</v>
      </c>
      <c r="F37" s="59">
        <v>32</v>
      </c>
      <c r="G37" s="59">
        <v>32</v>
      </c>
      <c r="H37" s="56">
        <v>0.2</v>
      </c>
      <c r="I37" s="59">
        <v>5000</v>
      </c>
      <c r="J37" s="59">
        <v>60000</v>
      </c>
      <c r="K37" s="59">
        <v>17</v>
      </c>
      <c r="L37" s="59">
        <v>150</v>
      </c>
      <c r="M37" s="59">
        <v>0</v>
      </c>
      <c r="N37" s="59">
        <v>80</v>
      </c>
      <c r="O37" s="59">
        <v>11</v>
      </c>
      <c r="P37" s="56">
        <v>5.0000000000000001E-3</v>
      </c>
      <c r="Q37" s="56">
        <v>5.0000000000000001E-3</v>
      </c>
      <c r="R37" s="56">
        <v>6.2599999999999999E-3</v>
      </c>
      <c r="S37" s="56">
        <v>5.0000000000000001E-3</v>
      </c>
      <c r="T37" s="56">
        <v>5.0000000000000001E-3</v>
      </c>
      <c r="U37" s="56">
        <v>5.0000000000000001E-3</v>
      </c>
      <c r="V37" s="56">
        <v>5.0000000000000001E-3</v>
      </c>
      <c r="W37" s="56">
        <v>5.8199999999999997E-3</v>
      </c>
      <c r="X37" s="56">
        <v>5.8199999999999997E-3</v>
      </c>
      <c r="Y37" s="56">
        <v>5.0000000000000001E-3</v>
      </c>
      <c r="Z37" s="56">
        <v>5.0000000000000001E-3</v>
      </c>
      <c r="AA37" s="56">
        <v>5.0000000000000001E-3</v>
      </c>
      <c r="AB37" s="10">
        <v>0.71113073358795986</v>
      </c>
      <c r="AC37" s="56">
        <v>8.4490768138085759</v>
      </c>
      <c r="AD37" s="56">
        <v>257.47199999999998</v>
      </c>
      <c r="AE37" s="56">
        <v>0.03</v>
      </c>
      <c r="AF37" s="56">
        <v>860</v>
      </c>
      <c r="AG37" s="56">
        <v>1372</v>
      </c>
      <c r="AH37" s="56">
        <v>2458</v>
      </c>
      <c r="AI37" s="56">
        <v>3688</v>
      </c>
    </row>
    <row r="38" spans="1:35">
      <c r="A38">
        <v>36</v>
      </c>
      <c r="B38" s="59">
        <v>36</v>
      </c>
      <c r="C38" s="59">
        <v>32</v>
      </c>
      <c r="D38" s="56" t="s">
        <v>4</v>
      </c>
      <c r="E38" s="56" t="s">
        <v>7</v>
      </c>
      <c r="F38" s="59">
        <v>24</v>
      </c>
      <c r="G38" s="59">
        <v>24</v>
      </c>
      <c r="H38" s="56">
        <v>0.2</v>
      </c>
      <c r="I38" s="59">
        <v>5000</v>
      </c>
      <c r="J38" s="59">
        <v>60000</v>
      </c>
      <c r="K38" s="59">
        <v>18</v>
      </c>
      <c r="L38" s="59">
        <v>150</v>
      </c>
      <c r="M38" s="59">
        <v>0</v>
      </c>
      <c r="N38" s="59">
        <v>80</v>
      </c>
      <c r="O38" s="59">
        <v>11</v>
      </c>
      <c r="P38" s="56">
        <v>5.0000000000000001E-3</v>
      </c>
      <c r="Q38" s="56">
        <v>5.0000000000000001E-3</v>
      </c>
      <c r="R38" s="56">
        <v>6.0000000000000001E-3</v>
      </c>
      <c r="S38" s="56">
        <v>5.0000000000000001E-3</v>
      </c>
      <c r="T38" s="56">
        <v>5.0000000000000001E-3</v>
      </c>
      <c r="U38" s="56">
        <v>5.0000000000000001E-3</v>
      </c>
      <c r="V38" s="56">
        <v>5.0000000000000001E-3</v>
      </c>
      <c r="W38" s="56">
        <v>5.5799999999999999E-3</v>
      </c>
      <c r="X38" s="56">
        <v>5.5799999999999999E-3</v>
      </c>
      <c r="Y38" s="56">
        <v>5.0000000000000001E-3</v>
      </c>
      <c r="Z38" s="56">
        <v>5.0000000000000001E-3</v>
      </c>
      <c r="AA38" s="56">
        <v>5.0000000000000001E-3</v>
      </c>
      <c r="AB38" s="10">
        <v>0.72868517005567657</v>
      </c>
      <c r="AC38" s="56">
        <v>8.2045911428918821</v>
      </c>
      <c r="AD38" s="56">
        <v>271.87200000000001</v>
      </c>
      <c r="AE38" s="56">
        <v>0.03</v>
      </c>
      <c r="AF38" s="56">
        <v>847</v>
      </c>
      <c r="AG38" s="56">
        <v>1348</v>
      </c>
      <c r="AH38" s="56">
        <v>2671</v>
      </c>
      <c r="AI38" s="56">
        <v>3775</v>
      </c>
    </row>
    <row r="39" spans="1:35">
      <c r="A39">
        <v>37</v>
      </c>
      <c r="B39" s="59">
        <v>36</v>
      </c>
      <c r="C39" s="59">
        <v>32</v>
      </c>
      <c r="D39" s="56" t="s">
        <v>4</v>
      </c>
      <c r="E39" s="56" t="s">
        <v>7</v>
      </c>
      <c r="F39" s="59">
        <v>26</v>
      </c>
      <c r="G39" s="59">
        <v>26</v>
      </c>
      <c r="H39" s="56">
        <v>0.2</v>
      </c>
      <c r="I39" s="59">
        <v>5000</v>
      </c>
      <c r="J39" s="59">
        <v>60000</v>
      </c>
      <c r="K39" s="59">
        <v>18</v>
      </c>
      <c r="L39" s="59">
        <v>150</v>
      </c>
      <c r="M39" s="59">
        <v>0</v>
      </c>
      <c r="N39" s="59">
        <v>80</v>
      </c>
      <c r="O39" s="59">
        <v>11</v>
      </c>
      <c r="P39" s="56">
        <v>5.0000000000000001E-3</v>
      </c>
      <c r="Q39" s="56">
        <v>5.0000000000000001E-3</v>
      </c>
      <c r="R39" s="56">
        <v>5.94E-3</v>
      </c>
      <c r="S39" s="56">
        <v>5.0000000000000001E-3</v>
      </c>
      <c r="T39" s="56">
        <v>5.0000000000000001E-3</v>
      </c>
      <c r="U39" s="56">
        <v>5.0000000000000001E-3</v>
      </c>
      <c r="V39" s="56">
        <v>5.0000000000000001E-3</v>
      </c>
      <c r="W39" s="56">
        <v>5.5199999999999997E-3</v>
      </c>
      <c r="X39" s="56">
        <v>5.5199999999999997E-3</v>
      </c>
      <c r="Y39" s="56">
        <v>5.0000000000000001E-3</v>
      </c>
      <c r="Z39" s="56">
        <v>5.0000000000000001E-3</v>
      </c>
      <c r="AA39" s="56">
        <v>5.0000000000000001E-3</v>
      </c>
      <c r="AB39" s="10">
        <v>0.73452679940288856</v>
      </c>
      <c r="AC39" s="56">
        <v>9.1045082758343874</v>
      </c>
      <c r="AD39" s="56">
        <v>271.87200000000001</v>
      </c>
      <c r="AE39" s="56">
        <v>0.03</v>
      </c>
      <c r="AF39" s="56">
        <v>739</v>
      </c>
      <c r="AG39" s="56">
        <v>1186</v>
      </c>
      <c r="AH39" s="56">
        <v>1551</v>
      </c>
      <c r="AI39" s="56">
        <v>2760</v>
      </c>
    </row>
    <row r="40" spans="1:35">
      <c r="A40">
        <v>38</v>
      </c>
      <c r="B40" s="59">
        <v>36</v>
      </c>
      <c r="C40" s="59">
        <v>32</v>
      </c>
      <c r="D40" s="56" t="s">
        <v>4</v>
      </c>
      <c r="E40" s="56" t="s">
        <v>7</v>
      </c>
      <c r="F40" s="59">
        <v>28</v>
      </c>
      <c r="G40" s="59">
        <v>28</v>
      </c>
      <c r="H40" s="56">
        <v>0.2</v>
      </c>
      <c r="I40" s="59">
        <v>5000</v>
      </c>
      <c r="J40" s="59">
        <v>60000</v>
      </c>
      <c r="K40" s="59">
        <v>18</v>
      </c>
      <c r="L40" s="59">
        <v>150</v>
      </c>
      <c r="M40" s="59">
        <v>0</v>
      </c>
      <c r="N40" s="59">
        <v>80</v>
      </c>
      <c r="O40" s="59">
        <v>11</v>
      </c>
      <c r="P40" s="56">
        <v>5.0000000000000001E-3</v>
      </c>
      <c r="Q40" s="56">
        <v>5.0000000000000001E-3</v>
      </c>
      <c r="R40" s="56">
        <v>5.8799999999999998E-3</v>
      </c>
      <c r="S40" s="56">
        <v>5.0000000000000001E-3</v>
      </c>
      <c r="T40" s="56">
        <v>5.0000000000000001E-3</v>
      </c>
      <c r="U40" s="56">
        <v>5.0000000000000001E-3</v>
      </c>
      <c r="V40" s="56">
        <v>5.0000000000000001E-3</v>
      </c>
      <c r="W40" s="56">
        <v>5.4599999999999996E-3</v>
      </c>
      <c r="X40" s="56">
        <v>5.4599999999999996E-3</v>
      </c>
      <c r="Y40" s="56">
        <v>5.0000000000000001E-3</v>
      </c>
      <c r="Z40" s="56">
        <v>5.0000000000000001E-3</v>
      </c>
      <c r="AA40" s="56">
        <v>5.0000000000000001E-3</v>
      </c>
      <c r="AB40" s="10">
        <v>0.74134592108448316</v>
      </c>
      <c r="AC40" s="56">
        <v>9.1466723744712883</v>
      </c>
      <c r="AD40" s="56">
        <v>271.87200000000001</v>
      </c>
      <c r="AE40" s="56">
        <v>0.03</v>
      </c>
      <c r="AF40" s="56">
        <v>734</v>
      </c>
      <c r="AG40" s="56">
        <v>1178</v>
      </c>
      <c r="AH40" s="56">
        <v>1541</v>
      </c>
      <c r="AI40" s="56">
        <v>2704</v>
      </c>
    </row>
    <row r="41" spans="1:35">
      <c r="A41">
        <v>39</v>
      </c>
      <c r="B41" s="59">
        <v>36</v>
      </c>
      <c r="C41" s="59">
        <v>32</v>
      </c>
      <c r="D41" s="56" t="s">
        <v>4</v>
      </c>
      <c r="E41" s="56" t="s">
        <v>7</v>
      </c>
      <c r="F41" s="59">
        <v>30</v>
      </c>
      <c r="G41" s="59">
        <v>30</v>
      </c>
      <c r="H41" s="56">
        <v>0.2</v>
      </c>
      <c r="I41" s="59">
        <v>5000</v>
      </c>
      <c r="J41" s="59">
        <v>60000</v>
      </c>
      <c r="K41" s="59">
        <v>18</v>
      </c>
      <c r="L41" s="59">
        <v>150</v>
      </c>
      <c r="M41" s="59">
        <v>0</v>
      </c>
      <c r="N41" s="59">
        <v>80</v>
      </c>
      <c r="O41" s="59">
        <v>11</v>
      </c>
      <c r="P41" s="56">
        <v>5.0000000000000001E-3</v>
      </c>
      <c r="Q41" s="56">
        <v>5.0000000000000001E-3</v>
      </c>
      <c r="R41" s="56">
        <v>5.8199999999999997E-3</v>
      </c>
      <c r="S41" s="56">
        <v>5.0000000000000001E-3</v>
      </c>
      <c r="T41" s="56">
        <v>5.0000000000000001E-3</v>
      </c>
      <c r="U41" s="56">
        <v>5.0000000000000001E-3</v>
      </c>
      <c r="V41" s="56">
        <v>5.0000000000000001E-3</v>
      </c>
      <c r="W41" s="56">
        <v>5.4000000000000003E-3</v>
      </c>
      <c r="X41" s="56">
        <v>5.4000000000000003E-3</v>
      </c>
      <c r="Y41" s="56">
        <v>5.0000000000000001E-3</v>
      </c>
      <c r="Z41" s="56">
        <v>5.0000000000000001E-3</v>
      </c>
      <c r="AA41" s="56">
        <v>5.0000000000000001E-3</v>
      </c>
      <c r="AB41" s="10">
        <v>0.74889693274429114</v>
      </c>
      <c r="AC41" s="56">
        <v>9.1931362771460421</v>
      </c>
      <c r="AD41" s="56">
        <v>271.87200000000001</v>
      </c>
      <c r="AE41" s="56">
        <v>0.03</v>
      </c>
      <c r="AF41" s="56">
        <v>729</v>
      </c>
      <c r="AG41" s="56">
        <v>1172</v>
      </c>
      <c r="AH41" s="56">
        <v>1533</v>
      </c>
      <c r="AI41" s="56">
        <v>2659</v>
      </c>
    </row>
    <row r="42" spans="1:35">
      <c r="A42">
        <v>40</v>
      </c>
      <c r="B42" s="59">
        <v>34</v>
      </c>
      <c r="C42" s="59">
        <v>34</v>
      </c>
      <c r="D42" s="56" t="s">
        <v>4</v>
      </c>
      <c r="E42" s="56" t="s">
        <v>7</v>
      </c>
      <c r="F42" s="59">
        <v>32</v>
      </c>
      <c r="G42" s="59">
        <v>32</v>
      </c>
      <c r="H42" s="56">
        <v>0.2</v>
      </c>
      <c r="I42" s="59">
        <v>5000</v>
      </c>
      <c r="J42" s="59">
        <v>60000</v>
      </c>
      <c r="K42" s="59">
        <v>18</v>
      </c>
      <c r="L42" s="59">
        <v>150</v>
      </c>
      <c r="M42" s="59">
        <v>0</v>
      </c>
      <c r="N42" s="59">
        <v>80</v>
      </c>
      <c r="O42" s="59">
        <v>11</v>
      </c>
      <c r="P42" s="56">
        <v>5.0000000000000001E-3</v>
      </c>
      <c r="Q42" s="56">
        <v>5.0000000000000001E-3</v>
      </c>
      <c r="R42" s="56">
        <v>5.7600000000000004E-3</v>
      </c>
      <c r="S42" s="56">
        <v>5.0000000000000001E-3</v>
      </c>
      <c r="T42" s="56">
        <v>5.0000000000000001E-3</v>
      </c>
      <c r="U42" s="56">
        <v>5.0000000000000001E-3</v>
      </c>
      <c r="V42" s="56">
        <v>5.0000000000000001E-3</v>
      </c>
      <c r="W42" s="56">
        <v>5.3400000000000001E-3</v>
      </c>
      <c r="X42" s="56">
        <v>5.3400000000000001E-3</v>
      </c>
      <c r="Y42" s="56">
        <v>5.0000000000000001E-3</v>
      </c>
      <c r="Z42" s="56">
        <v>5.0000000000000001E-3</v>
      </c>
      <c r="AA42" s="56">
        <v>5.0000000000000001E-3</v>
      </c>
      <c r="AB42" s="10">
        <v>0.68311622488501578</v>
      </c>
      <c r="AC42" s="56">
        <v>9.2583001001268652</v>
      </c>
      <c r="AD42" s="56">
        <v>272.81599999999997</v>
      </c>
      <c r="AE42" s="56">
        <v>0.03</v>
      </c>
      <c r="AF42" s="56">
        <v>720</v>
      </c>
      <c r="AG42" s="56">
        <v>1157</v>
      </c>
      <c r="AH42" s="56">
        <v>1514</v>
      </c>
      <c r="AI42" s="56">
        <v>2571</v>
      </c>
    </row>
  </sheetData>
  <conditionalFormatting sqref="AF3:AI42">
    <cfRule type="cellIs" dxfId="0" priority="1" operator="lessThan">
      <formula>6000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33</vt:i4>
      </vt:variant>
    </vt:vector>
  </HeadingPairs>
  <TitlesOfParts>
    <vt:vector size="42" baseType="lpstr">
      <vt:lpstr>Slab_Properties</vt:lpstr>
      <vt:lpstr>AISC_DG_11_Sensitive_Equipment</vt:lpstr>
      <vt:lpstr>Batch calculations -&gt;</vt:lpstr>
      <vt:lpstr>Rho_default</vt:lpstr>
      <vt:lpstr>Rho_25%nonmin</vt:lpstr>
      <vt:lpstr>Rho_50%nonmin</vt:lpstr>
      <vt:lpstr>Rho_25%</vt:lpstr>
      <vt:lpstr>Rho_50%</vt:lpstr>
      <vt:lpstr>Rho_100%</vt:lpstr>
      <vt:lpstr>Slab_Properties!c_1</vt:lpstr>
      <vt:lpstr>Slab_Properties!c_2</vt:lpstr>
      <vt:lpstr>Slab_Properties!d</vt:lpstr>
      <vt:lpstr>Slab_Properties!E_c</vt:lpstr>
      <vt:lpstr>Slab_Properties!f_c</vt:lpstr>
      <vt:lpstr>f_n</vt:lpstr>
      <vt:lpstr>Slab_Properties!f_r</vt:lpstr>
      <vt:lpstr>Slab_Properties!f_y</vt:lpstr>
      <vt:lpstr>Slab_Properties!gamma</vt:lpstr>
      <vt:lpstr>Slab_Properties!h</vt:lpstr>
      <vt:lpstr>Slab_Properties!k_1</vt:lpstr>
      <vt:lpstr>Slab_Properties!k_2</vt:lpstr>
      <vt:lpstr>Slab_Properties!l_1</vt:lpstr>
      <vt:lpstr>Slab_Properties!l_1c</vt:lpstr>
      <vt:lpstr>Slab_Properties!l_1m</vt:lpstr>
      <vt:lpstr>Slab_Properties!l_2</vt:lpstr>
      <vt:lpstr>Slab_Properties!l_2c</vt:lpstr>
      <vt:lpstr>Slab_Properties!l_2m</vt:lpstr>
      <vt:lpstr>Slab_Properties!lambda_cw</vt:lpstr>
      <vt:lpstr>Slab_Properties!lambda_i_sq</vt:lpstr>
      <vt:lpstr>Slab_Properties!lambda_w</vt:lpstr>
      <vt:lpstr>Slab_Properties!LL</vt:lpstr>
      <vt:lpstr>Slab_Properties!LLvib</vt:lpstr>
      <vt:lpstr>Slab_Properties!mass</vt:lpstr>
      <vt:lpstr>Slab_Properties!n</vt:lpstr>
      <vt:lpstr>Slab_Properties!nu</vt:lpstr>
      <vt:lpstr>q_u</vt:lpstr>
      <vt:lpstr>qu</vt:lpstr>
      <vt:lpstr>Slab_Properties!SDL</vt:lpstr>
      <vt:lpstr>Slab_Properties!SW</vt:lpstr>
      <vt:lpstr>Slab_Properties!v</vt:lpstr>
      <vt:lpstr>Slab_Properties!w_c</vt:lpstr>
      <vt:lpstr>Slab_Properties!y_t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Maryanne Wachter</dc:creator>
  <cp:lastModifiedBy>Maryanne Wachter</cp:lastModifiedBy>
  <dcterms:created xsi:type="dcterms:W3CDTF">2018-11-29T13:09:35Z</dcterms:created>
  <dcterms:modified xsi:type="dcterms:W3CDTF">2018-12-05T21:19:26Z</dcterms:modified>
</cp:coreProperties>
</file>