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basics Bootcamp\"/>
    </mc:Choice>
  </mc:AlternateContent>
  <xr:revisionPtr revIDLastSave="0" documentId="13_ncr:1_{1CEB43CF-7589-4467-BF1B-201628EA97F4}" xr6:coauthVersionLast="47" xr6:coauthVersionMax="47" xr10:uidLastSave="{00000000-0000-0000-0000-000000000000}"/>
  <bookViews>
    <workbookView xWindow="-108" yWindow="-108" windowWidth="23256" windowHeight="12456" xr2:uid="{3CDAED2F-58D3-4CAE-957B-515D9958F97C}"/>
  </bookViews>
  <sheets>
    <sheet name="Sheet1" sheetId="1" r:id="rId1"/>
  </sheets>
  <definedNames>
    <definedName name="Income">Sheet1!$A$38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1" l="1"/>
  <c r="D7" i="1"/>
  <c r="E7" i="1"/>
  <c r="F7" i="1"/>
  <c r="G7" i="1"/>
  <c r="H7" i="1"/>
  <c r="I7" i="1"/>
  <c r="J7" i="1"/>
  <c r="K7" i="1"/>
  <c r="L7" i="1"/>
  <c r="M7" i="1"/>
  <c r="N42" i="1"/>
  <c r="B45" i="1"/>
  <c r="B20" i="1"/>
  <c r="N20" i="1"/>
  <c r="G3" i="1"/>
  <c r="B3" i="1"/>
  <c r="N40" i="1"/>
  <c r="N39" i="1"/>
  <c r="M56" i="1"/>
  <c r="M4" i="1" s="1"/>
  <c r="L56" i="1"/>
  <c r="L4" i="1" s="1"/>
  <c r="K56" i="1"/>
  <c r="K4" i="1" s="1"/>
  <c r="J56" i="1"/>
  <c r="J4" i="1" s="1"/>
  <c r="I56" i="1"/>
  <c r="I4" i="1" s="1"/>
  <c r="H56" i="1"/>
  <c r="H4" i="1" s="1"/>
  <c r="G56" i="1"/>
  <c r="G4" i="1" s="1"/>
  <c r="F56" i="1"/>
  <c r="F4" i="1" s="1"/>
  <c r="E56" i="1"/>
  <c r="E4" i="1" s="1"/>
  <c r="D56" i="1"/>
  <c r="D4" i="1" s="1"/>
  <c r="C56" i="1"/>
  <c r="C4" i="1" s="1"/>
  <c r="M15" i="1"/>
  <c r="M3" i="1" s="1"/>
  <c r="L15" i="1"/>
  <c r="L3" i="1" s="1"/>
  <c r="K15" i="1"/>
  <c r="K3" i="1" s="1"/>
  <c r="J15" i="1"/>
  <c r="J3" i="1" s="1"/>
  <c r="I15" i="1"/>
  <c r="I3" i="1" s="1"/>
  <c r="H15" i="1"/>
  <c r="H3" i="1" s="1"/>
  <c r="G15" i="1"/>
  <c r="F15" i="1"/>
  <c r="F3" i="1" s="1"/>
  <c r="E15" i="1"/>
  <c r="E3" i="1" s="1"/>
  <c r="D15" i="1"/>
  <c r="D3" i="1" s="1"/>
  <c r="C15" i="1"/>
  <c r="C3" i="1" s="1"/>
  <c r="N19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8" i="1"/>
  <c r="N41" i="1"/>
  <c r="N44" i="1"/>
  <c r="N45" i="1"/>
  <c r="N46" i="1"/>
  <c r="N47" i="1"/>
  <c r="N48" i="1"/>
  <c r="N50" i="1"/>
  <c r="N51" i="1"/>
  <c r="N52" i="1"/>
  <c r="N53" i="1"/>
  <c r="N54" i="1"/>
  <c r="N55" i="1"/>
  <c r="N11" i="1"/>
  <c r="N12" i="1"/>
  <c r="N13" i="1"/>
  <c r="N14" i="1"/>
  <c r="B15" i="1"/>
  <c r="B56" i="1" l="1"/>
  <c r="B4" i="1" s="1"/>
  <c r="B5" i="1" s="1"/>
  <c r="N37" i="1"/>
  <c r="N15" i="1"/>
  <c r="N56" i="1"/>
  <c r="N4" i="1" s="1"/>
  <c r="N3" i="1"/>
  <c r="N7" i="1" s="1"/>
  <c r="B7" i="1"/>
  <c r="D5" i="1"/>
  <c r="G5" i="1"/>
  <c r="M5" i="1"/>
  <c r="N5" i="1" l="1"/>
  <c r="E5" i="1"/>
  <c r="H5" i="1"/>
  <c r="F5" i="1"/>
  <c r="K5" i="1"/>
  <c r="I5" i="1"/>
  <c r="C5" i="1"/>
  <c r="L5" i="1"/>
  <c r="J5" i="1"/>
</calcChain>
</file>

<file path=xl/sharedStrings.xml><?xml version="1.0" encoding="utf-8"?>
<sst xmlns="http://schemas.openxmlformats.org/spreadsheetml/2006/main" count="92" uniqueCount="64">
  <si>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</si>
  <si>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</si>
  <si>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</si>
  <si>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</si>
  <si>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</si>
  <si>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</si>
  <si>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</si>
  <si>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</si>
  <si>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</si>
  <si>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</si>
  <si>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</si>
  <si>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</si>
  <si>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 Income</t>
  </si>
  <si>
    <t>Total Expense</t>
  </si>
  <si>
    <t>Income</t>
  </si>
  <si>
    <t>Total</t>
  </si>
  <si>
    <t>Salary</t>
  </si>
  <si>
    <t>Interest Income</t>
  </si>
  <si>
    <t>Dividend</t>
  </si>
  <si>
    <t>Others</t>
  </si>
  <si>
    <t>Expenses</t>
  </si>
  <si>
    <t>Rent / Mortgage</t>
  </si>
  <si>
    <t>Gas</t>
  </si>
  <si>
    <t>Recharges - Phone</t>
  </si>
  <si>
    <t>Electricity Bills</t>
  </si>
  <si>
    <t>Internet &amp; DTH Bills</t>
  </si>
  <si>
    <t>Groceries</t>
  </si>
  <si>
    <t>Daily veg</t>
  </si>
  <si>
    <t>Education/upskilling</t>
  </si>
  <si>
    <t>Clothing</t>
  </si>
  <si>
    <t>Salon/Parlour/Grooming products</t>
  </si>
  <si>
    <t>Insurance Premium -Vehicle, Personal</t>
  </si>
  <si>
    <t xml:space="preserve">Doctor </t>
  </si>
  <si>
    <t>Medicine</t>
  </si>
  <si>
    <t>Fuel</t>
  </si>
  <si>
    <t>Movie/Entertainment</t>
  </si>
  <si>
    <t>Restaurant - Dining</t>
  </si>
  <si>
    <t>Books</t>
  </si>
  <si>
    <t>Hobbies</t>
  </si>
  <si>
    <t>Toys</t>
  </si>
  <si>
    <t>Vacation/Travel</t>
  </si>
  <si>
    <t>Savings</t>
  </si>
  <si>
    <t>Emergency Fund</t>
  </si>
  <si>
    <t>Investments in Shares</t>
  </si>
  <si>
    <t>Investments in Fixed Deposit</t>
  </si>
  <si>
    <t>Investments in Recurring Deposit</t>
  </si>
  <si>
    <t>Investments in PPF</t>
  </si>
  <si>
    <t>Subscriptions</t>
  </si>
  <si>
    <t>Newspaper</t>
  </si>
  <si>
    <t>Milk</t>
  </si>
  <si>
    <t>OTT - Netflix</t>
  </si>
  <si>
    <t>OTT - Prime</t>
  </si>
  <si>
    <t>OTT - others</t>
  </si>
  <si>
    <t>FY 24-25</t>
  </si>
  <si>
    <t>Personal Income / Expense Tracker</t>
  </si>
  <si>
    <t>YTD</t>
  </si>
  <si>
    <t>Particulars</t>
  </si>
  <si>
    <t>Monthly Savings Target</t>
  </si>
  <si>
    <t>Saving/Deficit</t>
  </si>
  <si>
    <t>Misc. Expenses</t>
  </si>
  <si>
    <t>Mom</t>
  </si>
  <si>
    <t>House Helper</t>
  </si>
  <si>
    <t>Other investments - MF</t>
  </si>
  <si>
    <t>Van Fees - Adhyan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</si>
</sst>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 &quot;$&quot;\ * #,##0.00_ ;_ &quot;$&quot;\ * \-#,##0.00_ ;_ &quot;$&quot;\ * &quot;-&quot;??_ ;_ @_ "/>
    <numFmt numFmtId="43" formatCode="_ * #,##0.00_ ;_ * \-#,##0.00_ ;_ * &quot;-&quot;??_ ;_ @_ 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36"/>
      <name val="Calibri"/>
      <family val="2"/>
    </font>
    <font>
      <b/>
      <sz val="11"/>
      <color indexed="5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18"/>
      <name val="Calibri"/>
      <family val="2"/>
    </font>
    <font>
      <b/>
      <sz val="13"/>
      <color indexed="18"/>
      <name val="Calibri"/>
      <family val="2"/>
    </font>
    <font>
      <b/>
      <sz val="11"/>
      <color indexed="18"/>
      <name val="Calibri"/>
      <family val="2"/>
    </font>
    <font>
      <sz val="11"/>
      <color indexed="53"/>
      <name val="Calibri"/>
      <family val="2"/>
    </font>
    <font>
      <sz val="11"/>
      <color indexed="50"/>
      <name val="Calibri"/>
      <family val="2"/>
    </font>
    <font>
      <sz val="11"/>
      <color indexed="59"/>
      <name val="Calibri"/>
      <family val="2"/>
    </font>
    <font>
      <b/>
      <sz val="11"/>
      <color indexed="63"/>
      <name val="Calibri"/>
      <family val="2"/>
    </font>
    <font>
      <b/>
      <sz val="18"/>
      <color indexed="18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u/>
      <sz val="10"/>
      <color rgb="FF6600CC"/>
      <name val="Arial"/>
      <family val="2"/>
    </font>
    <font>
      <sz val="9"/>
      <color theme="1"/>
      <name val="Avenir Next LT Pro"/>
      <family val="2"/>
    </font>
    <font>
      <sz val="9"/>
      <color theme="0"/>
      <name val="Avenir Next LT Pro"/>
      <family val="2"/>
    </font>
    <font>
      <sz val="9"/>
      <name val="Avenir Next LT Pro"/>
      <family val="2"/>
    </font>
  </fonts>
  <fills count="27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46"/>
      </patternFill>
    </fill>
    <fill>
      <patternFill patternType="solid">
        <fgColor indexed="41"/>
      </patternFill>
    </fill>
    <fill>
      <patternFill patternType="solid">
        <fgColor indexed="26"/>
      </patternFill>
    </fill>
    <fill>
      <patternFill patternType="solid">
        <fgColor indexed="51"/>
      </patternFill>
    </fill>
    <fill>
      <patternFill patternType="solid">
        <fgColor indexed="61"/>
      </patternFill>
    </fill>
    <fill>
      <patternFill patternType="solid">
        <fgColor indexed="52"/>
      </patternFill>
    </fill>
    <fill>
      <patternFill patternType="solid">
        <fgColor indexed="20"/>
      </patternFill>
    </fill>
    <fill>
      <patternFill patternType="solid">
        <fgColor indexed="40"/>
      </patternFill>
    </fill>
    <fill>
      <patternFill patternType="solid">
        <fgColor indexed="29"/>
      </patternFill>
    </fill>
    <fill>
      <patternFill patternType="solid">
        <fgColor indexed="14"/>
      </patternFill>
    </fill>
    <fill>
      <patternFill patternType="solid">
        <fgColor indexed="23"/>
      </patternFill>
    </fill>
    <fill>
      <patternFill patternType="solid">
        <fgColor indexed="15"/>
      </patternFill>
    </fill>
    <fill>
      <patternFill patternType="solid">
        <fgColor indexed="10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rgb="FF00206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theme="8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theme="4"/>
      </patternFill>
    </fill>
    <fill>
      <patternFill patternType="solid">
        <fgColor theme="8" tint="0.59999389629810485"/>
        <bgColor theme="8"/>
      </patternFill>
    </fill>
  </fills>
  <borders count="2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0"/>
      </bottom>
      <diagonal/>
    </border>
    <border>
      <left/>
      <right/>
      <top/>
      <bottom style="thick">
        <color indexed="51"/>
      </bottom>
      <diagonal/>
    </border>
    <border>
      <left/>
      <right/>
      <top/>
      <bottom style="medium">
        <color indexed="52"/>
      </bottom>
      <diagonal/>
    </border>
    <border>
      <left/>
      <right/>
      <top/>
      <bottom style="double">
        <color indexed="50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0"/>
      </top>
      <bottom style="double">
        <color indexed="4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7">
    <xf numFmtId="0" fontId="0" fillId="0" borderId="0"/>
    <xf numFmtId="43" fontId="1" fillId="0" borderId="0" applyFont="0" applyFill="0" applyBorder="0" applyAlignment="0" applyProtection="0"/>
    <xf numFmtId="0" fontId="3" fillId="0" borderId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2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6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8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0" borderId="0" applyNumberFormat="0" applyBorder="0" applyAlignment="0" applyProtection="0"/>
    <xf numFmtId="0" fontId="6" fillId="12" borderId="0" applyNumberFormat="0" applyBorder="0" applyAlignment="0" applyProtection="0"/>
    <xf numFmtId="0" fontId="6" fillId="9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7" fillId="16" borderId="0" applyNumberFormat="0" applyBorder="0" applyAlignment="0" applyProtection="0"/>
    <xf numFmtId="0" fontId="8" fillId="17" borderId="1" applyNumberFormat="0" applyAlignment="0" applyProtection="0"/>
    <xf numFmtId="0" fontId="9" fillId="18" borderId="2" applyNumberFormat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19" borderId="0" applyNumberFormat="0" applyBorder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0" applyNumberFormat="0" applyFill="0" applyBorder="0" applyAlignment="0" applyProtection="0"/>
    <xf numFmtId="0" fontId="15" fillId="11" borderId="1" applyNumberFormat="0" applyAlignment="0" applyProtection="0"/>
    <xf numFmtId="0" fontId="16" fillId="0" borderId="6" applyNumberFormat="0" applyFill="0" applyAlignment="0" applyProtection="0"/>
    <xf numFmtId="0" fontId="17" fillId="5" borderId="0" applyNumberFormat="0" applyBorder="0" applyAlignment="0" applyProtection="0"/>
    <xf numFmtId="0" fontId="4" fillId="5" borderId="7" applyNumberFormat="0" applyFont="0" applyAlignment="0" applyProtection="0"/>
    <xf numFmtId="0" fontId="18" fillId="17" borderId="8" applyNumberFormat="0" applyAlignment="0" applyProtection="0"/>
    <xf numFmtId="0" fontId="19" fillId="0" borderId="0" applyNumberFormat="0" applyFill="0" applyBorder="0" applyAlignment="0" applyProtection="0"/>
    <xf numFmtId="0" fontId="20" fillId="0" borderId="9" applyNumberFormat="0" applyFill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</cellStyleXfs>
  <cellXfs count="29">
    <xf numFmtId="0" fontId="0" fillId="0" borderId="0" xfId="0"/>
    <xf numFmtId="0" fontId="23" fillId="0" borderId="0" xfId="0" applyFont="1"/>
    <xf numFmtId="43" fontId="23" fillId="0" borderId="0" xfId="1" applyFont="1"/>
    <xf numFmtId="43" fontId="23" fillId="0" borderId="0" xfId="1" applyFont="1" applyFill="1" applyBorder="1"/>
    <xf numFmtId="0" fontId="23" fillId="0" borderId="13" xfId="0" applyFont="1" applyBorder="1"/>
    <xf numFmtId="43" fontId="23" fillId="0" borderId="13" xfId="1" applyFont="1" applyFill="1" applyBorder="1"/>
    <xf numFmtId="0" fontId="23" fillId="22" borderId="13" xfId="0" applyFont="1" applyFill="1" applyBorder="1"/>
    <xf numFmtId="43" fontId="23" fillId="22" borderId="13" xfId="1" applyFont="1" applyFill="1" applyBorder="1"/>
    <xf numFmtId="43" fontId="23" fillId="0" borderId="13" xfId="1" applyFont="1" applyBorder="1"/>
    <xf numFmtId="0" fontId="25" fillId="22" borderId="15" xfId="0" applyFont="1" applyFill="1" applyBorder="1"/>
    <xf numFmtId="43" fontId="25" fillId="22" borderId="16" xfId="1" applyFont="1" applyFill="1" applyBorder="1"/>
    <xf numFmtId="0" fontId="25" fillId="22" borderId="17" xfId="0" applyFont="1" applyFill="1" applyBorder="1"/>
    <xf numFmtId="0" fontId="23" fillId="0" borderId="18" xfId="0" applyFont="1" applyBorder="1"/>
    <xf numFmtId="43" fontId="23" fillId="0" borderId="14" xfId="1" applyFont="1" applyBorder="1"/>
    <xf numFmtId="0" fontId="23" fillId="21" borderId="19" xfId="0" applyFont="1" applyFill="1" applyBorder="1"/>
    <xf numFmtId="43" fontId="23" fillId="21" borderId="20" xfId="0" applyNumberFormat="1" applyFont="1" applyFill="1" applyBorder="1"/>
    <xf numFmtId="43" fontId="23" fillId="21" borderId="21" xfId="0" applyNumberFormat="1" applyFont="1" applyFill="1" applyBorder="1"/>
    <xf numFmtId="43" fontId="25" fillId="23" borderId="16" xfId="1" applyFont="1" applyFill="1" applyBorder="1"/>
    <xf numFmtId="0" fontId="25" fillId="23" borderId="17" xfId="0" applyFont="1" applyFill="1" applyBorder="1"/>
    <xf numFmtId="0" fontId="25" fillId="24" borderId="18" xfId="0" applyFont="1" applyFill="1" applyBorder="1"/>
    <xf numFmtId="43" fontId="25" fillId="24" borderId="13" xfId="1" applyFont="1" applyFill="1" applyBorder="1"/>
    <xf numFmtId="43" fontId="25" fillId="24" borderId="14" xfId="1" applyFont="1" applyFill="1" applyBorder="1"/>
    <xf numFmtId="0" fontId="25" fillId="25" borderId="18" xfId="0" applyFont="1" applyFill="1" applyBorder="1"/>
    <xf numFmtId="43" fontId="24" fillId="26" borderId="13" xfId="1" applyFont="1" applyFill="1" applyBorder="1"/>
    <xf numFmtId="43" fontId="24" fillId="26" borderId="14" xfId="1" applyFont="1" applyFill="1" applyBorder="1"/>
    <xf numFmtId="0" fontId="24" fillId="20" borderId="10" xfId="0" applyFont="1" applyFill="1" applyBorder="1" applyAlignment="1">
      <alignment horizontal="center"/>
    </xf>
    <xf numFmtId="0" fontId="24" fillId="20" borderId="11" xfId="0" applyFont="1" applyFill="1" applyBorder="1" applyAlignment="1">
      <alignment horizontal="center"/>
    </xf>
    <xf numFmtId="0" fontId="24" fillId="20" borderId="12" xfId="0" applyFont="1" applyFill="1" applyBorder="1" applyAlignment="1">
      <alignment horizontal="center"/>
    </xf>
    <xf numFmtId="0" fontId="23" fillId="24" borderId="13" xfId="0" applyFont="1" applyFill="1" applyBorder="1" applyAlignment="1">
      <alignment horizontal="center"/>
    </xf>
  </cellXfs>
  <cellStyles count="47">
    <cellStyle name="20% - Accent1 2" xfId="3" xr:uid="{8824CFD7-21C6-4371-98A3-E3D0B1AFA363}"/>
    <cellStyle name="20% - Accent2 2" xfId="4" xr:uid="{187E1D3E-8D11-4280-ADE3-B09AF3503179}"/>
    <cellStyle name="20% - Accent3 2" xfId="5" xr:uid="{48DF4870-B05F-4FFD-9086-269016933929}"/>
    <cellStyle name="20% - Accent4 2" xfId="6" xr:uid="{F2CC003B-BB5E-456B-907F-7179F5568D4F}"/>
    <cellStyle name="20% - Accent5 2" xfId="7" xr:uid="{9E0E334F-D9E6-4AF4-A958-4287EC3E38BB}"/>
    <cellStyle name="20% - Accent6 2" xfId="8" xr:uid="{8529E168-8B38-454B-9A71-7B2116EFAE5B}"/>
    <cellStyle name="40% - Accent1 2" xfId="9" xr:uid="{5C53BBF1-8507-47E5-96DE-10E83895F8C1}"/>
    <cellStyle name="40% - Accent2 2" xfId="10" xr:uid="{EFE570B7-23ED-4850-AD45-D785C7F1BC5F}"/>
    <cellStyle name="40% - Accent3 2" xfId="11" xr:uid="{2712B60A-975C-4822-9C5A-036E9A82DF59}"/>
    <cellStyle name="40% - Accent4 2" xfId="12" xr:uid="{8AD3C3D5-437F-4065-84A6-2F3845D72DCC}"/>
    <cellStyle name="40% - Accent5 2" xfId="13" xr:uid="{768EC122-056E-44B2-8028-E3AAC078433B}"/>
    <cellStyle name="40% - Accent6 2" xfId="14" xr:uid="{3F546CFA-449D-47D7-A5FD-650D8077055E}"/>
    <cellStyle name="60% - Accent1 2" xfId="15" xr:uid="{B311F97E-6349-4081-B31D-8E406C67D216}"/>
    <cellStyle name="60% - Accent2 2" xfId="16" xr:uid="{13C26FED-06F2-4055-A04D-BE2E2E6C6F16}"/>
    <cellStyle name="60% - Accent3 2" xfId="17" xr:uid="{FDDE91EB-A633-428D-A002-985C04A81596}"/>
    <cellStyle name="60% - Accent4 2" xfId="18" xr:uid="{298A781D-AC79-490D-8062-CCE62948B244}"/>
    <cellStyle name="60% - Accent5 2" xfId="19" xr:uid="{95590838-3C88-49C2-96C4-6CCABF8193A4}"/>
    <cellStyle name="60% - Accent6 2" xfId="20" xr:uid="{695E35B6-73F9-4AA1-8FB6-025B58E73EFA}"/>
    <cellStyle name="Accent1 2" xfId="21" xr:uid="{B3B75364-F90D-460C-AADB-D6D76A5FB421}"/>
    <cellStyle name="Accent2 2" xfId="22" xr:uid="{57086F1F-8F4C-40FB-860E-E358938A09CC}"/>
    <cellStyle name="Accent3 2" xfId="23" xr:uid="{CC1EA413-DB34-47DB-85BE-1C2D0658673C}"/>
    <cellStyle name="Accent4 2" xfId="24" xr:uid="{A8C636B2-AA6C-4C98-A4B4-F8397234D744}"/>
    <cellStyle name="Accent5 2" xfId="25" xr:uid="{25F652EF-2080-4BBB-A6DF-1DDA9BCE810D}"/>
    <cellStyle name="Accent6 2" xfId="26" xr:uid="{3A5A936A-3C36-42F0-89DE-6BC71362AB04}"/>
    <cellStyle name="Bad 2" xfId="27" xr:uid="{FBDDAFDD-052D-4B33-AFB4-184D4410F0C0}"/>
    <cellStyle name="Calculation 2" xfId="28" xr:uid="{22C757FC-BAD5-4DE2-B009-8F5EC1BCFB83}"/>
    <cellStyle name="Check Cell 2" xfId="29" xr:uid="{F6890D09-D1AC-4EF9-B978-49BF3959A69E}"/>
    <cellStyle name="Comma" xfId="1" builtinId="3"/>
    <cellStyle name="Comma 2" xfId="30" xr:uid="{29C0AD3D-BDE0-4D99-8EFF-8649351547B2}"/>
    <cellStyle name="Currency 2" xfId="31" xr:uid="{90999436-ACC8-49A7-93B7-0210950F829A}"/>
    <cellStyle name="Explanatory Text 2" xfId="32" xr:uid="{F52AD2AE-958D-4A7A-8101-26F99490875E}"/>
    <cellStyle name="Followed Hyperlink" xfId="46" builtinId="9" customBuiltin="1"/>
    <cellStyle name="Good 2" xfId="33" xr:uid="{C8A0FDBB-C373-4670-BDDE-6330DC8660D1}"/>
    <cellStyle name="Heading 1 2" xfId="34" xr:uid="{5E8D5943-7645-4C0C-8C50-3DBBB53A4423}"/>
    <cellStyle name="Heading 2 2" xfId="35" xr:uid="{D01743B5-96A2-4A62-845C-2A18308BF421}"/>
    <cellStyle name="Heading 3 2" xfId="36" xr:uid="{EDA5E143-D468-496C-9CC6-53189043C74E}"/>
    <cellStyle name="Heading 4 2" xfId="37" xr:uid="{CC73814B-1DDD-4104-AC64-582E18EE653E}"/>
    <cellStyle name="Input 2" xfId="38" xr:uid="{8DBDF54F-21CF-49B8-99A9-96F32FC92C7E}"/>
    <cellStyle name="Linked Cell 2" xfId="39" xr:uid="{DA5217C3-BB33-4678-8568-EBD3496F05BF}"/>
    <cellStyle name="Neutral 2" xfId="40" xr:uid="{88DAF99A-49A1-4AFE-83C5-7BC86B92C168}"/>
    <cellStyle name="Normal" xfId="0" builtinId="0"/>
    <cellStyle name="Normal 2" xfId="2" xr:uid="{91932186-4B52-4834-A2D4-7C6E99E03944}"/>
    <cellStyle name="Note 2" xfId="41" xr:uid="{06217488-0983-4C23-AC23-E6CA999A0754}"/>
    <cellStyle name="Output 2" xfId="42" xr:uid="{F266762A-0756-453C-A96C-A27FDE012771}"/>
    <cellStyle name="Title 2" xfId="43" xr:uid="{3F7AFB9A-BC84-4D1B-853E-2398E848F1D3}"/>
    <cellStyle name="Total 2" xfId="44" xr:uid="{DFEAFF8C-97DC-4ADB-9FF8-50DD3DD9FE9B}"/>
    <cellStyle name="Warning Text 2" xfId="45" xr:uid="{24DBB46D-287D-4295-94F1-68F82352BECE}"/>
  </cellStyles>
  <dxfs count="84"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venir Next LT Pro"/>
        <family val="2"/>
        <scheme val="none"/>
      </font>
      <numFmt numFmtId="35" formatCode="_ * #,##0.00_ ;_ * \-#,##0.00_ ;_ * &quot;-&quot;??_ ;_ @_ "/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venir Next LT Pro"/>
        <family val="2"/>
        <scheme val="none"/>
      </font>
      <numFmt numFmtId="35" formatCode="_ * #,##0.00_ ;_ * \-#,##0.00_ ;_ * &quot;-&quot;??_ ;_ @_ "/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venir Next LT Pro"/>
        <family val="2"/>
        <scheme val="none"/>
      </font>
      <numFmt numFmtId="35" formatCode="_ * #,##0.00_ ;_ * \-#,##0.00_ ;_ * &quot;-&quot;??_ ;_ @_ "/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venir Next LT Pro"/>
        <family val="2"/>
        <scheme val="none"/>
      </font>
      <numFmt numFmtId="35" formatCode="_ * #,##0.00_ ;_ * \-#,##0.00_ ;_ * &quot;-&quot;??_ ;_ @_ "/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venir Next LT Pro"/>
        <family val="2"/>
        <scheme val="none"/>
      </font>
      <numFmt numFmtId="35" formatCode="_ * #,##0.00_ ;_ * \-#,##0.00_ ;_ * &quot;-&quot;??_ ;_ @_ "/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venir Next LT Pro"/>
        <family val="2"/>
        <scheme val="none"/>
      </font>
      <numFmt numFmtId="35" formatCode="_ * #,##0.00_ ;_ * \-#,##0.00_ ;_ * &quot;-&quot;??_ ;_ @_ "/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venir Next LT Pro"/>
        <family val="2"/>
        <scheme val="none"/>
      </font>
      <numFmt numFmtId="35" formatCode="_ * #,##0.00_ ;_ * \-#,##0.00_ ;_ * &quot;-&quot;??_ ;_ @_ "/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venir Next LT Pro"/>
        <family val="2"/>
        <scheme val="none"/>
      </font>
      <numFmt numFmtId="35" formatCode="_ * #,##0.00_ ;_ * \-#,##0.00_ ;_ * &quot;-&quot;??_ ;_ @_ "/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venir Next LT Pro"/>
        <family val="2"/>
        <scheme val="none"/>
      </font>
      <numFmt numFmtId="35" formatCode="_ * #,##0.00_ ;_ * \-#,##0.00_ ;_ * &quot;-&quot;??_ ;_ @_ "/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venir Next LT Pro"/>
        <family val="2"/>
        <scheme val="none"/>
      </font>
      <numFmt numFmtId="35" formatCode="_ * #,##0.00_ ;_ * \-#,##0.00_ ;_ * &quot;-&quot;??_ ;_ @_ "/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venir Next LT Pro"/>
        <family val="2"/>
        <scheme val="none"/>
      </font>
      <numFmt numFmtId="35" formatCode="_ * #,##0.00_ ;_ * \-#,##0.00_ ;_ * &quot;-&quot;??_ ;_ @_ "/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venir Next LT Pro"/>
        <family val="2"/>
        <scheme val="none"/>
      </font>
      <numFmt numFmtId="35" formatCode="_ * #,##0.00_ ;_ * \-#,##0.00_ ;_ * &quot;-&quot;??_ ;_ @_ "/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venir Next LT Pro"/>
        <family val="2"/>
        <scheme val="none"/>
      </font>
      <numFmt numFmtId="35" formatCode="_ * #,##0.00_ ;_ * \-#,##0.00_ ;_ * &quot;-&quot;??_ ;_ @_ "/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venir Next LT Pro"/>
        <family val="2"/>
        <scheme val="none"/>
      </font>
      <fill>
        <patternFill patternType="solid">
          <fgColor indexed="64"/>
          <bgColor theme="7" tint="0.79998168889431442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venir Next LT Pro"/>
        <family val="2"/>
        <scheme val="none"/>
      </font>
      <numFmt numFmtId="35" formatCode="_ * #,##0.00_ ;_ * \-#,##0.00_ ;_ * &quot;-&quot;??_ ;_ @_ 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/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venir Next LT Pro"/>
        <family val="2"/>
        <scheme val="none"/>
      </font>
      <numFmt numFmtId="35" formatCode="_ * #,##0.00_ ;_ * \-#,##0.00_ ;_ * &quot;-&quot;??_ ;_ @_ 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venir Next LT Pro"/>
        <family val="2"/>
        <scheme val="none"/>
      </font>
      <numFmt numFmtId="35" formatCode="_ * #,##0.00_ ;_ * \-#,##0.00_ ;_ * &quot;-&quot;??_ ;_ @_ 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venir Next LT Pro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venir Next LT Pro"/>
        <family val="2"/>
        <scheme val="none"/>
      </font>
      <numFmt numFmtId="35" formatCode="_ * #,##0.00_ ;_ * \-#,##0.00_ ;_ * &quot;-&quot;??_ ;_ @_ 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venir Next LT Pro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venir Next LT Pro"/>
        <family val="2"/>
        <scheme val="none"/>
      </font>
      <numFmt numFmtId="35" formatCode="_ * #,##0.00_ ;_ * \-#,##0.00_ ;_ * &quot;-&quot;??_ ;_ @_ 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venir Next LT Pro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venir Next LT Pro"/>
        <family val="2"/>
        <scheme val="none"/>
      </font>
      <numFmt numFmtId="35" formatCode="_ * #,##0.00_ ;_ * \-#,##0.00_ ;_ * &quot;-&quot;??_ ;_ @_ 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venir Next LT Pro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venir Next LT Pro"/>
        <family val="2"/>
        <scheme val="none"/>
      </font>
      <numFmt numFmtId="35" formatCode="_ * #,##0.00_ ;_ * \-#,##0.00_ ;_ * &quot;-&quot;??_ ;_ @_ 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venir Next LT Pro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venir Next LT Pro"/>
        <family val="2"/>
        <scheme val="none"/>
      </font>
      <numFmt numFmtId="35" formatCode="_ * #,##0.00_ ;_ * \-#,##0.00_ ;_ * &quot;-&quot;??_ ;_ @_ 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venir Next LT Pro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venir Next LT Pro"/>
        <family val="2"/>
        <scheme val="none"/>
      </font>
      <numFmt numFmtId="35" formatCode="_ * #,##0.00_ ;_ * \-#,##0.00_ ;_ * &quot;-&quot;??_ ;_ @_ 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venir Next LT Pro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venir Next LT Pro"/>
        <family val="2"/>
        <scheme val="none"/>
      </font>
      <numFmt numFmtId="35" formatCode="_ * #,##0.00_ ;_ * \-#,##0.00_ ;_ * &quot;-&quot;??_ ;_ @_ 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venir Next LT Pro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venir Next LT Pro"/>
        <family val="2"/>
        <scheme val="none"/>
      </font>
      <numFmt numFmtId="35" formatCode="_ * #,##0.00_ ;_ * \-#,##0.00_ ;_ * &quot;-&quot;??_ ;_ @_ 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venir Next LT Pro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venir Next LT Pro"/>
        <family val="2"/>
        <scheme val="none"/>
      </font>
      <numFmt numFmtId="35" formatCode="_ * #,##0.00_ ;_ * \-#,##0.00_ ;_ * &quot;-&quot;??_ ;_ @_ 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venir Next LT Pro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venir Next LT Pro"/>
        <family val="2"/>
        <scheme val="none"/>
      </font>
      <numFmt numFmtId="35" formatCode="_ * #,##0.00_ ;_ * \-#,##0.00_ ;_ * &quot;-&quot;??_ ;_ @_ 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venir Next LT Pro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venir Next LT Pro"/>
        <family val="2"/>
        <scheme val="none"/>
      </font>
      <numFmt numFmtId="35" formatCode="_ * #,##0.00_ ;_ * \-#,##0.00_ ;_ * &quot;-&quot;??_ ;_ @_ 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strike val="0"/>
        <outline val="0"/>
        <shadow val="0"/>
        <u val="none"/>
        <vertAlign val="baseline"/>
        <sz val="9"/>
        <name val="Avenir Next LT Pro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venir Next LT Pro"/>
        <family val="2"/>
        <scheme val="none"/>
      </font>
      <fill>
        <patternFill patternType="solid">
          <fgColor indexed="64"/>
          <bgColor theme="7" tint="0.79998168889431442"/>
        </patternFill>
      </fill>
      <border diagonalUp="0" diagonalDown="0">
        <left/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strike val="0"/>
        <outline val="0"/>
        <shadow val="0"/>
        <u val="none"/>
        <vertAlign val="baseline"/>
        <sz val="9"/>
        <name val="Avenir Next LT Pro"/>
        <family val="2"/>
        <scheme val="none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font>
        <b val="0"/>
        <strike val="0"/>
        <outline val="0"/>
        <shadow val="0"/>
        <u val="none"/>
        <vertAlign val="baseline"/>
        <sz val="9"/>
        <color theme="1"/>
        <name val="Avenir Next LT Pro"/>
        <family val="2"/>
        <scheme val="none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name val="Avenir Next LT Pro"/>
        <family val="2"/>
        <scheme val="none"/>
      </font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venir Next LT Pro"/>
        <family val="2"/>
        <scheme val="none"/>
      </font>
      <fill>
        <patternFill patternType="solid">
          <fgColor theme="8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strike val="0"/>
        <outline val="0"/>
        <shadow val="0"/>
        <u val="none"/>
        <vertAlign val="baseline"/>
        <sz val="9"/>
        <name val="Avenir Next LT Pro"/>
        <family val="2"/>
        <scheme val="none"/>
      </font>
      <numFmt numFmtId="35" formatCode="_ * #,##0.00_ ;_ * \-#,##0.00_ ;_ * &quot;-&quot;??_ ;_ @_ 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strike val="0"/>
        <outline val="0"/>
        <shadow val="0"/>
        <u val="none"/>
        <vertAlign val="baseline"/>
        <sz val="9"/>
        <name val="Avenir Next LT Pro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strike val="0"/>
        <outline val="0"/>
        <shadow val="0"/>
        <u val="none"/>
        <vertAlign val="baseline"/>
        <sz val="9"/>
        <name val="Avenir Next LT Pro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strike val="0"/>
        <outline val="0"/>
        <shadow val="0"/>
        <u val="none"/>
        <vertAlign val="baseline"/>
        <sz val="9"/>
        <name val="Avenir Next LT Pro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strike val="0"/>
        <outline val="0"/>
        <shadow val="0"/>
        <u val="none"/>
        <vertAlign val="baseline"/>
        <sz val="9"/>
        <name val="Avenir Next LT Pro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strike val="0"/>
        <outline val="0"/>
        <shadow val="0"/>
        <u val="none"/>
        <vertAlign val="baseline"/>
        <sz val="9"/>
        <name val="Avenir Next LT Pro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strike val="0"/>
        <outline val="0"/>
        <shadow val="0"/>
        <u val="none"/>
        <vertAlign val="baseline"/>
        <sz val="9"/>
        <name val="Avenir Next LT Pro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strike val="0"/>
        <outline val="0"/>
        <shadow val="0"/>
        <u val="none"/>
        <vertAlign val="baseline"/>
        <sz val="9"/>
        <name val="Avenir Next LT Pro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strike val="0"/>
        <outline val="0"/>
        <shadow val="0"/>
        <u val="none"/>
        <vertAlign val="baseline"/>
        <sz val="9"/>
        <name val="Avenir Next LT Pro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strike val="0"/>
        <outline val="0"/>
        <shadow val="0"/>
        <u val="none"/>
        <vertAlign val="baseline"/>
        <sz val="9"/>
        <name val="Avenir Next LT Pro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strike val="0"/>
        <outline val="0"/>
        <shadow val="0"/>
        <u val="none"/>
        <vertAlign val="baseline"/>
        <sz val="9"/>
        <name val="Avenir Next LT Pro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strike val="0"/>
        <outline val="0"/>
        <shadow val="0"/>
        <u val="none"/>
        <vertAlign val="baseline"/>
        <sz val="9"/>
        <name val="Avenir Next LT Pro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strike val="0"/>
        <outline val="0"/>
        <shadow val="0"/>
        <u val="none"/>
        <vertAlign val="baseline"/>
        <sz val="9"/>
        <name val="Avenir Next LT Pro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strike val="0"/>
        <outline val="0"/>
        <shadow val="0"/>
        <u val="none"/>
        <vertAlign val="baseline"/>
        <sz val="9"/>
        <name val="Avenir Next LT Pro"/>
        <family val="2"/>
        <scheme val="none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font>
        <b val="0"/>
        <strike val="0"/>
        <outline val="0"/>
        <shadow val="0"/>
        <u val="none"/>
        <vertAlign val="baseline"/>
        <sz val="9"/>
        <name val="Avenir Next LT Pro"/>
        <family val="2"/>
        <scheme val="none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name val="Avenir Next LT Pro"/>
        <family val="2"/>
        <scheme val="none"/>
      </font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venir Next LT Pro"/>
        <family val="2"/>
        <scheme val="none"/>
      </font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theme="6" tint="-0.499984740745262"/>
      </font>
      <fill>
        <patternFill>
          <bgColor theme="6" tint="0.79998168889431442"/>
        </patternFill>
      </fill>
    </dxf>
    <dxf>
      <font>
        <color theme="1"/>
      </font>
      <fill>
        <patternFill>
          <bgColor theme="6" tint="0.79998168889431442"/>
        </patternFill>
      </fill>
    </dxf>
    <dxf>
      <font>
        <b/>
        <color theme="1"/>
      </font>
    </dxf>
    <dxf>
      <font>
        <color theme="1"/>
      </font>
      <fill>
        <patternFill patternType="none">
          <bgColor auto="1"/>
        </patternFill>
      </fill>
    </dxf>
    <dxf>
      <font>
        <b/>
        <color theme="1"/>
      </font>
      <fill>
        <patternFill>
          <bgColor theme="0" tint="-4.9989318521683403E-2"/>
        </patternFill>
      </fill>
      <border>
        <top style="double">
          <color theme="6"/>
        </top>
      </border>
    </dxf>
    <dxf>
      <font>
        <b/>
        <color theme="0"/>
      </font>
      <fill>
        <patternFill patternType="solid">
          <fgColor auto="1"/>
          <bgColor theme="6" tint="-0.24994659260841701"/>
        </patternFill>
      </fill>
      <border>
        <bottom style="thin">
          <color theme="0" tint="-0.24994659260841701"/>
        </bottom>
      </border>
    </dxf>
    <dxf>
      <font>
        <color theme="1"/>
      </font>
      <border>
        <vertical/>
      </border>
    </dxf>
    <dxf>
      <font>
        <color theme="4" tint="-0.499984740745262"/>
      </font>
      <fill>
        <patternFill>
          <bgColor theme="4" tint="0.79998168889431442"/>
        </patternFill>
      </fill>
    </dxf>
    <dxf>
      <font>
        <color theme="1"/>
      </font>
      <fill>
        <patternFill>
          <bgColor theme="4" tint="0.79998168889431442"/>
        </patternFill>
      </fill>
    </dxf>
    <dxf>
      <font>
        <b/>
        <color theme="1"/>
      </font>
    </dxf>
    <dxf>
      <font>
        <color theme="1"/>
      </font>
      <fill>
        <patternFill patternType="none">
          <bgColor auto="1"/>
        </patternFill>
      </fill>
    </dxf>
    <dxf>
      <font>
        <b/>
        <color theme="1"/>
      </font>
      <fill>
        <patternFill>
          <bgColor theme="0" tint="-4.9989318521683403E-2"/>
        </patternFill>
      </fill>
      <border>
        <top style="double">
          <color theme="4"/>
        </top>
      </border>
    </dxf>
    <dxf>
      <font>
        <b/>
        <color theme="0"/>
      </font>
      <fill>
        <patternFill patternType="solid">
          <fgColor auto="1"/>
          <bgColor theme="4" tint="-0.24994659260841701"/>
        </patternFill>
      </fill>
      <border>
        <bottom style="thin">
          <color theme="0" tint="-0.24994659260841701"/>
        </bottom>
      </border>
    </dxf>
    <dxf>
      <font>
        <color theme="1"/>
      </font>
      <border>
        <vertical/>
      </border>
    </dxf>
  </dxfs>
  <tableStyles count="3" defaultTableStyle="TableStyleMedium2" defaultPivotStyle="PivotStyleLight16">
    <tableStyle name="Invisible" pivot="0" table="0" count="0" xr9:uid="{7EC8E009-BBF1-4A82-A509-A26E39EE576E}"/>
    <tableStyle name="V42_ExpenseCategory2" pivot="0" count="7" xr9:uid="{1F34F0CE-9A5B-4087-94C1-22DE5B8B417E}">
      <tableStyleElement type="wholeTable" dxfId="83"/>
      <tableStyleElement type="headerRow" dxfId="82"/>
      <tableStyleElement type="totalRow" dxfId="81"/>
      <tableStyleElement type="firstColumn" dxfId="80"/>
      <tableStyleElement type="lastColumn" dxfId="79"/>
      <tableStyleElement type="firstColumnStripe" dxfId="78"/>
      <tableStyleElement type="secondColumnStripe" dxfId="77"/>
    </tableStyle>
    <tableStyle name="V42_IncomeCategory2" pivot="0" count="7" xr9:uid="{0DFBC2CF-9DBB-4F41-B1F4-970F5F1AFDFF}">
      <tableStyleElement type="wholeTable" dxfId="76"/>
      <tableStyleElement type="headerRow" dxfId="75"/>
      <tableStyleElement type="totalRow" dxfId="74"/>
      <tableStyleElement type="firstColumn" dxfId="73"/>
      <tableStyleElement type="lastColumn" dxfId="72"/>
      <tableStyleElement type="firstColumnStripe" dxfId="71"/>
      <tableStyleElement type="secondColumnStripe" dxfId="7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DB856E7-807B-4F42-A132-B13EB473600F}" name="IncomeT" displayName="IncomeT" ref="A10:N15" totalsRowCount="1" headerRowDxfId="69" dataDxfId="67" totalsRowDxfId="65" headerRowBorderDxfId="68" tableBorderDxfId="66" totalsRowBorderDxfId="64">
  <autoFilter ref="A10:N14" xr:uid="{4DB856E7-807B-4F42-A132-B13EB473600F}"/>
  <tableColumns count="14">
    <tableColumn id="1" xr3:uid="{002DF376-CE58-446D-8AD6-AE92B146D561}" name="Particulars" totalsRowLabel="Total" dataDxfId="63" totalsRowDxfId="15"/>
    <tableColumn id="2" xr3:uid="{094F7ADB-95CF-408A-86F5-CE71B10C2E3B}" name="Jan" totalsRowFunction="sum" dataDxfId="62" totalsRowDxfId="14" dataCellStyle="Comma"/>
    <tableColumn id="3" xr3:uid="{4358CD62-7B7E-45ED-A741-42DCEF63C269}" name="Feb" totalsRowFunction="sum" dataDxfId="61" totalsRowDxfId="13" dataCellStyle="Comma"/>
    <tableColumn id="4" xr3:uid="{BF5F6604-80D0-4288-95A9-DC2BDA342614}" name="Mar" totalsRowFunction="sum" dataDxfId="60" totalsRowDxfId="12" dataCellStyle="Comma"/>
    <tableColumn id="5" xr3:uid="{781F4E2E-E724-44ED-AF06-04323505B484}" name="Apr" totalsRowFunction="sum" dataDxfId="59" totalsRowDxfId="11" dataCellStyle="Comma"/>
    <tableColumn id="6" xr3:uid="{3B0D2420-EB91-4699-B691-5BA5410E85C6}" name="May" totalsRowFunction="sum" dataDxfId="58" totalsRowDxfId="10" dataCellStyle="Comma"/>
    <tableColumn id="7" xr3:uid="{E3B19554-3284-4408-9CE2-841889F3C01E}" name="Jun" totalsRowFunction="sum" dataDxfId="57" totalsRowDxfId="9" dataCellStyle="Comma"/>
    <tableColumn id="8" xr3:uid="{B89530B4-871F-4594-91DE-03E1BDBEA915}" name="Jul" totalsRowFunction="sum" dataDxfId="56" totalsRowDxfId="8" dataCellStyle="Comma"/>
    <tableColumn id="9" xr3:uid="{FD4D1D37-8E9F-4DA2-9A00-B687106B1317}" name="Aug" totalsRowFunction="sum" dataDxfId="55" totalsRowDxfId="7" dataCellStyle="Comma"/>
    <tableColumn id="10" xr3:uid="{CCE9F957-8AE5-4F96-B313-97239EA035CE}" name="Sep" totalsRowFunction="sum" dataDxfId="54" totalsRowDxfId="6" dataCellStyle="Comma"/>
    <tableColumn id="11" xr3:uid="{CA202D08-93D6-40F7-BB1A-BE9CD6241C0A}" name="Oct" totalsRowFunction="sum" dataDxfId="53" totalsRowDxfId="5" dataCellStyle="Comma"/>
    <tableColumn id="12" xr3:uid="{CBC69912-097B-4517-98F6-9FB71100A9E4}" name="Nov" totalsRowFunction="sum" dataDxfId="52" totalsRowDxfId="4" dataCellStyle="Comma"/>
    <tableColumn id="13" xr3:uid="{BE183961-0AC4-406C-A680-4A32DA10027F}" name="Dec" totalsRowFunction="sum" dataDxfId="51" totalsRowDxfId="3" dataCellStyle="Comma"/>
    <tableColumn id="14" xr3:uid="{93C6786F-0056-4B53-9D6D-DCAE5A8991B7}" name="YTD" totalsRowFunction="sum" dataDxfId="50" totalsRowDxfId="2" dataCellStyle="Comma">
      <calculatedColumnFormula>SUM(IncomeT[[#This Row],[Jan]:[Dec]])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6C3E453-4E3D-4C26-BD95-9E03F99EDC95}" name="Expenses" displayName="Expenses" ref="A18:N56" totalsRowCount="1" headerRowDxfId="49" dataDxfId="47" totalsRowDxfId="45" headerRowBorderDxfId="48" tableBorderDxfId="46" totalsRowBorderDxfId="44">
  <autoFilter ref="A18:N55" xr:uid="{06C3E453-4E3D-4C26-BD95-9E03F99EDC95}"/>
  <tableColumns count="14">
    <tableColumn id="1" xr3:uid="{5F98DDD2-0836-475F-80EB-BD0BFCBF38A9}" name="Particulars" totalsRowLabel="Total" dataDxfId="43" totalsRowDxfId="42"/>
    <tableColumn id="2" xr3:uid="{D7D79ACD-5B8A-453D-A018-21548FE06C1C}" name="Jan" totalsRowFunction="sum" dataDxfId="41" totalsRowDxfId="40" dataCellStyle="Comma"/>
    <tableColumn id="3" xr3:uid="{7BCEA307-0EC9-45E1-B611-C28C09AAFF80}" name="Feb" totalsRowFunction="sum" dataDxfId="39" totalsRowDxfId="38" dataCellStyle="Comma"/>
    <tableColumn id="4" xr3:uid="{77AA1473-A954-4273-AC60-1F3C8235F287}" name="Mar" totalsRowFunction="sum" dataDxfId="37" totalsRowDxfId="36" dataCellStyle="Comma"/>
    <tableColumn id="5" xr3:uid="{E72FE25A-9C94-4539-B814-C982447C3E5E}" name="Apr" totalsRowFunction="sum" dataDxfId="35" totalsRowDxfId="34" dataCellStyle="Comma"/>
    <tableColumn id="6" xr3:uid="{58CE9402-9CF1-473E-9792-688F3A9E13FE}" name="May" totalsRowFunction="sum" dataDxfId="33" totalsRowDxfId="32" dataCellStyle="Comma"/>
    <tableColumn id="7" xr3:uid="{6D706788-5625-4EFC-9973-9BCE092D2208}" name="Jun" totalsRowFunction="sum" dataDxfId="31" totalsRowDxfId="30" dataCellStyle="Comma"/>
    <tableColumn id="8" xr3:uid="{15BBE22B-FD83-43B6-BCA5-EC982C4C9DFD}" name="Jul" totalsRowFunction="sum" dataDxfId="29" totalsRowDxfId="28" dataCellStyle="Comma"/>
    <tableColumn id="9" xr3:uid="{816FDB04-B69A-41A5-87E1-D4A6CCFF015E}" name="Aug" totalsRowFunction="sum" dataDxfId="27" totalsRowDxfId="26" dataCellStyle="Comma"/>
    <tableColumn id="10" xr3:uid="{B8538A7C-BA2B-4F0A-A07A-723CEFD225CF}" name="Sep" totalsRowFunction="sum" dataDxfId="25" totalsRowDxfId="24" dataCellStyle="Comma"/>
    <tableColumn id="11" xr3:uid="{49D504ED-B57E-4756-9EDC-6D8A1C41CD82}" name="Oct" totalsRowFunction="sum" dataDxfId="23" totalsRowDxfId="22" dataCellStyle="Comma"/>
    <tableColumn id="12" xr3:uid="{4D26B007-2EC9-4F5F-9B7A-7693FF3B7ECB}" name="Nov" totalsRowFunction="sum" dataDxfId="21" totalsRowDxfId="20" dataCellStyle="Comma"/>
    <tableColumn id="13" xr3:uid="{6A1DF97B-F330-442D-A782-E214B087475D}" name="Dec" totalsRowFunction="sum" dataDxfId="19" totalsRowDxfId="18" dataCellStyle="Comma"/>
    <tableColumn id="14" xr3:uid="{BC57E5F1-DA05-4C0F-B806-B451AABD770A}" name="YTD" totalsRowFunction="sum" dataDxfId="17" totalsRowDxfId="16" dataCellStyle="Comma">
      <calculatedColumnFormula>SUM(Expenses[[#This Row],[Jan]:[Dec]])</calculatedColumnFormula>
    </tableColumn>
  </tableColumns>
  <tableStyleInfo name="V42_ExpenseCategory2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91FB0A-3BD5-457D-B579-024574CE5414}">
  <dimension ref="A1:N56"/>
  <sheetViews>
    <sheetView showGridLines="0" tabSelected="1" zoomScale="120" zoomScaleNormal="120" workbookViewId="0">
      <selection activeCell="M4" sqref="M4"/>
    </sheetView>
  </sheetViews>
  <sheetFormatPr defaultColWidth="8.88671875" defaultRowHeight="12" x14ac:dyDescent="0.25"/>
  <cols>
    <col min="1" max="1" width="29.6640625" style="1" customWidth="1"/>
    <col min="2" max="2" width="10.5546875" style="2" bestFit="1" customWidth="1"/>
    <col min="3" max="13" width="9.77734375" style="2" bestFit="1" customWidth="1"/>
    <col min="14" max="14" width="10.5546875" style="1" bestFit="1" customWidth="1"/>
    <col min="15" max="16384" width="8.88671875" style="1"/>
  </cols>
  <sheetData>
    <row r="1" spans="1:14" x14ac:dyDescent="0.25">
      <c r="A1" s="25" t="s">
        <v>54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7"/>
    </row>
    <row r="2" spans="1:14" x14ac:dyDescent="0.25">
      <c r="A2" s="6" t="s">
        <v>53</v>
      </c>
      <c r="B2" s="7" t="s">
        <v>0</v>
      </c>
      <c r="C2" s="7" t="s">
        <v>1</v>
      </c>
      <c r="D2" s="7" t="s">
        <v>2</v>
      </c>
      <c r="E2" s="7" t="s">
        <v>3</v>
      </c>
      <c r="F2" s="7" t="s">
        <v>4</v>
      </c>
      <c r="G2" s="7" t="s">
        <v>5</v>
      </c>
      <c r="H2" s="7" t="s">
        <v>6</v>
      </c>
      <c r="I2" s="7" t="s">
        <v>7</v>
      </c>
      <c r="J2" s="7" t="s">
        <v>8</v>
      </c>
      <c r="K2" s="7" t="s">
        <v>9</v>
      </c>
      <c r="L2" s="7" t="s">
        <v>10</v>
      </c>
      <c r="M2" s="7" t="s">
        <v>11</v>
      </c>
      <c r="N2" s="7" t="s">
        <v>55</v>
      </c>
    </row>
    <row r="3" spans="1:14" x14ac:dyDescent="0.25">
      <c r="A3" s="4" t="s">
        <v>12</v>
      </c>
      <c r="B3" s="8">
        <f>IncomeT[[#Totals],[Jan]]</f>
        <v>83000</v>
      </c>
      <c r="C3" s="8">
        <f>IncomeT[[#Totals],[Feb]]</f>
        <v>83000</v>
      </c>
      <c r="D3" s="8">
        <f>IncomeT[[#Totals],[Mar]]</f>
        <v>83000</v>
      </c>
      <c r="E3" s="8">
        <f>IncomeT[[#Totals],[Apr]]</f>
        <v>83000</v>
      </c>
      <c r="F3" s="8">
        <f>IncomeT[[#Totals],[May]]</f>
        <v>83000</v>
      </c>
      <c r="G3" s="8">
        <f>IncomeT[[#Totals],[Jun]]</f>
        <v>83000</v>
      </c>
      <c r="H3" s="8">
        <f>IncomeT[[#Totals],[Jul]]</f>
        <v>83000</v>
      </c>
      <c r="I3" s="8">
        <f>IncomeT[[#Totals],[Aug]]</f>
        <v>83000</v>
      </c>
      <c r="J3" s="8">
        <f>IncomeT[[#Totals],[Sep]]</f>
        <v>83000</v>
      </c>
      <c r="K3" s="8">
        <f>IncomeT[[#Totals],[Oct]]</f>
        <v>83000</v>
      </c>
      <c r="L3" s="8">
        <f>IncomeT[[#Totals],[Nov]]</f>
        <v>83000</v>
      </c>
      <c r="M3" s="8">
        <f>IncomeT[[#Totals],[Dec]]</f>
        <v>83000</v>
      </c>
      <c r="N3" s="8">
        <f>N11</f>
        <v>996000</v>
      </c>
    </row>
    <row r="4" spans="1:14" x14ac:dyDescent="0.25">
      <c r="A4" s="4" t="s">
        <v>13</v>
      </c>
      <c r="B4" s="8">
        <f>+Expenses[[#Totals],[Jan]]</f>
        <v>52017.25</v>
      </c>
      <c r="C4" s="8">
        <f>Expenses[[#Totals],[Feb]]</f>
        <v>0</v>
      </c>
      <c r="D4" s="8">
        <f>+Expenses[[#Totals],[Mar]]</f>
        <v>0</v>
      </c>
      <c r="E4" s="8">
        <f>+Expenses[[#Totals],[Apr]]</f>
        <v>0</v>
      </c>
      <c r="F4" s="8">
        <f>+Expenses[[#Totals],[May]]</f>
        <v>0</v>
      </c>
      <c r="G4" s="8">
        <f>+Expenses[[#Totals],[Jun]]</f>
        <v>0</v>
      </c>
      <c r="H4" s="8">
        <f>+Expenses[[#Totals],[Jul]]</f>
        <v>0</v>
      </c>
      <c r="I4" s="8">
        <f>+Expenses[[#Totals],[Aug]]</f>
        <v>0</v>
      </c>
      <c r="J4" s="8">
        <f>+Expenses[[#Totals],[Sep]]</f>
        <v>0</v>
      </c>
      <c r="K4" s="8">
        <f>+Expenses[[#Totals],[Oct]]</f>
        <v>0</v>
      </c>
      <c r="L4" s="8">
        <f>+Expenses[[#Totals],[Nov]]</f>
        <v>0</v>
      </c>
      <c r="M4" s="8">
        <f>+Expenses[[#Totals],[Dec]]</f>
        <v>0</v>
      </c>
      <c r="N4" s="8">
        <f>Expenses[[#Totals],[YTD]]</f>
        <v>52017.25</v>
      </c>
    </row>
    <row r="5" spans="1:14" x14ac:dyDescent="0.25">
      <c r="A5" s="4" t="s">
        <v>58</v>
      </c>
      <c r="B5" s="5">
        <f>B3-B4</f>
        <v>30982.75</v>
      </c>
      <c r="C5" s="5">
        <f t="shared" ref="C5:N5" si="0">C3-C4</f>
        <v>83000</v>
      </c>
      <c r="D5" s="5">
        <f t="shared" si="0"/>
        <v>83000</v>
      </c>
      <c r="E5" s="5">
        <f t="shared" si="0"/>
        <v>83000</v>
      </c>
      <c r="F5" s="5">
        <f t="shared" si="0"/>
        <v>83000</v>
      </c>
      <c r="G5" s="5">
        <f t="shared" si="0"/>
        <v>83000</v>
      </c>
      <c r="H5" s="5">
        <f t="shared" si="0"/>
        <v>83000</v>
      </c>
      <c r="I5" s="5">
        <f t="shared" si="0"/>
        <v>83000</v>
      </c>
      <c r="J5" s="5">
        <f t="shared" si="0"/>
        <v>83000</v>
      </c>
      <c r="K5" s="5">
        <f t="shared" si="0"/>
        <v>83000</v>
      </c>
      <c r="L5" s="5">
        <f t="shared" si="0"/>
        <v>83000</v>
      </c>
      <c r="M5" s="5">
        <f t="shared" si="0"/>
        <v>83000</v>
      </c>
      <c r="N5" s="5">
        <f t="shared" si="0"/>
        <v>943982.75</v>
      </c>
    </row>
    <row r="6" spans="1:14" x14ac:dyDescent="0.25"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x14ac:dyDescent="0.25">
      <c r="A7" s="4" t="s">
        <v>57</v>
      </c>
      <c r="B7" s="5">
        <f>30%*B3</f>
        <v>24900</v>
      </c>
      <c r="C7" s="5">
        <f t="shared" ref="C7:M7" si="1">30%*C3</f>
        <v>24900</v>
      </c>
      <c r="D7" s="5">
        <f t="shared" si="1"/>
        <v>24900</v>
      </c>
      <c r="E7" s="5">
        <f t="shared" si="1"/>
        <v>24900</v>
      </c>
      <c r="F7" s="5">
        <f t="shared" si="1"/>
        <v>24900</v>
      </c>
      <c r="G7" s="5">
        <f t="shared" si="1"/>
        <v>24900</v>
      </c>
      <c r="H7" s="5">
        <f t="shared" si="1"/>
        <v>24900</v>
      </c>
      <c r="I7" s="5">
        <f t="shared" si="1"/>
        <v>24900</v>
      </c>
      <c r="J7" s="5">
        <f t="shared" si="1"/>
        <v>24900</v>
      </c>
      <c r="K7" s="5">
        <f t="shared" si="1"/>
        <v>24900</v>
      </c>
      <c r="L7" s="5">
        <f t="shared" si="1"/>
        <v>24900</v>
      </c>
      <c r="M7" s="5">
        <f t="shared" si="1"/>
        <v>24900</v>
      </c>
      <c r="N7" s="5">
        <f t="shared" ref="C7:N7" si="2">25%*N3</f>
        <v>249000</v>
      </c>
    </row>
    <row r="9" spans="1:14" x14ac:dyDescent="0.25">
      <c r="A9" s="28" t="s">
        <v>14</v>
      </c>
      <c r="B9" s="28"/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</row>
    <row r="10" spans="1:14" x14ac:dyDescent="0.25">
      <c r="A10" s="9" t="s">
        <v>56</v>
      </c>
      <c r="B10" s="10" t="s">
        <v>0</v>
      </c>
      <c r="C10" s="10" t="s">
        <v>1</v>
      </c>
      <c r="D10" s="10" t="s">
        <v>2</v>
      </c>
      <c r="E10" s="10" t="s">
        <v>3</v>
      </c>
      <c r="F10" s="10" t="s">
        <v>4</v>
      </c>
      <c r="G10" s="10" t="s">
        <v>5</v>
      </c>
      <c r="H10" s="10" t="s">
        <v>6</v>
      </c>
      <c r="I10" s="10" t="s">
        <v>7</v>
      </c>
      <c r="J10" s="10" t="s">
        <v>8</v>
      </c>
      <c r="K10" s="10" t="s">
        <v>9</v>
      </c>
      <c r="L10" s="10" t="s">
        <v>10</v>
      </c>
      <c r="M10" s="10" t="s">
        <v>11</v>
      </c>
      <c r="N10" s="11" t="s">
        <v>55</v>
      </c>
    </row>
    <row r="11" spans="1:14" x14ac:dyDescent="0.25">
      <c r="A11" s="12" t="s">
        <v>16</v>
      </c>
      <c r="B11" s="8">
        <v>83000</v>
      </c>
      <c r="C11" s="8">
        <v>83000</v>
      </c>
      <c r="D11" s="8">
        <v>83000</v>
      </c>
      <c r="E11" s="8">
        <v>83000</v>
      </c>
      <c r="F11" s="8">
        <v>83000</v>
      </c>
      <c r="G11" s="8">
        <v>83000</v>
      </c>
      <c r="H11" s="8">
        <v>83000</v>
      </c>
      <c r="I11" s="8">
        <v>83000</v>
      </c>
      <c r="J11" s="8">
        <v>83000</v>
      </c>
      <c r="K11" s="8">
        <v>83000</v>
      </c>
      <c r="L11" s="8">
        <v>83000</v>
      </c>
      <c r="M11" s="8">
        <v>83000</v>
      </c>
      <c r="N11" s="13">
        <f>SUM(IncomeT[[#This Row],[Jan]:[Dec]])</f>
        <v>996000</v>
      </c>
    </row>
    <row r="12" spans="1:14" x14ac:dyDescent="0.25">
      <c r="A12" s="12" t="s">
        <v>17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13">
        <f>SUM(IncomeT[[#This Row],[Jan]:[Dec]])</f>
        <v>0</v>
      </c>
    </row>
    <row r="13" spans="1:14" x14ac:dyDescent="0.25">
      <c r="A13" s="12" t="s">
        <v>18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13">
        <f>SUM(IncomeT[[#This Row],[Jan]:[Dec]])</f>
        <v>0</v>
      </c>
    </row>
    <row r="14" spans="1:14" x14ac:dyDescent="0.25">
      <c r="A14" s="12" t="s">
        <v>19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13">
        <f>SUM(IncomeT[[#This Row],[Jan]:[Dec]])</f>
        <v>0</v>
      </c>
    </row>
    <row r="15" spans="1:14" x14ac:dyDescent="0.25">
      <c r="A15" s="14" t="s">
        <v>15</v>
      </c>
      <c r="B15" s="15">
        <f>SUBTOTAL(109,IncomeT[Jan])</f>
        <v>83000</v>
      </c>
      <c r="C15" s="15">
        <f>SUBTOTAL(109,IncomeT[Feb])</f>
        <v>83000</v>
      </c>
      <c r="D15" s="15">
        <f>SUBTOTAL(109,IncomeT[Mar])</f>
        <v>83000</v>
      </c>
      <c r="E15" s="15">
        <f>SUBTOTAL(109,IncomeT[Apr])</f>
        <v>83000</v>
      </c>
      <c r="F15" s="15">
        <f>SUBTOTAL(109,IncomeT[May])</f>
        <v>83000</v>
      </c>
      <c r="G15" s="15">
        <f>SUBTOTAL(109,IncomeT[Jun])</f>
        <v>83000</v>
      </c>
      <c r="H15" s="15">
        <f>SUBTOTAL(109,IncomeT[Jul])</f>
        <v>83000</v>
      </c>
      <c r="I15" s="15">
        <f>SUBTOTAL(109,IncomeT[Aug])</f>
        <v>83000</v>
      </c>
      <c r="J15" s="15">
        <f>SUBTOTAL(109,IncomeT[Sep])</f>
        <v>83000</v>
      </c>
      <c r="K15" s="15">
        <f>SUBTOTAL(109,IncomeT[Oct])</f>
        <v>83000</v>
      </c>
      <c r="L15" s="15">
        <f>SUBTOTAL(109,IncomeT[Nov])</f>
        <v>83000</v>
      </c>
      <c r="M15" s="15">
        <f>SUBTOTAL(109,IncomeT[Dec])</f>
        <v>83000</v>
      </c>
      <c r="N15" s="16">
        <f>SUBTOTAL(109,IncomeT[YTD])</f>
        <v>996000</v>
      </c>
    </row>
    <row r="17" spans="1:14" x14ac:dyDescent="0.25">
      <c r="A17" s="28" t="s">
        <v>20</v>
      </c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</row>
    <row r="18" spans="1:14" x14ac:dyDescent="0.25">
      <c r="A18" s="9" t="s">
        <v>56</v>
      </c>
      <c r="B18" s="17" t="s">
        <v>0</v>
      </c>
      <c r="C18" s="17" t="s">
        <v>1</v>
      </c>
      <c r="D18" s="17" t="s">
        <v>2</v>
      </c>
      <c r="E18" s="17" t="s">
        <v>3</v>
      </c>
      <c r="F18" s="17" t="s">
        <v>4</v>
      </c>
      <c r="G18" s="17" t="s">
        <v>5</v>
      </c>
      <c r="H18" s="17" t="s">
        <v>6</v>
      </c>
      <c r="I18" s="17" t="s">
        <v>7</v>
      </c>
      <c r="J18" s="17" t="s">
        <v>8</v>
      </c>
      <c r="K18" s="17" t="s">
        <v>9</v>
      </c>
      <c r="L18" s="17" t="s">
        <v>10</v>
      </c>
      <c r="M18" s="17" t="s">
        <v>11</v>
      </c>
      <c r="N18" s="18" t="s">
        <v>55</v>
      </c>
    </row>
    <row r="19" spans="1:14" x14ac:dyDescent="0.25">
      <c r="A19" s="12" t="s">
        <v>21</v>
      </c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13">
        <f>SUM(Expenses[[#This Row],[Jan]:[Dec]])</f>
        <v>0</v>
      </c>
    </row>
    <row r="20" spans="1:14" x14ac:dyDescent="0.25">
      <c r="A20" s="12" t="s">
        <v>31</v>
      </c>
      <c r="B20" s="8">
        <f>(3700/4)+(8000/12)+(5000/12)</f>
        <v>2008.3333333333333</v>
      </c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13">
        <f>SUM(Expenses[[#This Row],[Jan]:[Dec]])</f>
        <v>2008.3333333333333</v>
      </c>
    </row>
    <row r="21" spans="1:14" x14ac:dyDescent="0.25">
      <c r="A21" s="12" t="s">
        <v>24</v>
      </c>
      <c r="B21" s="8">
        <v>2000</v>
      </c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13">
        <f>SUM(Expenses[[#This Row],[Jan]:[Dec]])</f>
        <v>2000</v>
      </c>
    </row>
    <row r="22" spans="1:14" x14ac:dyDescent="0.25">
      <c r="A22" s="12" t="s">
        <v>22</v>
      </c>
      <c r="B22" s="8">
        <v>1000</v>
      </c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13">
        <f>SUM(Expenses[[#This Row],[Jan]:[Dec]])</f>
        <v>1000</v>
      </c>
    </row>
    <row r="23" spans="1:14" x14ac:dyDescent="0.25">
      <c r="A23" s="12" t="s">
        <v>23</v>
      </c>
      <c r="B23" s="8">
        <v>216.66666666666666</v>
      </c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13">
        <f>SUM(Expenses[[#This Row],[Jan]:[Dec]])</f>
        <v>216.66666666666666</v>
      </c>
    </row>
    <row r="24" spans="1:14" x14ac:dyDescent="0.25">
      <c r="A24" s="12" t="s">
        <v>25</v>
      </c>
      <c r="B24" s="8">
        <v>1400</v>
      </c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13">
        <f>SUM(Expenses[[#This Row],[Jan]:[Dec]])</f>
        <v>1400</v>
      </c>
    </row>
    <row r="25" spans="1:14" x14ac:dyDescent="0.25">
      <c r="A25" s="12" t="s">
        <v>34</v>
      </c>
      <c r="B25" s="8">
        <v>3000</v>
      </c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13">
        <f>SUM(Expenses[[#This Row],[Jan]:[Dec]])</f>
        <v>3000</v>
      </c>
    </row>
    <row r="26" spans="1:14" x14ac:dyDescent="0.25">
      <c r="A26" s="12" t="s">
        <v>59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13">
        <f>SUM(Expenses[[#This Row],[Jan]:[Dec]])</f>
        <v>0</v>
      </c>
    </row>
    <row r="27" spans="1:14" x14ac:dyDescent="0.25">
      <c r="A27" s="12" t="s">
        <v>26</v>
      </c>
      <c r="B27" s="8">
        <v>2500</v>
      </c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13">
        <f>SUM(Expenses[[#This Row],[Jan]:[Dec]])</f>
        <v>2500</v>
      </c>
    </row>
    <row r="28" spans="1:14" x14ac:dyDescent="0.25">
      <c r="A28" s="12" t="s">
        <v>29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13">
        <f>SUM(Expenses[[#This Row],[Jan]:[Dec]])</f>
        <v>0</v>
      </c>
    </row>
    <row r="29" spans="1:14" x14ac:dyDescent="0.25">
      <c r="A29" s="12" t="s">
        <v>27</v>
      </c>
      <c r="B29" s="8">
        <v>3000</v>
      </c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13">
        <f>SUM(Expenses[[#This Row],[Jan]:[Dec]])</f>
        <v>3000</v>
      </c>
    </row>
    <row r="30" spans="1:14" x14ac:dyDescent="0.25">
      <c r="A30" s="12" t="s">
        <v>28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13">
        <f>SUM(Expenses[[#This Row],[Jan]:[Dec]])</f>
        <v>0</v>
      </c>
    </row>
    <row r="31" spans="1:14" x14ac:dyDescent="0.25">
      <c r="A31" s="12" t="s">
        <v>30</v>
      </c>
      <c r="B31" s="8">
        <v>700</v>
      </c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13">
        <f>SUM(Expenses[[#This Row],[Jan]:[Dec]])</f>
        <v>700</v>
      </c>
    </row>
    <row r="32" spans="1:14" x14ac:dyDescent="0.25">
      <c r="A32" s="12" t="s">
        <v>32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13">
        <f>SUM(Expenses[[#This Row],[Jan]:[Dec]])</f>
        <v>0</v>
      </c>
    </row>
    <row r="33" spans="1:14" x14ac:dyDescent="0.25">
      <c r="A33" s="12" t="s">
        <v>33</v>
      </c>
      <c r="B33" s="8">
        <v>300</v>
      </c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13">
        <f>SUM(Expenses[[#This Row],[Jan]:[Dec]])</f>
        <v>300</v>
      </c>
    </row>
    <row r="34" spans="1:14" x14ac:dyDescent="0.25">
      <c r="A34" s="12" t="s">
        <v>36</v>
      </c>
      <c r="B34" s="8">
        <v>5000</v>
      </c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13">
        <f>SUM(Expenses[[#This Row],[Jan]:[Dec]])</f>
        <v>5000</v>
      </c>
    </row>
    <row r="35" spans="1:14" x14ac:dyDescent="0.25">
      <c r="A35" s="12" t="s">
        <v>35</v>
      </c>
      <c r="B35" s="8">
        <v>1000</v>
      </c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13">
        <f>SUM(Expenses[[#This Row],[Jan]:[Dec]])</f>
        <v>1000</v>
      </c>
    </row>
    <row r="36" spans="1:14" x14ac:dyDescent="0.25">
      <c r="A36" s="12" t="s">
        <v>37</v>
      </c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13">
        <f>SUM(Expenses[[#This Row],[Jan]:[Dec]])</f>
        <v>0</v>
      </c>
    </row>
    <row r="37" spans="1:14" x14ac:dyDescent="0.25">
      <c r="A37" s="12" t="s">
        <v>38</v>
      </c>
      <c r="B37" s="8">
        <v>1000</v>
      </c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13">
        <f>SUM(Expenses[[#This Row],[Jan]:[Dec]])</f>
        <v>1000</v>
      </c>
    </row>
    <row r="38" spans="1:14" x14ac:dyDescent="0.25">
      <c r="A38" s="12" t="s">
        <v>39</v>
      </c>
      <c r="B38" s="8">
        <v>500</v>
      </c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13">
        <f>SUM(Expenses[[#This Row],[Jan]:[Dec]])</f>
        <v>500</v>
      </c>
    </row>
    <row r="39" spans="1:14" x14ac:dyDescent="0.25">
      <c r="A39" s="12" t="s">
        <v>40</v>
      </c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13">
        <f>SUM(Expenses[[#This Row],[Jan]:[Dec]])</f>
        <v>0</v>
      </c>
    </row>
    <row r="40" spans="1:14" x14ac:dyDescent="0.25">
      <c r="A40" s="12" t="s">
        <v>61</v>
      </c>
      <c r="B40" s="8">
        <v>2200</v>
      </c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13">
        <f>SUM(Expenses[[#This Row],[Jan]:[Dec]])</f>
        <v>2200</v>
      </c>
    </row>
    <row r="41" spans="1:14" x14ac:dyDescent="0.25">
      <c r="A41" s="12" t="s">
        <v>60</v>
      </c>
      <c r="B41" s="8">
        <v>5000</v>
      </c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13">
        <f>SUM(Expenses[[#This Row],[Jan]:[Dec]])</f>
        <v>5000</v>
      </c>
    </row>
    <row r="42" spans="1:14" x14ac:dyDescent="0.25">
      <c r="A42" s="12" t="s">
        <v>63</v>
      </c>
      <c r="B42" s="8">
        <v>3700</v>
      </c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13">
        <f>SUM(Expenses[[#This Row],[Jan]:[Dec]])</f>
        <v>3700</v>
      </c>
    </row>
    <row r="43" spans="1:14" x14ac:dyDescent="0.25">
      <c r="A43" s="19" t="s">
        <v>47</v>
      </c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1"/>
    </row>
    <row r="44" spans="1:14" x14ac:dyDescent="0.25">
      <c r="A44" s="12" t="s">
        <v>48</v>
      </c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13">
        <f>SUM(Expenses[[#This Row],[Jan]:[Dec]])</f>
        <v>0</v>
      </c>
    </row>
    <row r="45" spans="1:14" x14ac:dyDescent="0.25">
      <c r="A45" s="12" t="s">
        <v>49</v>
      </c>
      <c r="B45" s="5">
        <f>(56*30)+380</f>
        <v>2060</v>
      </c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13">
        <f>SUM(Expenses[[#This Row],[Jan]:[Dec]])</f>
        <v>2060</v>
      </c>
    </row>
    <row r="46" spans="1:14" x14ac:dyDescent="0.25">
      <c r="A46" s="12" t="s">
        <v>50</v>
      </c>
      <c r="B46" s="5">
        <v>299</v>
      </c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13">
        <f>SUM(Expenses[[#This Row],[Jan]:[Dec]])</f>
        <v>299</v>
      </c>
    </row>
    <row r="47" spans="1:14" x14ac:dyDescent="0.25">
      <c r="A47" s="12" t="s">
        <v>51</v>
      </c>
      <c r="B47" s="5">
        <v>133.25</v>
      </c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13">
        <f>SUM(Expenses[[#This Row],[Jan]:[Dec]])</f>
        <v>133.25</v>
      </c>
    </row>
    <row r="48" spans="1:14" x14ac:dyDescent="0.25">
      <c r="A48" s="12" t="s">
        <v>52</v>
      </c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13">
        <f>SUM(Expenses[[#This Row],[Jan]:[Dec]])</f>
        <v>0</v>
      </c>
    </row>
    <row r="49" spans="1:14" x14ac:dyDescent="0.25">
      <c r="A49" s="22" t="s">
        <v>41</v>
      </c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4"/>
    </row>
    <row r="50" spans="1:14" x14ac:dyDescent="0.25">
      <c r="A50" s="12" t="s">
        <v>42</v>
      </c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13">
        <f>SUM(Expenses[[#This Row],[Jan]:[Dec]])</f>
        <v>0</v>
      </c>
    </row>
    <row r="51" spans="1:14" x14ac:dyDescent="0.25">
      <c r="A51" s="12" t="s">
        <v>43</v>
      </c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13">
        <f>SUM(Expenses[[#This Row],[Jan]:[Dec]])</f>
        <v>0</v>
      </c>
    </row>
    <row r="52" spans="1:14" x14ac:dyDescent="0.25">
      <c r="A52" s="12" t="s">
        <v>44</v>
      </c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13">
        <f>SUM(Expenses[[#This Row],[Jan]:[Dec]])</f>
        <v>0</v>
      </c>
    </row>
    <row r="53" spans="1:14" x14ac:dyDescent="0.25">
      <c r="A53" s="12" t="s">
        <v>45</v>
      </c>
      <c r="B53" s="5">
        <v>5000</v>
      </c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13">
        <f>SUM(Expenses[[#This Row],[Jan]:[Dec]])</f>
        <v>5000</v>
      </c>
    </row>
    <row r="54" spans="1:14" x14ac:dyDescent="0.25">
      <c r="A54" s="12" t="s">
        <v>46</v>
      </c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13">
        <f>SUM(Expenses[[#This Row],[Jan]:[Dec]])</f>
        <v>0</v>
      </c>
    </row>
    <row r="55" spans="1:14" x14ac:dyDescent="0.25">
      <c r="A55" s="12" t="s">
        <v>62</v>
      </c>
      <c r="B55" s="5">
        <v>10000</v>
      </c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13">
        <f>SUM(Expenses[[#This Row],[Jan]:[Dec]])</f>
        <v>10000</v>
      </c>
    </row>
    <row r="56" spans="1:14" x14ac:dyDescent="0.25">
      <c r="A56" s="14" t="s">
        <v>15</v>
      </c>
      <c r="B56" s="15">
        <f>SUBTOTAL(109,Expenses[Jan])</f>
        <v>52017.25</v>
      </c>
      <c r="C56" s="15">
        <f>SUBTOTAL(109,Expenses[Feb])</f>
        <v>0</v>
      </c>
      <c r="D56" s="15">
        <f>SUBTOTAL(109,Expenses[Mar])</f>
        <v>0</v>
      </c>
      <c r="E56" s="15">
        <f>SUBTOTAL(109,Expenses[Apr])</f>
        <v>0</v>
      </c>
      <c r="F56" s="15">
        <f>SUBTOTAL(109,Expenses[May])</f>
        <v>0</v>
      </c>
      <c r="G56" s="15">
        <f>SUBTOTAL(109,Expenses[Jun])</f>
        <v>0</v>
      </c>
      <c r="H56" s="15">
        <f>SUBTOTAL(109,Expenses[Jul])</f>
        <v>0</v>
      </c>
      <c r="I56" s="15">
        <f>SUBTOTAL(109,Expenses[Aug])</f>
        <v>0</v>
      </c>
      <c r="J56" s="15">
        <f>SUBTOTAL(109,Expenses[Sep])</f>
        <v>0</v>
      </c>
      <c r="K56" s="15">
        <f>SUBTOTAL(109,Expenses[Oct])</f>
        <v>0</v>
      </c>
      <c r="L56" s="15">
        <f>SUBTOTAL(109,Expenses[Nov])</f>
        <v>0</v>
      </c>
      <c r="M56" s="15">
        <f>SUBTOTAL(109,Expenses[Dec])</f>
        <v>0</v>
      </c>
      <c r="N56" s="16">
        <f>SUBTOTAL(109,Expenses[YTD])</f>
        <v>52017.25</v>
      </c>
    </row>
  </sheetData>
  <mergeCells count="3">
    <mergeCell ref="A1:N1"/>
    <mergeCell ref="A9:N9"/>
    <mergeCell ref="A17:N17"/>
  </mergeCells>
  <phoneticPr fontId="2" type="noConversion"/>
  <conditionalFormatting sqref="B5:N5">
    <cfRule type="expression" dxfId="1" priority="1">
      <formula>B$5&gt;B$7</formula>
    </cfRule>
    <cfRule type="expression" dxfId="0" priority="2">
      <formula>B$5&lt;B$7</formula>
    </cfRule>
  </conditionalFormatting>
  <pageMargins left="0.7" right="0.7" top="0.75" bottom="0.75" header="0.3" footer="0.3"/>
  <pageSetup orientation="landscape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Income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Deepika M</dc:creator>
  <cp:lastModifiedBy>Deepika M</cp:lastModifiedBy>
  <cp:lastPrinted>2024-07-21T11:03:10Z</cp:lastPrinted>
  <dcterms:created xsi:type="dcterms:W3CDTF">2024-07-12T05:57:07Z</dcterms:created>
  <dcterms:modified xsi:type="dcterms:W3CDTF">2024-07-21T11:04:51Z</dcterms:modified>
</cp:coreProperties>
</file>