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me\Documents\Projetos DIO\Simulador de investimentos\"/>
    </mc:Choice>
  </mc:AlternateContent>
  <xr:revisionPtr revIDLastSave="0" documentId="13_ncr:1_{CEC5EF1B-C46C-44D0-A11B-A1B1CFD58957}" xr6:coauthVersionLast="47" xr6:coauthVersionMax="47" xr10:uidLastSave="{00000000-0000-0000-0000-000000000000}"/>
  <bookViews>
    <workbookView xWindow="-108" yWindow="-108" windowWidth="23256" windowHeight="12456" tabRatio="0" xr2:uid="{7DEA4BFF-A85F-4A9F-A62A-519628AE0190}"/>
  </bookViews>
  <sheets>
    <sheet name="Simulador" sheetId="1" r:id="rId1"/>
    <sheet name="Tbl_apoio" sheetId="2" r:id="rId2"/>
  </sheets>
  <definedNames>
    <definedName name="anos_aplicados">Simulador!#REF!</definedName>
    <definedName name="anos_investimento">Simulador!$D$51</definedName>
    <definedName name="aporte">Simulador!$D$10</definedName>
    <definedName name="dividendo">Tbl_apoio!$I$10</definedName>
    <definedName name="dividendo_desenvolvimento">Tbl_apoio!$I$10</definedName>
    <definedName name="dividendo_fofs">Tbl_apoio!$I$9</definedName>
    <definedName name="dividendo_híbridos">Tbl_apoio!$I$8</definedName>
    <definedName name="dividendo_hotelaria">Tbl_apoio!$I$11</definedName>
    <definedName name="dividendo_papel">Tbl_apoio!$I$6</definedName>
    <definedName name="dividendo_tijolo">Tbl_apoio!$I$7</definedName>
    <definedName name="dividendos">Simulador!#REF!</definedName>
    <definedName name="dividendos_c1">Simulador!#REF!</definedName>
    <definedName name="dividendos_c2">Simulador!#REF!</definedName>
    <definedName name="dividendos_c3">Simulador!#REF!</definedName>
    <definedName name="dividendos_c4">Simulador!#REF!</definedName>
    <definedName name="dividendos_c5">Simulador!#REF!</definedName>
    <definedName name="dividendos_c6">Simulador!#REF!</definedName>
    <definedName name="percentual_renda_aplicada">Simulador!$D$8</definedName>
    <definedName name="renda_investida">Simulador!$D$10</definedName>
    <definedName name="rendimento_carteira">Simulador!$D$49</definedName>
    <definedName name="salario">Simulador!$D$6</definedName>
    <definedName name="taxadeinvestimento">Simulador!#REF!</definedName>
    <definedName name="tipo_de_perfil">Simulador!$D$12</definedName>
    <definedName name="valorfinal">Simulador!#REF!</definedName>
    <definedName name="valorfinal_cenario1">Simulador!#REF!</definedName>
    <definedName name="vf_c2">Simulador!#REF!</definedName>
    <definedName name="vf_c3">Simulador!#REF!</definedName>
    <definedName name="vf_c4">Simulador!#REF!</definedName>
    <definedName name="vf_c5">Simulador!#REF!</definedName>
    <definedName name="vf_c6">Simulador!#REF!</definedName>
    <definedName name="vf_c7">Simulador!#REF!</definedName>
    <definedName name="vf_cenario1">Simulador!#REF!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0" i="1"/>
  <c r="C19" i="1"/>
  <c r="C20" i="1"/>
  <c r="C21" i="1"/>
  <c r="C22" i="1"/>
  <c r="C23" i="1"/>
  <c r="C18" i="1"/>
  <c r="B11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5" i="2"/>
  <c r="D10" i="1"/>
  <c r="D18" i="1" l="1"/>
  <c r="C41" i="1" s="1"/>
  <c r="D41" i="1" s="1"/>
  <c r="D19" i="1"/>
  <c r="C42" i="1" s="1"/>
  <c r="D42" i="1" s="1"/>
  <c r="D23" i="1"/>
  <c r="C46" i="1" s="1"/>
  <c r="D46" i="1" s="1"/>
  <c r="D22" i="1"/>
  <c r="C45" i="1" s="1"/>
  <c r="D45" i="1" s="1"/>
  <c r="D21" i="1"/>
  <c r="C44" i="1" s="1"/>
  <c r="D44" i="1" s="1"/>
  <c r="D20" i="1"/>
  <c r="C43" i="1" s="1"/>
  <c r="D43" i="1" s="1"/>
  <c r="D15" i="1"/>
  <c r="D47" i="1" l="1"/>
  <c r="D49" i="1" s="1"/>
  <c r="D24" i="1"/>
  <c r="D59" i="1" l="1"/>
  <c r="D60" i="1"/>
  <c r="D61" i="1"/>
  <c r="D62" i="1"/>
  <c r="D63" i="1"/>
  <c r="D64" i="1"/>
  <c r="D53" i="1"/>
  <c r="D58" i="1"/>
</calcChain>
</file>

<file path=xl/sharedStrings.xml><?xml version="1.0" encoding="utf-8"?>
<sst xmlns="http://schemas.openxmlformats.org/spreadsheetml/2006/main" count="85" uniqueCount="42">
  <si>
    <t>Quanto % do salário você quer investir?</t>
  </si>
  <si>
    <t>Insira aqui seu salário:</t>
  </si>
  <si>
    <t>Qual o seu perfil de investidor?</t>
  </si>
  <si>
    <t>SUGESTÃO DE CARTEIRA:</t>
  </si>
  <si>
    <t>1 ano</t>
  </si>
  <si>
    <t>5 anos</t>
  </si>
  <si>
    <t>10 anos</t>
  </si>
  <si>
    <t>15 anos</t>
  </si>
  <si>
    <t>20 anos</t>
  </si>
  <si>
    <t>30 anos</t>
  </si>
  <si>
    <t>Tipo de FII</t>
  </si>
  <si>
    <t>Percentual indicado</t>
  </si>
  <si>
    <t>Papel</t>
  </si>
  <si>
    <t>Tijolo</t>
  </si>
  <si>
    <t>Híbridos</t>
  </si>
  <si>
    <t>FOFs</t>
  </si>
  <si>
    <t>Desenvolvimento</t>
  </si>
  <si>
    <t>Hotelarias</t>
  </si>
  <si>
    <t>Valores</t>
  </si>
  <si>
    <t>Moderado</t>
  </si>
  <si>
    <t>Conservador</t>
  </si>
  <si>
    <t>PERFIL</t>
  </si>
  <si>
    <t>PERCENTUAIS</t>
  </si>
  <si>
    <t>Agressivo</t>
  </si>
  <si>
    <t>TOTAL</t>
  </si>
  <si>
    <t>Assim ficaria sua alocação:</t>
  </si>
  <si>
    <t>Valor a ser investido:</t>
  </si>
  <si>
    <t>Valor a ser investido mensalmente :</t>
  </si>
  <si>
    <t>Com essa carteira, seu rendimento seria:</t>
  </si>
  <si>
    <t>Valores aplicados</t>
  </si>
  <si>
    <t>Dividendos mensais</t>
  </si>
  <si>
    <t>CHAVE</t>
  </si>
  <si>
    <t>MÉDIA DE DIVIDENDO POR TIPO DE FII</t>
  </si>
  <si>
    <t>Dividendo</t>
  </si>
  <si>
    <t>SUA CARTEIRA ESTÁ COM O RENDIMENTO MENSAL DE:</t>
  </si>
  <si>
    <t>Por quantos anos você pretende investir?</t>
  </si>
  <si>
    <t>Então, seu montante será de:</t>
  </si>
  <si>
    <t>OUTROS CENÁRIOS</t>
  </si>
  <si>
    <t>Quanto sua carteira iria render em...</t>
  </si>
  <si>
    <t>3 anos</t>
  </si>
  <si>
    <t>Este seria seu crescimento com o decorrer dos anos:</t>
  </si>
  <si>
    <t>E isso sem nem contar com os reinvestimentos! Para saber mais, entre em contato conosco.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</si>
</sst>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/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 wrapText="1"/>
    </xf>
    <xf numFmtId="9" fontId="0" fillId="0" borderId="0" xfId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64" fontId="4" fillId="2" borderId="5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25" xfId="0" applyBorder="1"/>
    <xf numFmtId="9" fontId="0" fillId="0" borderId="25" xfId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0" fontId="0" fillId="0" borderId="0" xfId="1" applyNumberFormat="1" applyFont="1"/>
    <xf numFmtId="0" fontId="0" fillId="2" borderId="0" xfId="0" applyFill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2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4" fontId="0" fillId="4" borderId="37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4" fontId="0" fillId="4" borderId="20" xfId="0" applyNumberFormat="1" applyFill="1" applyBorder="1" applyAlignment="1">
      <alignment horizontal="center" vertic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164" fontId="0" fillId="4" borderId="40" xfId="0" applyNumberFormat="1" applyFill="1" applyBorder="1" applyAlignment="1">
      <alignment horizontal="center" vertical="center"/>
    </xf>
    <xf numFmtId="0" fontId="0" fillId="5" borderId="29" xfId="0" applyFill="1" applyBorder="1"/>
    <xf numFmtId="164" fontId="0" fillId="5" borderId="30" xfId="0" applyNumberFormat="1" applyFill="1" applyBorder="1" applyAlignment="1">
      <alignment horizontal="center" vertical="center"/>
    </xf>
    <xf numFmtId="164" fontId="0" fillId="5" borderId="31" xfId="0" applyNumberForma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164" fontId="4" fillId="6" borderId="34" xfId="0" applyNumberFormat="1" applyFont="1" applyFill="1" applyBorder="1" applyAlignment="1">
      <alignment horizontal="center" vertical="center"/>
    </xf>
    <xf numFmtId="10" fontId="6" fillId="6" borderId="5" xfId="0" applyNumberFormat="1" applyFont="1" applyFill="1" applyBorder="1" applyAlignment="1">
      <alignment horizontal="center" vertical="center"/>
    </xf>
    <xf numFmtId="8" fontId="0" fillId="6" borderId="2" xfId="0" applyNumberForma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vertical="center" wrapText="1"/>
    </xf>
    <xf numFmtId="9" fontId="4" fillId="5" borderId="16" xfId="1" applyFont="1" applyFill="1" applyBorder="1" applyAlignment="1">
      <alignment horizontal="center" vertical="center"/>
    </xf>
    <xf numFmtId="164" fontId="4" fillId="5" borderId="17" xfId="0" applyNumberFormat="1" applyFont="1" applyFill="1" applyBorder="1" applyAlignment="1">
      <alignment horizontal="center" vertical="center"/>
    </xf>
    <xf numFmtId="0" fontId="4" fillId="5" borderId="18" xfId="0" applyFont="1" applyFill="1" applyBorder="1"/>
    <xf numFmtId="9" fontId="4" fillId="5" borderId="19" xfId="1" applyFont="1" applyFill="1" applyBorder="1" applyAlignment="1">
      <alignment horizontal="center" vertical="center"/>
    </xf>
    <xf numFmtId="164" fontId="4" fillId="5" borderId="20" xfId="0" applyNumberFormat="1" applyFont="1" applyFill="1" applyBorder="1" applyAlignment="1">
      <alignment horizontal="center" vertical="center"/>
    </xf>
    <xf numFmtId="0" fontId="4" fillId="5" borderId="21" xfId="0" applyFont="1" applyFill="1" applyBorder="1"/>
    <xf numFmtId="9" fontId="4" fillId="5" borderId="22" xfId="1" applyFont="1" applyFill="1" applyBorder="1" applyAlignment="1">
      <alignment horizontal="center" vertical="center"/>
    </xf>
    <xf numFmtId="164" fontId="4" fillId="5" borderId="23" xfId="0" applyNumberFormat="1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otal" xfId="2" builtinId="25"/>
  </cellStyles>
  <dxfs count="0"/>
  <tableStyles count="0" defaultTableStyle="TableStyleMedium2" defaultPivotStyle="PivotStyleLight16"/>
  <colors>
    <mruColors>
      <color rgb="FF3366CC"/>
      <color rgb="FF00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Simulador!$B$18</c:f>
              <c:strCache>
                <c:ptCount val="1"/>
                <c:pt idx="0">
                  <c:v>Papel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Simulador!$C$18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B-47E9-8CF1-CB1A2011AED6}"/>
            </c:ext>
          </c:extLst>
        </c:ser>
        <c:ser>
          <c:idx val="1"/>
          <c:order val="1"/>
          <c:tx>
            <c:strRef>
              <c:f>Simulador!$B$19</c:f>
              <c:strCache>
                <c:ptCount val="1"/>
                <c:pt idx="0">
                  <c:v>Tijolo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Simulador!$C$19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B-47E9-8CF1-CB1A2011AED6}"/>
            </c:ext>
          </c:extLst>
        </c:ser>
        <c:ser>
          <c:idx val="2"/>
          <c:order val="2"/>
          <c:tx>
            <c:strRef>
              <c:f>Simulador!$B$20</c:f>
              <c:strCache>
                <c:ptCount val="1"/>
                <c:pt idx="0">
                  <c:v>Híbridos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Simulador!$C$20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B-47E9-8CF1-CB1A2011AED6}"/>
            </c:ext>
          </c:extLst>
        </c:ser>
        <c:ser>
          <c:idx val="3"/>
          <c:order val="3"/>
          <c:tx>
            <c:strRef>
              <c:f>Simulador!$B$21</c:f>
              <c:strCache>
                <c:ptCount val="1"/>
                <c:pt idx="0">
                  <c:v>FOFs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Simulador!$C$21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B-47E9-8CF1-CB1A2011AED6}"/>
            </c:ext>
          </c:extLst>
        </c:ser>
        <c:ser>
          <c:idx val="4"/>
          <c:order val="4"/>
          <c:tx>
            <c:strRef>
              <c:f>Simulador!$B$22</c:f>
              <c:strCache>
                <c:ptCount val="1"/>
                <c:pt idx="0">
                  <c:v>Desenvolvimento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Simulador!$C$22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B-47E9-8CF1-CB1A2011AED6}"/>
            </c:ext>
          </c:extLst>
        </c:ser>
        <c:ser>
          <c:idx val="5"/>
          <c:order val="5"/>
          <c:tx>
            <c:strRef>
              <c:f>Simulador!$B$23</c:f>
              <c:strCache>
                <c:ptCount val="1"/>
                <c:pt idx="0">
                  <c:v>Hotelarias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Simulador!$C$23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EB-47E9-8CF1-CB1A2011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438656"/>
        <c:axId val="867443936"/>
        <c:axId val="0"/>
      </c:bar3DChart>
      <c:catAx>
        <c:axId val="86743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7443936"/>
        <c:crosses val="autoZero"/>
        <c:auto val="1"/>
        <c:lblAlgn val="ctr"/>
        <c:lblOffset val="100"/>
        <c:noMultiLvlLbl val="0"/>
      </c:catAx>
      <c:valAx>
        <c:axId val="867443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674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Simulador!$B$58:$B$64</c:f>
              <c:strCache>
                <c:ptCount val="7"/>
                <c:pt idx="0">
                  <c:v>1 ano</c:v>
                </c:pt>
                <c:pt idx="1">
                  <c:v>3 anos</c:v>
                </c:pt>
                <c:pt idx="2">
                  <c:v>5 anos</c:v>
                </c:pt>
                <c:pt idx="3">
                  <c:v>10 anos</c:v>
                </c:pt>
                <c:pt idx="4">
                  <c:v>15 anos</c:v>
                </c:pt>
                <c:pt idx="5">
                  <c:v>20 anos</c:v>
                </c:pt>
                <c:pt idx="6">
                  <c:v>30 anos</c:v>
                </c:pt>
              </c:strCache>
            </c:strRef>
          </c:cat>
          <c:val>
            <c:numRef>
              <c:f>Simulador!$C$58:$C$64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4-4525-BA72-8868504B8F3D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Simulador!$B$58:$B$64</c:f>
              <c:strCache>
                <c:ptCount val="7"/>
                <c:pt idx="0">
                  <c:v>1 ano</c:v>
                </c:pt>
                <c:pt idx="1">
                  <c:v>3 anos</c:v>
                </c:pt>
                <c:pt idx="2">
                  <c:v>5 anos</c:v>
                </c:pt>
                <c:pt idx="3">
                  <c:v>10 anos</c:v>
                </c:pt>
                <c:pt idx="4">
                  <c:v>15 anos</c:v>
                </c:pt>
                <c:pt idx="5">
                  <c:v>20 anos</c:v>
                </c:pt>
                <c:pt idx="6">
                  <c:v>30 anos</c:v>
                </c:pt>
              </c:strCache>
            </c:strRef>
          </c:cat>
          <c:val>
            <c:numRef>
              <c:f>Simulador!$D$58:$D$64</c:f>
              <c:numCache>
                <c:formatCode>"R$"\ #,##0.00</c:formatCode>
                <c:ptCount val="7"/>
                <c:pt idx="0">
                  <c:v>4726.9425678123644</c:v>
                </c:pt>
                <c:pt idx="1">
                  <c:v>15831.211493768737</c:v>
                </c:pt>
                <c:pt idx="2">
                  <c:v>29566.724988165985</c:v>
                </c:pt>
                <c:pt idx="3">
                  <c:v>79880.921752545022</c:v>
                </c:pt>
                <c:pt idx="4">
                  <c:v>165501.44269485035</c:v>
                </c:pt>
                <c:pt idx="5">
                  <c:v>311203.3335699481</c:v>
                </c:pt>
                <c:pt idx="6">
                  <c:v>981076.15219845076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4-4525-BA72-8868504B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894784"/>
        <c:axId val="1010890944"/>
      </c:lineChart>
      <c:catAx>
        <c:axId val="101089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890944"/>
        <c:crosses val="autoZero"/>
        <c:auto val="1"/>
        <c:lblAlgn val="ctr"/>
        <c:lblOffset val="100"/>
        <c:noMultiLvlLbl val="0"/>
      </c:catAx>
      <c:valAx>
        <c:axId val="1010890944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8947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26</xdr:row>
      <xdr:rowOff>82550</xdr:rowOff>
    </xdr:from>
    <xdr:to>
      <xdr:col>4</xdr:col>
      <xdr:colOff>1</xdr:colOff>
      <xdr:row>36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469A6-BC7D-317B-5005-2C0D70B6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69850</xdr:rowOff>
    </xdr:from>
    <xdr:to>
      <xdr:col>3</xdr:col>
      <xdr:colOff>1689100</xdr:colOff>
      <xdr:row>75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5302A-DE7D-08A3-F952-6A3FBAAE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19050</xdr:rowOff>
    </xdr:from>
    <xdr:to>
      <xdr:col>4</xdr:col>
      <xdr:colOff>577850</xdr:colOff>
      <xdr:row>4</xdr:row>
      <xdr:rowOff>100028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91484D7-61BD-4767-D341-8882C1CC3A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89" b="73774"/>
        <a:stretch/>
      </xdr:blipFill>
      <xdr:spPr>
        <a:xfrm>
          <a:off x="19050" y="19050"/>
          <a:ext cx="5568950" cy="868378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78</xdr:row>
      <xdr:rowOff>76200</xdr:rowOff>
    </xdr:from>
    <xdr:to>
      <xdr:col>4</xdr:col>
      <xdr:colOff>596900</xdr:colOff>
      <xdr:row>93</xdr:row>
      <xdr:rowOff>120650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D47E2F2-F621-94C1-85B5-3306AE638C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46"/>
        <a:stretch/>
      </xdr:blipFill>
      <xdr:spPr>
        <a:xfrm>
          <a:off x="31750" y="15697200"/>
          <a:ext cx="5575300" cy="280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C3F8-7ACD-4A65-A4BC-3A8799516C36}">
  <dimension ref="A1:J94"/>
  <sheetViews>
    <sheetView showGridLines="0" showRowColHeaders="0" tabSelected="1" zoomScale="120" zoomScaleNormal="120" workbookViewId="0">
      <selection activeCell="D8" sqref="D8"/>
    </sheetView>
  </sheetViews>
  <sheetFormatPr defaultColWidth="0" defaultRowHeight="14.4" zeroHeight="1" x14ac:dyDescent="0.3"/>
  <cols>
    <col min="1" max="1" width="8.88671875" customWidth="1"/>
    <col min="2" max="2" width="21.6640625" bestFit="1" customWidth="1"/>
    <col min="3" max="3" width="17.6640625" style="1" customWidth="1"/>
    <col min="4" max="4" width="24.77734375" style="1" customWidth="1"/>
    <col min="5" max="5" width="8.88671875" customWidth="1"/>
    <col min="6" max="7" width="8.88671875" hidden="1" customWidth="1"/>
    <col min="8" max="8" width="27.109375" hidden="1" customWidth="1"/>
    <col min="9" max="9" width="15.21875" hidden="1" customWidth="1"/>
    <col min="10" max="10" width="16.5546875" hidden="1" customWidth="1"/>
    <col min="11" max="16384" width="8.88671875" hidden="1"/>
  </cols>
  <sheetData>
    <row r="1" spans="2:4" ht="15.6" x14ac:dyDescent="0.3">
      <c r="B1" s="5"/>
      <c r="C1" s="6"/>
      <c r="D1" s="6"/>
    </row>
    <row r="2" spans="2:4" ht="15.6" x14ac:dyDescent="0.3">
      <c r="B2" s="5"/>
      <c r="C2" s="6"/>
      <c r="D2" s="6"/>
    </row>
    <row r="3" spans="2:4" ht="15.6" x14ac:dyDescent="0.3">
      <c r="B3" s="5"/>
      <c r="C3" s="6"/>
      <c r="D3" s="6"/>
    </row>
    <row r="4" spans="2:4" ht="15.6" x14ac:dyDescent="0.3">
      <c r="B4" s="5"/>
      <c r="C4" s="6"/>
      <c r="D4" s="6"/>
    </row>
    <row r="5" spans="2:4" ht="15.6" x14ac:dyDescent="0.3">
      <c r="B5" s="5"/>
      <c r="C5" s="6"/>
      <c r="D5" s="6"/>
    </row>
    <row r="6" spans="2:4" ht="15.6" x14ac:dyDescent="0.3">
      <c r="B6" s="61" t="s">
        <v>1</v>
      </c>
      <c r="C6" s="62"/>
      <c r="D6" s="9">
        <v>2500</v>
      </c>
    </row>
    <row r="7" spans="2:4" x14ac:dyDescent="0.3">
      <c r="C7"/>
    </row>
    <row r="8" spans="2:4" ht="15.6" customHeight="1" x14ac:dyDescent="0.3">
      <c r="B8" s="61" t="s">
        <v>0</v>
      </c>
      <c r="C8" s="62"/>
      <c r="D8" s="10">
        <v>0.15</v>
      </c>
    </row>
    <row r="9" spans="2:4" ht="15.6" x14ac:dyDescent="0.3">
      <c r="B9" s="5"/>
      <c r="C9" s="6"/>
      <c r="D9" s="6"/>
    </row>
    <row r="10" spans="2:4" ht="15.6" x14ac:dyDescent="0.3">
      <c r="B10" s="11" t="s">
        <v>26</v>
      </c>
      <c r="C10" s="12"/>
      <c r="D10" s="8">
        <f>salario*percentual_renda_aplicada</f>
        <v>375</v>
      </c>
    </row>
    <row r="11" spans="2:4" ht="15.6" x14ac:dyDescent="0.3">
      <c r="B11" s="5"/>
      <c r="C11" s="6"/>
      <c r="D11" s="6"/>
    </row>
    <row r="12" spans="2:4" ht="31.2" customHeight="1" x14ac:dyDescent="0.3">
      <c r="B12" s="63" t="s">
        <v>2</v>
      </c>
      <c r="C12" s="64"/>
      <c r="D12" s="14" t="s">
        <v>20</v>
      </c>
    </row>
    <row r="13" spans="2:4" ht="15.6" x14ac:dyDescent="0.3">
      <c r="B13" s="5"/>
      <c r="C13" s="6"/>
      <c r="D13" s="6"/>
    </row>
    <row r="14" spans="2:4" ht="15.6" x14ac:dyDescent="0.3">
      <c r="B14" s="13" t="s">
        <v>3</v>
      </c>
      <c r="C14" s="13"/>
      <c r="D14" s="13"/>
    </row>
    <row r="15" spans="2:4" ht="15.6" customHeight="1" x14ac:dyDescent="0.3">
      <c r="B15" s="63" t="s">
        <v>27</v>
      </c>
      <c r="C15" s="64"/>
      <c r="D15" s="60">
        <f>aporte</f>
        <v>375</v>
      </c>
    </row>
    <row r="16" spans="2:4" ht="15.6" x14ac:dyDescent="0.3">
      <c r="B16" s="7"/>
      <c r="C16" s="6"/>
      <c r="D16" s="6"/>
    </row>
    <row r="17" spans="2:4" ht="31.2" x14ac:dyDescent="0.3">
      <c r="B17" s="48" t="s">
        <v>10</v>
      </c>
      <c r="C17" s="49" t="s">
        <v>11</v>
      </c>
      <c r="D17" s="50" t="s">
        <v>18</v>
      </c>
    </row>
    <row r="18" spans="2:4" ht="15.6" x14ac:dyDescent="0.3">
      <c r="B18" s="51" t="s">
        <v>12</v>
      </c>
      <c r="C18" s="52">
        <f>VLOOKUP(tipo_de_perfil&amp;"-"&amp;B18,Tbl_apoio!$B$4:$E$22,4,FALSE)</f>
        <v>0.3</v>
      </c>
      <c r="D18" s="53">
        <f t="shared" ref="D18:D23" si="0">C18*aporte</f>
        <v>112.5</v>
      </c>
    </row>
    <row r="19" spans="2:4" ht="15.6" x14ac:dyDescent="0.3">
      <c r="B19" s="54" t="s">
        <v>13</v>
      </c>
      <c r="C19" s="55">
        <f>VLOOKUP(tipo_de_perfil&amp;"-"&amp;B19,Tbl_apoio!$B$4:$E$22,4,FALSE)</f>
        <v>0.5</v>
      </c>
      <c r="D19" s="56">
        <f t="shared" si="0"/>
        <v>187.5</v>
      </c>
    </row>
    <row r="20" spans="2:4" ht="15.6" x14ac:dyDescent="0.3">
      <c r="B20" s="54" t="s">
        <v>14</v>
      </c>
      <c r="C20" s="55">
        <f>VLOOKUP(tipo_de_perfil&amp;"-"&amp;B20,Tbl_apoio!$B$4:$E$22,4,FALSE)</f>
        <v>0.1</v>
      </c>
      <c r="D20" s="56">
        <f t="shared" si="0"/>
        <v>37.5</v>
      </c>
    </row>
    <row r="21" spans="2:4" ht="15.6" x14ac:dyDescent="0.3">
      <c r="B21" s="54" t="s">
        <v>15</v>
      </c>
      <c r="C21" s="55">
        <f>VLOOKUP(tipo_de_perfil&amp;"-"&amp;B21,Tbl_apoio!$B$4:$E$22,4,FALSE)</f>
        <v>0.1</v>
      </c>
      <c r="D21" s="56">
        <f t="shared" si="0"/>
        <v>37.5</v>
      </c>
    </row>
    <row r="22" spans="2:4" ht="15.6" x14ac:dyDescent="0.3">
      <c r="B22" s="54" t="s">
        <v>16</v>
      </c>
      <c r="C22" s="55">
        <f>VLOOKUP(tipo_de_perfil&amp;"-"&amp;B22,Tbl_apoio!$B$4:$E$22,4,FALSE)</f>
        <v>0</v>
      </c>
      <c r="D22" s="56">
        <f t="shared" si="0"/>
        <v>0</v>
      </c>
    </row>
    <row r="23" spans="2:4" ht="15.6" x14ac:dyDescent="0.3">
      <c r="B23" s="57" t="s">
        <v>17</v>
      </c>
      <c r="C23" s="58">
        <f>VLOOKUP(tipo_de_perfil&amp;"-"&amp;B23,Tbl_apoio!$B$4:$E$22,4,FALSE)</f>
        <v>0</v>
      </c>
      <c r="D23" s="59">
        <f t="shared" si="0"/>
        <v>0</v>
      </c>
    </row>
    <row r="24" spans="2:4" ht="15.6" x14ac:dyDescent="0.3">
      <c r="B24" s="45" t="s">
        <v>24</v>
      </c>
      <c r="C24" s="46"/>
      <c r="D24" s="47">
        <f>SUM(D18:D23)</f>
        <v>375</v>
      </c>
    </row>
    <row r="25" spans="2:4" x14ac:dyDescent="0.3"/>
    <row r="26" spans="2:4" ht="15.6" customHeight="1" x14ac:dyDescent="0.3">
      <c r="B26" s="65" t="s">
        <v>25</v>
      </c>
      <c r="C26" s="66"/>
      <c r="D26" s="67"/>
    </row>
    <row r="27" spans="2:4" x14ac:dyDescent="0.3"/>
    <row r="28" spans="2:4" x14ac:dyDescent="0.3"/>
    <row r="29" spans="2:4" x14ac:dyDescent="0.3"/>
    <row r="30" spans="2:4" x14ac:dyDescent="0.3"/>
    <row r="31" spans="2:4" x14ac:dyDescent="0.3"/>
    <row r="32" spans="2:4" x14ac:dyDescent="0.3"/>
    <row r="33" spans="2:4" x14ac:dyDescent="0.3"/>
    <row r="34" spans="2:4" x14ac:dyDescent="0.3"/>
    <row r="35" spans="2:4" x14ac:dyDescent="0.3"/>
    <row r="36" spans="2:4" x14ac:dyDescent="0.3"/>
    <row r="37" spans="2:4" x14ac:dyDescent="0.3"/>
    <row r="38" spans="2:4" ht="15.6" x14ac:dyDescent="0.3">
      <c r="B38" s="65" t="s">
        <v>28</v>
      </c>
      <c r="C38" s="66"/>
      <c r="D38" s="67"/>
    </row>
    <row r="39" spans="2:4" x14ac:dyDescent="0.3"/>
    <row r="40" spans="2:4" ht="15.6" x14ac:dyDescent="0.3">
      <c r="B40" s="37" t="str">
        <f>B17</f>
        <v>Tipo de FII</v>
      </c>
      <c r="C40" s="38" t="s">
        <v>29</v>
      </c>
      <c r="D40" s="39" t="s">
        <v>30</v>
      </c>
    </row>
    <row r="41" spans="2:4" x14ac:dyDescent="0.3">
      <c r="B41" s="34" t="str">
        <f t="shared" ref="B41:B50" si="1">B18</f>
        <v>Papel</v>
      </c>
      <c r="C41" s="35">
        <f t="shared" ref="C41:C46" si="2">D18</f>
        <v>112.5</v>
      </c>
      <c r="D41" s="36">
        <f>C41*dividendo_papel</f>
        <v>1.125</v>
      </c>
    </row>
    <row r="42" spans="2:4" x14ac:dyDescent="0.3">
      <c r="B42" s="34" t="str">
        <f t="shared" si="1"/>
        <v>Tijolo</v>
      </c>
      <c r="C42" s="35">
        <f t="shared" si="2"/>
        <v>187.5</v>
      </c>
      <c r="D42" s="36">
        <f>C42*dividendo_tijolo</f>
        <v>1.5937500000000002</v>
      </c>
    </row>
    <row r="43" spans="2:4" x14ac:dyDescent="0.3">
      <c r="B43" s="34" t="str">
        <f t="shared" si="1"/>
        <v>Híbridos</v>
      </c>
      <c r="C43" s="35">
        <f t="shared" si="2"/>
        <v>37.5</v>
      </c>
      <c r="D43" s="36">
        <f>C43*dividendo_híbridos</f>
        <v>0.33749999999999997</v>
      </c>
    </row>
    <row r="44" spans="2:4" x14ac:dyDescent="0.3">
      <c r="B44" s="34" t="str">
        <f t="shared" si="1"/>
        <v>FOFs</v>
      </c>
      <c r="C44" s="35">
        <f t="shared" si="2"/>
        <v>37.5</v>
      </c>
      <c r="D44" s="36">
        <f>C44*dividendo_fofs</f>
        <v>0.28125</v>
      </c>
    </row>
    <row r="45" spans="2:4" x14ac:dyDescent="0.3">
      <c r="B45" s="34" t="str">
        <f t="shared" si="1"/>
        <v>Desenvolvimento</v>
      </c>
      <c r="C45" s="35">
        <f t="shared" si="2"/>
        <v>0</v>
      </c>
      <c r="D45" s="36">
        <f>C45*dividendo_desenvolvimento</f>
        <v>0</v>
      </c>
    </row>
    <row r="46" spans="2:4" x14ac:dyDescent="0.3">
      <c r="B46" s="34" t="str">
        <f t="shared" si="1"/>
        <v>Hotelarias</v>
      </c>
      <c r="C46" s="35">
        <f t="shared" si="2"/>
        <v>0</v>
      </c>
      <c r="D46" s="36">
        <f>C46*dividendo_hotelaria</f>
        <v>0</v>
      </c>
    </row>
    <row r="47" spans="2:4" ht="15.6" x14ac:dyDescent="0.3">
      <c r="B47" s="40" t="s">
        <v>24</v>
      </c>
      <c r="C47" s="41"/>
      <c r="D47" s="42">
        <f>SUM(D41:D46)</f>
        <v>3.3374999999999999</v>
      </c>
    </row>
    <row r="48" spans="2:4" x14ac:dyDescent="0.3"/>
    <row r="49" spans="1:4" ht="29.4" customHeight="1" x14ac:dyDescent="0.3">
      <c r="B49" s="21" t="s">
        <v>34</v>
      </c>
      <c r="C49" s="22"/>
      <c r="D49" s="43">
        <f>_xlfn.RRI(1,D15,D15+D47)</f>
        <v>8.899999999999908E-3</v>
      </c>
    </row>
    <row r="50" spans="1:4" x14ac:dyDescent="0.3"/>
    <row r="51" spans="1:4" ht="15.6" x14ac:dyDescent="0.3">
      <c r="B51" s="65" t="s">
        <v>35</v>
      </c>
      <c r="C51" s="68"/>
      <c r="D51" s="23">
        <v>5</v>
      </c>
    </row>
    <row r="52" spans="1:4" x14ac:dyDescent="0.3"/>
    <row r="53" spans="1:4" ht="15.6" x14ac:dyDescent="0.3">
      <c r="B53" s="65" t="s">
        <v>36</v>
      </c>
      <c r="C53" s="68"/>
      <c r="D53" s="44">
        <f>FV(rendimento_carteira,anos_investimento*12,aporte,0,0)*-1</f>
        <v>29566.724988165985</v>
      </c>
    </row>
    <row r="54" spans="1:4" x14ac:dyDescent="0.3"/>
    <row r="55" spans="1:4" ht="15" thickBot="1" x14ac:dyDescent="0.35">
      <c r="B55" s="24" t="s">
        <v>37</v>
      </c>
      <c r="C55" s="24"/>
      <c r="D55" s="24"/>
    </row>
    <row r="56" spans="1:4" ht="15" thickTop="1" x14ac:dyDescent="0.3"/>
    <row r="57" spans="1:4" ht="15.6" customHeight="1" x14ac:dyDescent="0.3">
      <c r="B57" s="65" t="s">
        <v>38</v>
      </c>
      <c r="C57" s="66"/>
      <c r="D57" s="68"/>
    </row>
    <row r="58" spans="1:4" x14ac:dyDescent="0.3">
      <c r="A58" s="2">
        <v>1</v>
      </c>
      <c r="B58" s="25" t="s">
        <v>4</v>
      </c>
      <c r="C58" s="26"/>
      <c r="D58" s="27">
        <f>FV(rendimento_carteira,A58*12,aporte,0,0)*-1</f>
        <v>4726.9425678123644</v>
      </c>
    </row>
    <row r="59" spans="1:4" x14ac:dyDescent="0.3">
      <c r="A59" s="2">
        <v>3</v>
      </c>
      <c r="B59" s="28" t="s">
        <v>39</v>
      </c>
      <c r="C59" s="29"/>
      <c r="D59" s="30">
        <f>FV(rendimento_carteira,A59*12,aporte,0,0)*-1</f>
        <v>15831.211493768737</v>
      </c>
    </row>
    <row r="60" spans="1:4" x14ac:dyDescent="0.3">
      <c r="A60" s="2">
        <v>5</v>
      </c>
      <c r="B60" s="28" t="s">
        <v>5</v>
      </c>
      <c r="C60" s="29"/>
      <c r="D60" s="30">
        <f>FV(rendimento_carteira,A60*12,aporte,0,0)*-1</f>
        <v>29566.724988165985</v>
      </c>
    </row>
    <row r="61" spans="1:4" x14ac:dyDescent="0.3">
      <c r="A61" s="2">
        <v>10</v>
      </c>
      <c r="B61" s="28" t="s">
        <v>6</v>
      </c>
      <c r="C61" s="29"/>
      <c r="D61" s="30">
        <f>FV(rendimento_carteira,A61*12,aporte,0,0)*-1</f>
        <v>79880.921752545022</v>
      </c>
    </row>
    <row r="62" spans="1:4" x14ac:dyDescent="0.3">
      <c r="A62" s="2">
        <v>15</v>
      </c>
      <c r="B62" s="28" t="s">
        <v>7</v>
      </c>
      <c r="C62" s="29"/>
      <c r="D62" s="30">
        <f>FV(rendimento_carteira,A62*12,aporte,0,0)*-1</f>
        <v>165501.44269485035</v>
      </c>
    </row>
    <row r="63" spans="1:4" x14ac:dyDescent="0.3">
      <c r="A63" s="2">
        <v>20</v>
      </c>
      <c r="B63" s="28" t="s">
        <v>8</v>
      </c>
      <c r="C63" s="29"/>
      <c r="D63" s="30">
        <f>FV(rendimento_carteira,A63*12,aporte,0,0)*-1</f>
        <v>311203.3335699481</v>
      </c>
    </row>
    <row r="64" spans="1:4" x14ac:dyDescent="0.3">
      <c r="A64" s="2">
        <v>30</v>
      </c>
      <c r="B64" s="31" t="s">
        <v>9</v>
      </c>
      <c r="C64" s="32"/>
      <c r="D64" s="33">
        <f>FV(rendimento_carteira,A64*12,aporte,0,0)*-1</f>
        <v>981076.15219845076</v>
      </c>
    </row>
    <row r="65" spans="2:4" x14ac:dyDescent="0.3"/>
    <row r="66" spans="2:4" ht="14.4" customHeight="1" x14ac:dyDescent="0.3">
      <c r="B66" s="21" t="s">
        <v>40</v>
      </c>
      <c r="C66" s="22"/>
      <c r="D66" s="22"/>
    </row>
    <row r="67" spans="2:4" x14ac:dyDescent="0.3"/>
    <row r="68" spans="2:4" x14ac:dyDescent="0.3"/>
    <row r="69" spans="2:4" x14ac:dyDescent="0.3"/>
    <row r="70" spans="2:4" x14ac:dyDescent="0.3"/>
    <row r="71" spans="2:4" x14ac:dyDescent="0.3"/>
    <row r="72" spans="2:4" x14ac:dyDescent="0.3"/>
    <row r="73" spans="2:4" x14ac:dyDescent="0.3"/>
    <row r="74" spans="2:4" x14ac:dyDescent="0.3"/>
    <row r="75" spans="2:4" x14ac:dyDescent="0.3"/>
    <row r="76" spans="2:4" x14ac:dyDescent="0.3"/>
    <row r="77" spans="2:4" x14ac:dyDescent="0.3"/>
    <row r="78" spans="2:4" ht="36.6" customHeight="1" x14ac:dyDescent="0.3">
      <c r="B78" s="65" t="s">
        <v>41</v>
      </c>
      <c r="C78" s="66"/>
      <c r="D78" s="67"/>
    </row>
    <row r="79" spans="2:4" x14ac:dyDescent="0.3"/>
    <row r="80" spans="2:4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</sheetData>
  <sheetProtection sheet="1" objects="1" scenarios="1"/>
  <protectedRanges>
    <protectedRange sqref="D51" name="anos investidos"/>
    <protectedRange sqref="D6" name="Aporte"/>
    <protectedRange sqref="D8" name="percentual salarial investido"/>
    <protectedRange sqref="D12" name="perfil investidor"/>
  </protectedRanges>
  <mergeCells count="24">
    <mergeCell ref="B66:D66"/>
    <mergeCell ref="B78:D78"/>
    <mergeCell ref="B63:C63"/>
    <mergeCell ref="B62:C62"/>
    <mergeCell ref="B64:C64"/>
    <mergeCell ref="B57:D57"/>
    <mergeCell ref="B55:D55"/>
    <mergeCell ref="B58:C58"/>
    <mergeCell ref="B59:C59"/>
    <mergeCell ref="B60:C60"/>
    <mergeCell ref="B61:C61"/>
    <mergeCell ref="B38:D38"/>
    <mergeCell ref="B47:C47"/>
    <mergeCell ref="B49:C49"/>
    <mergeCell ref="B51:C51"/>
    <mergeCell ref="B53:C53"/>
    <mergeCell ref="B26:D26"/>
    <mergeCell ref="B6:C6"/>
    <mergeCell ref="B24:C24"/>
    <mergeCell ref="B12:C12"/>
    <mergeCell ref="B10:C10"/>
    <mergeCell ref="B8:C8"/>
    <mergeCell ref="B14:D14"/>
    <mergeCell ref="B15:C15"/>
  </mergeCells>
  <dataValidations count="1">
    <dataValidation type="list" allowBlank="1" showInputMessage="1" showErrorMessage="1" promptTitle="Caso você não saiba:" prompt="Conservador prioriza a segurança, busca investimentos com menor risco._x000a_Moderado busca equilíbrio entre risco e retorno, com uma alocação equilibrando renda fixa e variável. _x000a_Já o Agressivo aceita mais riscos, investindo em ativos mais voláteis." sqref="D12" xr:uid="{08B8C4EB-D85E-4BCA-AD13-0249980B52A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344-FF30-4772-8579-4B9E885821D1}">
  <dimension ref="B4:I22"/>
  <sheetViews>
    <sheetView workbookViewId="0">
      <selection activeCell="H16" sqref="H16:I17"/>
    </sheetView>
  </sheetViews>
  <sheetFormatPr defaultRowHeight="14.4" x14ac:dyDescent="0.3"/>
  <cols>
    <col min="2" max="2" width="26" bestFit="1" customWidth="1"/>
    <col min="3" max="3" width="11.21875" bestFit="1" customWidth="1"/>
    <col min="4" max="4" width="14.77734375" bestFit="1" customWidth="1"/>
    <col min="5" max="5" width="12.44140625" bestFit="1" customWidth="1"/>
    <col min="8" max="9" width="16.6640625" customWidth="1"/>
  </cols>
  <sheetData>
    <row r="4" spans="2:9" x14ac:dyDescent="0.3">
      <c r="B4" s="15" t="s">
        <v>31</v>
      </c>
      <c r="C4" s="15" t="s">
        <v>21</v>
      </c>
      <c r="D4" s="15" t="s">
        <v>10</v>
      </c>
      <c r="E4" s="15" t="s">
        <v>22</v>
      </c>
      <c r="H4" s="18" t="s">
        <v>32</v>
      </c>
      <c r="I4" s="18"/>
    </row>
    <row r="5" spans="2:9" x14ac:dyDescent="0.3">
      <c r="B5" t="str">
        <f>C5&amp;"-"&amp;D5</f>
        <v>Conservador-Papel</v>
      </c>
      <c r="C5" t="s">
        <v>20</v>
      </c>
      <c r="D5" s="3" t="s">
        <v>12</v>
      </c>
      <c r="E5" s="4">
        <v>0.3</v>
      </c>
      <c r="H5" s="20" t="s">
        <v>10</v>
      </c>
      <c r="I5" s="20" t="s">
        <v>33</v>
      </c>
    </row>
    <row r="6" spans="2:9" x14ac:dyDescent="0.3">
      <c r="B6" t="str">
        <f t="shared" ref="B6:B22" si="0">C6&amp;"-"&amp;D6</f>
        <v>Conservador-Tijolo</v>
      </c>
      <c r="C6" t="s">
        <v>20</v>
      </c>
      <c r="D6" t="s">
        <v>13</v>
      </c>
      <c r="E6" s="4">
        <v>0.5</v>
      </c>
      <c r="H6" t="s">
        <v>12</v>
      </c>
      <c r="I6" s="19">
        <v>0.01</v>
      </c>
    </row>
    <row r="7" spans="2:9" x14ac:dyDescent="0.3">
      <c r="B7" t="str">
        <f t="shared" si="0"/>
        <v>Conservador-Híbridos</v>
      </c>
      <c r="C7" t="s">
        <v>20</v>
      </c>
      <c r="D7" t="s">
        <v>14</v>
      </c>
      <c r="E7" s="4">
        <v>0.1</v>
      </c>
      <c r="H7" t="s">
        <v>13</v>
      </c>
      <c r="I7" s="19">
        <v>8.5000000000000006E-3</v>
      </c>
    </row>
    <row r="8" spans="2:9" x14ac:dyDescent="0.3">
      <c r="B8" t="str">
        <f t="shared" si="0"/>
        <v>Conservador-FOFs</v>
      </c>
      <c r="C8" t="s">
        <v>20</v>
      </c>
      <c r="D8" t="s">
        <v>15</v>
      </c>
      <c r="E8" s="4">
        <v>0.1</v>
      </c>
      <c r="H8" t="s">
        <v>14</v>
      </c>
      <c r="I8" s="19">
        <v>8.9999999999999993E-3</v>
      </c>
    </row>
    <row r="9" spans="2:9" x14ac:dyDescent="0.3">
      <c r="B9" t="str">
        <f t="shared" si="0"/>
        <v>Conservador-Desenvolvimento</v>
      </c>
      <c r="C9" t="s">
        <v>20</v>
      </c>
      <c r="D9" t="s">
        <v>16</v>
      </c>
      <c r="E9" s="4">
        <v>0</v>
      </c>
      <c r="H9" t="s">
        <v>15</v>
      </c>
      <c r="I9" s="19">
        <v>7.4999999999999997E-3</v>
      </c>
    </row>
    <row r="10" spans="2:9" ht="15" thickBot="1" x14ac:dyDescent="0.35">
      <c r="B10" s="16" t="str">
        <f t="shared" si="0"/>
        <v>Conservador-Hotelarias</v>
      </c>
      <c r="C10" s="16" t="s">
        <v>20</v>
      </c>
      <c r="D10" s="16" t="s">
        <v>17</v>
      </c>
      <c r="E10" s="17">
        <v>0</v>
      </c>
      <c r="H10" t="s">
        <v>16</v>
      </c>
      <c r="I10" s="19">
        <v>7.0000000000000001E-3</v>
      </c>
    </row>
    <row r="11" spans="2:9" x14ac:dyDescent="0.3">
      <c r="B11" t="str">
        <f>C11&amp;"-"&amp;D11</f>
        <v>Moderado-Papel</v>
      </c>
      <c r="C11" t="s">
        <v>19</v>
      </c>
      <c r="D11" s="3" t="s">
        <v>12</v>
      </c>
      <c r="E11" s="4">
        <v>0.22</v>
      </c>
      <c r="H11" t="s">
        <v>17</v>
      </c>
      <c r="I11" s="19">
        <v>6.4999999999999997E-3</v>
      </c>
    </row>
    <row r="12" spans="2:9" x14ac:dyDescent="0.3">
      <c r="B12" t="str">
        <f t="shared" si="0"/>
        <v>Moderado-Tijolo</v>
      </c>
      <c r="C12" t="s">
        <v>19</v>
      </c>
      <c r="D12" t="s">
        <v>13</v>
      </c>
      <c r="E12" s="4">
        <v>0.4</v>
      </c>
    </row>
    <row r="13" spans="2:9" x14ac:dyDescent="0.3">
      <c r="B13" t="str">
        <f t="shared" si="0"/>
        <v>Moderado-Híbridos</v>
      </c>
      <c r="C13" t="s">
        <v>19</v>
      </c>
      <c r="D13" t="s">
        <v>14</v>
      </c>
      <c r="E13" s="4">
        <v>0.1</v>
      </c>
    </row>
    <row r="14" spans="2:9" x14ac:dyDescent="0.3">
      <c r="B14" t="str">
        <f t="shared" si="0"/>
        <v>Moderado-FOFs</v>
      </c>
      <c r="C14" t="s">
        <v>19</v>
      </c>
      <c r="D14" t="s">
        <v>15</v>
      </c>
      <c r="E14" s="4">
        <v>0.08</v>
      </c>
    </row>
    <row r="15" spans="2:9" x14ac:dyDescent="0.3">
      <c r="B15" t="str">
        <f t="shared" si="0"/>
        <v>Moderado-Desenvolvimento</v>
      </c>
      <c r="C15" t="s">
        <v>19</v>
      </c>
      <c r="D15" t="s">
        <v>16</v>
      </c>
      <c r="E15" s="4">
        <v>0.1</v>
      </c>
    </row>
    <row r="16" spans="2:9" ht="15" thickBot="1" x14ac:dyDescent="0.35">
      <c r="B16" s="16" t="str">
        <f t="shared" si="0"/>
        <v>Moderado-Hotelarias</v>
      </c>
      <c r="C16" s="16" t="s">
        <v>19</v>
      </c>
      <c r="D16" s="16" t="s">
        <v>17</v>
      </c>
      <c r="E16" s="17">
        <v>0.1</v>
      </c>
    </row>
    <row r="17" spans="2:5" x14ac:dyDescent="0.3">
      <c r="B17" t="str">
        <f t="shared" si="0"/>
        <v>Agressivo-Papel</v>
      </c>
      <c r="C17" t="s">
        <v>23</v>
      </c>
      <c r="D17" s="3" t="s">
        <v>12</v>
      </c>
      <c r="E17" s="4">
        <v>0.5</v>
      </c>
    </row>
    <row r="18" spans="2:5" x14ac:dyDescent="0.3">
      <c r="B18" t="str">
        <f t="shared" si="0"/>
        <v>Agressivo-Tijolo</v>
      </c>
      <c r="C18" t="s">
        <v>23</v>
      </c>
      <c r="D18" t="s">
        <v>13</v>
      </c>
      <c r="E18" s="4">
        <v>0.1</v>
      </c>
    </row>
    <row r="19" spans="2:5" x14ac:dyDescent="0.3">
      <c r="B19" t="str">
        <f t="shared" si="0"/>
        <v>Agressivo-Híbridos</v>
      </c>
      <c r="C19" t="s">
        <v>23</v>
      </c>
      <c r="D19" t="s">
        <v>14</v>
      </c>
      <c r="E19" s="4">
        <v>0.05</v>
      </c>
    </row>
    <row r="20" spans="2:5" x14ac:dyDescent="0.3">
      <c r="B20" t="str">
        <f t="shared" si="0"/>
        <v>Agressivo-FOFs</v>
      </c>
      <c r="C20" t="s">
        <v>23</v>
      </c>
      <c r="D20" t="s">
        <v>15</v>
      </c>
      <c r="E20" s="4">
        <v>0.05</v>
      </c>
    </row>
    <row r="21" spans="2:5" x14ac:dyDescent="0.3">
      <c r="B21" t="str">
        <f t="shared" si="0"/>
        <v>Agressivo-Desenvolvimento</v>
      </c>
      <c r="C21" t="s">
        <v>23</v>
      </c>
      <c r="D21" t="s">
        <v>16</v>
      </c>
      <c r="E21" s="4">
        <v>0.2</v>
      </c>
    </row>
    <row r="22" spans="2:5" ht="15" thickBot="1" x14ac:dyDescent="0.35">
      <c r="B22" s="16" t="str">
        <f t="shared" si="0"/>
        <v>Agressivo-Hotelarias</v>
      </c>
      <c r="C22" s="16" t="s">
        <v>23</v>
      </c>
      <c r="D22" s="16" t="s">
        <v>17</v>
      </c>
      <c r="E22" s="17">
        <v>0.1</v>
      </c>
    </row>
  </sheetData>
  <mergeCells count="1">
    <mergeCell ref="H4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14</vt:i4>
      </vt:variant>
    </vt:vector>
  </HeadingPairs>
  <TitlesOfParts>
    <vt:vector size="16" baseType="lpstr">
      <vt:lpstr>Simulador</vt:lpstr>
      <vt:lpstr>Tbl_apoio</vt:lpstr>
      <vt:lpstr>anos_investimento</vt:lpstr>
      <vt:lpstr>aporte</vt:lpstr>
      <vt:lpstr>dividendo</vt:lpstr>
      <vt:lpstr>dividendo_desenvolvimento</vt:lpstr>
      <vt:lpstr>dividendo_fofs</vt:lpstr>
      <vt:lpstr>dividendo_híbridos</vt:lpstr>
      <vt:lpstr>dividendo_hotelaria</vt:lpstr>
      <vt:lpstr>dividendo_papel</vt:lpstr>
      <vt:lpstr>dividendo_tijolo</vt:lpstr>
      <vt:lpstr>percentual_renda_aplicada</vt:lpstr>
      <vt:lpstr>renda_investida</vt:lpstr>
      <vt:lpstr>rendimento_carteira</vt:lpstr>
      <vt:lpstr>salario</vt:lpstr>
      <vt:lpstr>tipo_de_perfil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Graça</dc:creator>
  <cp:lastModifiedBy>Melina Graça</cp:lastModifiedBy>
  <dcterms:created xsi:type="dcterms:W3CDTF">2025-05-21T23:21:15Z</dcterms:created>
  <dcterms:modified xsi:type="dcterms:W3CDTF">2025-05-25T16:14:26Z</dcterms:modified>
</cp:coreProperties>
</file>