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ja\Desktop\"/>
    </mc:Choice>
  </mc:AlternateContent>
  <xr:revisionPtr revIDLastSave="0" documentId="13_ncr:1_{8378C75F-CDB6-4916-8BB3-894B861ACA55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원자재_BOM" sheetId="14" r:id="rId1"/>
    <sheet name="원자재" sheetId="2" r:id="rId2"/>
    <sheet name="구매파트결정" sheetId="15" r:id="rId3"/>
    <sheet name="공급업체" sheetId="3" r:id="rId4"/>
    <sheet name="공급업체-원자재" sheetId="4" r:id="rId5"/>
    <sheet name="용기주입 라인&amp;혼합기" sheetId="5" r:id="rId6"/>
    <sheet name="| 고객" sheetId="7" r:id="rId7"/>
    <sheet name="고객-제품" sheetId="8" r:id="rId8"/>
    <sheet name="제품 |" sheetId="9" r:id="rId9"/>
    <sheet name="창고" sheetId="10" r:id="rId10"/>
    <sheet name="운송업체" sheetId="13" r:id="rId11"/>
  </sheets>
  <definedNames>
    <definedName name="_xlnm._FilterDatabase" localSheetId="7" hidden="1">'고객-제품'!$A$1:$O$61</definedName>
    <definedName name="_xlnm._FilterDatabase" localSheetId="1" hidden="1">원자재!$A$1:$T$21</definedName>
    <definedName name="_xlnm._FilterDatabase" localSheetId="8" hidden="1">'제품 |'!$A$1:$X$25</definedName>
  </definedNames>
  <calcPr calcId="191029" iterateDelta="1.0000000474974513E-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8" l="1"/>
  <c r="G73" i="8"/>
  <c r="G72" i="8"/>
  <c r="N10" i="15" l="1"/>
  <c r="N9" i="15"/>
  <c r="N8" i="15"/>
  <c r="N6" i="15"/>
  <c r="N7" i="15"/>
  <c r="N5" i="15"/>
  <c r="B34" i="14"/>
  <c r="B35" i="14"/>
  <c r="B36" i="14"/>
  <c r="B37" i="14"/>
  <c r="B38" i="14"/>
  <c r="E49" i="2"/>
  <c r="H49" i="2" s="1"/>
  <c r="E48" i="2"/>
  <c r="H48" i="2" s="1"/>
  <c r="F47" i="2"/>
  <c r="E47" i="2"/>
  <c r="H47" i="2" s="1"/>
  <c r="F46" i="2"/>
  <c r="E46" i="2"/>
  <c r="H46" i="2" s="1"/>
  <c r="E45" i="2"/>
  <c r="H45" i="2" s="1"/>
  <c r="F45" i="2" l="1"/>
  <c r="F48" i="2"/>
  <c r="F49" i="2"/>
  <c r="C38" i="14" l="1"/>
  <c r="C37" i="14"/>
  <c r="C36" i="14"/>
  <c r="C35" i="14"/>
  <c r="E35" i="14" s="1"/>
  <c r="F35" i="14" s="1"/>
  <c r="C34" i="14"/>
  <c r="E34" i="14" s="1"/>
  <c r="H34" i="14" s="1"/>
  <c r="T25" i="14"/>
  <c r="T26" i="14" s="1"/>
  <c r="M25" i="14"/>
  <c r="M24" i="14"/>
  <c r="T21" i="14"/>
  <c r="N21" i="14"/>
  <c r="T20" i="14"/>
  <c r="N20" i="14"/>
  <c r="T19" i="14"/>
  <c r="N19" i="14"/>
  <c r="T18" i="14"/>
  <c r="N18" i="14"/>
  <c r="T17" i="14"/>
  <c r="N17" i="14"/>
  <c r="T16" i="14"/>
  <c r="N16" i="14"/>
  <c r="T15" i="14"/>
  <c r="N15" i="14"/>
  <c r="T14" i="14"/>
  <c r="N14" i="14"/>
  <c r="T13" i="14"/>
  <c r="N13" i="14"/>
  <c r="T12" i="14"/>
  <c r="N12" i="14"/>
  <c r="T11" i="14"/>
  <c r="N11" i="14"/>
  <c r="T10" i="14"/>
  <c r="N10" i="14"/>
  <c r="T9" i="14"/>
  <c r="N9" i="14"/>
  <c r="T8" i="14"/>
  <c r="N8" i="14"/>
  <c r="T7" i="14"/>
  <c r="N7" i="14"/>
  <c r="T6" i="14"/>
  <c r="N6" i="14"/>
  <c r="T5" i="14"/>
  <c r="N5" i="14"/>
  <c r="T4" i="14"/>
  <c r="N4" i="14"/>
  <c r="M23" i="14" s="1"/>
  <c r="T3" i="14"/>
  <c r="N3" i="14"/>
  <c r="T2" i="14"/>
  <c r="N2" i="14"/>
  <c r="C38" i="2"/>
  <c r="C37" i="2"/>
  <c r="C36" i="2"/>
  <c r="C35" i="2"/>
  <c r="C34" i="2"/>
  <c r="B38" i="2"/>
  <c r="B37" i="2"/>
  <c r="B36" i="2"/>
  <c r="B35" i="2"/>
  <c r="B34" i="2"/>
  <c r="E36" i="14" l="1"/>
  <c r="F36" i="14" s="1"/>
  <c r="E38" i="14"/>
  <c r="F38" i="14" s="1"/>
  <c r="H35" i="14"/>
  <c r="M26" i="14"/>
  <c r="E37" i="14"/>
  <c r="F37" i="14" s="1"/>
  <c r="F34" i="14"/>
  <c r="E38" i="2"/>
  <c r="F38" i="2" s="1"/>
  <c r="E37" i="2"/>
  <c r="F37" i="2" s="1"/>
  <c r="E36" i="2"/>
  <c r="F36" i="2" s="1"/>
  <c r="E35" i="2"/>
  <c r="F35" i="2" s="1"/>
  <c r="E34" i="2"/>
  <c r="F34" i="2" s="1"/>
  <c r="T2" i="2"/>
  <c r="M24" i="2"/>
  <c r="M25" i="2"/>
  <c r="T25" i="2"/>
  <c r="T26" i="2" s="1"/>
  <c r="T4" i="2"/>
  <c r="N3" i="2"/>
  <c r="N4" i="2"/>
  <c r="M23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" i="2"/>
  <c r="T9" i="2"/>
  <c r="T8" i="2"/>
  <c r="T7" i="2"/>
  <c r="T6" i="2"/>
  <c r="T21" i="2"/>
  <c r="T20" i="2"/>
  <c r="T19" i="2"/>
  <c r="T18" i="2"/>
  <c r="T16" i="2"/>
  <c r="T15" i="2"/>
  <c r="T14" i="2"/>
  <c r="T12" i="2"/>
  <c r="T11" i="2"/>
  <c r="T13" i="2"/>
  <c r="T10" i="2"/>
  <c r="T17" i="2"/>
  <c r="T5" i="2"/>
  <c r="T3" i="2"/>
  <c r="I35" i="2" l="1"/>
  <c r="I36" i="2"/>
  <c r="H34" i="2"/>
  <c r="I34" i="2" s="1"/>
  <c r="H38" i="2"/>
  <c r="I38" i="2" s="1"/>
  <c r="H37" i="2"/>
  <c r="I37" i="2" s="1"/>
  <c r="M26" i="2"/>
  <c r="H36" i="2"/>
  <c r="H35" i="2"/>
  <c r="H38" i="14"/>
  <c r="H36" i="14"/>
  <c r="H37" i="14"/>
</calcChain>
</file>

<file path=xl/sharedStrings.xml><?xml version="1.0" encoding="utf-8"?>
<sst xmlns="http://schemas.openxmlformats.org/spreadsheetml/2006/main" count="685" uniqueCount="276">
  <si>
    <t>원자재</t>
  </si>
  <si>
    <t>회 차</t>
  </si>
  <si>
    <t>납품신뢰성 (%)</t>
  </si>
  <si>
    <t>거부율(%)</t>
  </si>
  <si>
    <t>이전 회 차 주문 라인품목</t>
  </si>
  <si>
    <t>이전 회 차 구매 금액</t>
  </si>
  <si>
    <t>이전 회 차 운송 비용</t>
  </si>
  <si>
    <t>구매단가</t>
  </si>
  <si>
    <t>주문 크기</t>
  </si>
  <si>
    <t>재고 (weeks)</t>
  </si>
  <si>
    <t>재고 금액</t>
  </si>
  <si>
    <t>경제적 재고 (주)</t>
  </si>
  <si>
    <t>진부화 (%)</t>
  </si>
  <si>
    <t>원자재 가용성 (%)</t>
  </si>
  <si>
    <t>치우침</t>
  </si>
  <si>
    <t>이전 회 차 구매량(개수 또는 리터)</t>
  </si>
  <si>
    <t>1 리터 팩</t>
  </si>
  <si>
    <t>PET</t>
  </si>
  <si>
    <t>오렌지</t>
  </si>
  <si>
    <t>망고</t>
  </si>
  <si>
    <t>비타민 C</t>
  </si>
  <si>
    <t>공급업체</t>
  </si>
  <si>
    <t>거부(%)</t>
  </si>
  <si>
    <t>이전 회 차 배송</t>
  </si>
  <si>
    <t>이전 회 차의 주문 라인품목</t>
  </si>
  <si>
    <t>이전 회 차 구매 비용</t>
  </si>
  <si>
    <t>Mono Packaging Materials</t>
  </si>
  <si>
    <t>Trio PET PLC</t>
  </si>
  <si>
    <t>Seitan Vitamins</t>
  </si>
  <si>
    <t>NO8DO Mango</t>
  </si>
  <si>
    <t>Miami Oranges</t>
  </si>
  <si>
    <t xml:space="preserve"> 원자재</t>
  </si>
  <si>
    <t>용기주입 라인</t>
  </si>
  <si>
    <t>주당 가동시간(hours)</t>
  </si>
  <si>
    <t>주당 전환시간(시간)</t>
  </si>
  <si>
    <t>주당 고장시간(hours)</t>
  </si>
  <si>
    <t>주당 미사용 캐파(hours)</t>
  </si>
  <si>
    <t>주당 초과시간(시간)</t>
  </si>
  <si>
    <t>가동시간(%)</t>
  </si>
  <si>
    <t>작업변경시간 (%)</t>
  </si>
  <si>
    <t>고장시간(%)</t>
  </si>
  <si>
    <t>미사용된 캐파(%)</t>
  </si>
  <si>
    <t>초과근무(%)</t>
  </si>
  <si>
    <t>최초 가동 생산성 손실(금액)</t>
  </si>
  <si>
    <t>생산계획 준수율(%)</t>
  </si>
  <si>
    <t>임대(시간)</t>
  </si>
  <si>
    <t>임대 (%)</t>
  </si>
  <si>
    <t>스위스 필2</t>
  </si>
  <si>
    <t>혼합기</t>
  </si>
  <si>
    <t>세척 시간(%)</t>
  </si>
  <si>
    <t>평균 로트 크기</t>
  </si>
  <si>
    <t>푸르트믹스 MQ</t>
  </si>
  <si>
    <t>고객</t>
  </si>
  <si>
    <t>달성된 계약지수</t>
  </si>
  <si>
    <t>서비스수준(개수)</t>
  </si>
  <si>
    <t>서비스수준(라인품목)</t>
  </si>
  <si>
    <t>서비스수준(주문)</t>
  </si>
  <si>
    <t>주당 선적 건수</t>
  </si>
  <si>
    <t>주당 주문 라인품목</t>
  </si>
  <si>
    <t>주당 파레트</t>
  </si>
  <si>
    <t>창고 일수</t>
  </si>
  <si>
    <t>고객 확보 유통기한 (%)</t>
  </si>
  <si>
    <t>즉시가용성 (OSA)</t>
  </si>
  <si>
    <t>탄소 발자국</t>
  </si>
  <si>
    <t>운송 비용</t>
  </si>
  <si>
    <t>Food &amp; Groceries</t>
  </si>
  <si>
    <t>LAND Market</t>
  </si>
  <si>
    <t>Dominick's</t>
  </si>
  <si>
    <t xml:space="preserve"> 제품</t>
  </si>
  <si>
    <t>주당 수요(개수)</t>
  </si>
  <si>
    <t>주당수요(금액)</t>
  </si>
  <si>
    <t>판매단가</t>
  </si>
  <si>
    <t>제품당 마진</t>
  </si>
  <si>
    <t>판촉행사로 인한 추가판매(%)</t>
  </si>
  <si>
    <t>푸레시 오렌지 1 리터</t>
  </si>
  <si>
    <t>푸레시 오렌지/C-파워 1 리터</t>
  </si>
  <si>
    <t>푸레시 오렌지/망고 1 리터</t>
  </si>
  <si>
    <t>푸레시 오렌지 PET</t>
  </si>
  <si>
    <t>푸레시 오렌지/C-파워 PET</t>
  </si>
  <si>
    <t>푸레시 오렌지/망고 PET</t>
  </si>
  <si>
    <t>제품</t>
  </si>
  <si>
    <t>주당 수요(금액)</t>
  </si>
  <si>
    <t>예측 오차(MAPE)</t>
  </si>
  <si>
    <t>할당된 공헌도</t>
  </si>
  <si>
    <t>불량(금액)</t>
  </si>
  <si>
    <t>창고</t>
  </si>
  <si>
    <t>ROUND</t>
  </si>
  <si>
    <t>캐파</t>
  </si>
  <si>
    <t>실제 사용량</t>
  </si>
  <si>
    <t>공간 활용율 (%)</t>
  </si>
  <si>
    <t>초과율(%)</t>
  </si>
  <si>
    <t>주당 파레트/탱크의 수</t>
  </si>
  <si>
    <t>주당 작업시간</t>
  </si>
  <si>
    <t>임시직</t>
  </si>
  <si>
    <t>원자재 창고</t>
  </si>
  <si>
    <t>탱크 보관소</t>
  </si>
  <si>
    <t>완제품 창고</t>
  </si>
  <si>
    <t>네덜란드 유통센터</t>
  </si>
  <si>
    <t>운송업체</t>
  </si>
  <si>
    <t>서비스수준</t>
  </si>
  <si>
    <t>소규모 선적 팔레트</t>
  </si>
  <si>
    <t>물류비</t>
  </si>
  <si>
    <t>중형 선적 팔레트</t>
  </si>
  <si>
    <t>대형 선적 팔레트</t>
  </si>
  <si>
    <t>Parcels webshop</t>
  </si>
  <si>
    <t>슈퍼 서비스</t>
  </si>
  <si>
    <r>
      <rPr>
        <sz val="11"/>
        <color rgb="FF000000"/>
        <rFont val="맑은 고딕"/>
        <family val="3"/>
        <charset val="129"/>
      </rPr>
      <t xml:space="preserve">주당수요
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3"/>
        <charset val="129"/>
      </rPr>
      <t>개수</t>
    </r>
    <r>
      <rPr>
        <sz val="11"/>
        <color rgb="FF000000"/>
        <rFont val="Calibri"/>
        <family val="2"/>
      </rPr>
      <t xml:space="preserve"> or </t>
    </r>
    <r>
      <rPr>
        <sz val="11"/>
        <color rgb="FF000000"/>
        <rFont val="맑은 고딕"/>
        <family val="3"/>
        <charset val="129"/>
      </rPr>
      <t>리터</t>
    </r>
    <r>
      <rPr>
        <sz val="11"/>
        <color rgb="FF000000"/>
        <rFont val="Calibri"/>
        <family val="2"/>
      </rPr>
      <t>)</t>
    </r>
    <phoneticPr fontId="1" type="noConversion"/>
  </si>
  <si>
    <r>
      <rPr>
        <sz val="11"/>
        <color rgb="FF000000"/>
        <rFont val="맑은 고딕"/>
        <family val="3"/>
        <charset val="129"/>
      </rPr>
      <t>주문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크기</t>
    </r>
    <phoneticPr fontId="1" type="noConversion"/>
  </si>
  <si>
    <t>실제공 서비스수준이 낮기 때문에 달성 계약지수 낮아짐</t>
    <phoneticPr fontId="1" type="noConversion"/>
  </si>
  <si>
    <t>주당 회전율&amp;총 이익은 서비스수준을 따라간다</t>
    <phoneticPr fontId="1" type="noConversion"/>
  </si>
  <si>
    <t>계약지수</t>
    <phoneticPr fontId="1" type="noConversion"/>
  </si>
  <si>
    <t>서비스수준</t>
    <phoneticPr fontId="1" type="noConversion"/>
  </si>
  <si>
    <t>주당 회전율</t>
    <phoneticPr fontId="1" type="noConversion"/>
  </si>
  <si>
    <t>총 이익</t>
    <phoneticPr fontId="1" type="noConversion"/>
  </si>
  <si>
    <t>평균 주당 총 이익</t>
    <phoneticPr fontId="1" type="noConversion"/>
  </si>
  <si>
    <t>고객에게 달성된 주당 매출액</t>
    <phoneticPr fontId="1" type="noConversion"/>
  </si>
  <si>
    <t>주당 선적 건수</t>
    <phoneticPr fontId="1" type="noConversion"/>
  </si>
  <si>
    <t>주당 주문 라인 품목</t>
    <phoneticPr fontId="1" type="noConversion"/>
  </si>
  <si>
    <t>주당 팔레트</t>
    <phoneticPr fontId="1" type="noConversion"/>
  </si>
  <si>
    <t>창고 일수</t>
    <phoneticPr fontId="1" type="noConversion"/>
  </si>
  <si>
    <t>고객유통기한</t>
    <phoneticPr fontId="1" type="noConversion"/>
  </si>
  <si>
    <t>탄소발자국</t>
    <phoneticPr fontId="1" type="noConversion"/>
  </si>
  <si>
    <t>운송비용</t>
    <phoneticPr fontId="1" type="noConversion"/>
  </si>
  <si>
    <t>고객에게 배송된 주별 주문 라인품목 건수</t>
  </si>
  <si>
    <t>관계성 파악</t>
    <phoneticPr fontId="1" type="noConversion"/>
  </si>
  <si>
    <t>고객에게 납품된 주당 선적수. 선적은 상품이 보내질 때의 날과 경로로 계산됩니다.</t>
    <phoneticPr fontId="1" type="noConversion"/>
  </si>
  <si>
    <t>개념</t>
    <phoneticPr fontId="1" type="noConversion"/>
  </si>
  <si>
    <t>완제품이 납품되기 전 완제품 창고안에 머물러 있는 평균 일 수</t>
    <phoneticPr fontId="1" type="noConversion"/>
  </si>
  <si>
    <t>고객이 받는 제품의 총 유통기한 평균비율</t>
    <phoneticPr fontId="1" type="noConversion"/>
  </si>
  <si>
    <t>고객에게 배송된 주별 파레트 수</t>
    <phoneticPr fontId="1" type="noConversion"/>
  </si>
  <si>
    <t>가동시간</t>
    <phoneticPr fontId="1" type="noConversion"/>
  </si>
  <si>
    <t>전환시간</t>
    <phoneticPr fontId="1" type="noConversion"/>
  </si>
  <si>
    <t>총 유통기한</t>
    <phoneticPr fontId="1" type="noConversion"/>
  </si>
  <si>
    <t>총 근무 시간</t>
    <phoneticPr fontId="1" type="noConversion"/>
  </si>
  <si>
    <t>고객확보 유통기한</t>
    <phoneticPr fontId="1" type="noConversion"/>
  </si>
  <si>
    <t>창고</t>
    <phoneticPr fontId="1" type="noConversion"/>
  </si>
  <si>
    <t>주당 가동시간+전환시간+고장시간+미사용 캐파-초과시간 = 교대횟수에 따른 총 근무시간</t>
    <phoneticPr fontId="1" type="noConversion"/>
  </si>
  <si>
    <t>총 이익=매출액-__</t>
    <phoneticPr fontId="1" type="noConversion"/>
  </si>
  <si>
    <t>창고일수가 1회차에 비해 모두 떨어졌음</t>
    <phoneticPr fontId="1" type="noConversion"/>
  </si>
  <si>
    <t>유통기한 낮춰 계약하면 실제로 낮아지긴 함</t>
    <phoneticPr fontId="1" type="noConversion"/>
  </si>
  <si>
    <t>…</t>
    <phoneticPr fontId="1" type="noConversion"/>
  </si>
  <si>
    <t>즉시가용성
(On shelf 가용성)</t>
    <phoneticPr fontId="1" type="noConversion"/>
  </si>
  <si>
    <r>
      <t xml:space="preserve">소매점의 제품 선반 위에 완제품이 이용 가능한 수준
배송된 </t>
    </r>
    <r>
      <rPr>
        <b/>
        <sz val="11"/>
        <color rgb="FF000000"/>
        <rFont val="맑은 고딕"/>
        <family val="3"/>
        <charset val="129"/>
        <scheme val="minor"/>
      </rPr>
      <t>소매점 특성, 제품, 서비스 수준</t>
    </r>
    <r>
      <rPr>
        <sz val="11"/>
        <color rgb="FF000000"/>
        <rFont val="맑은 고딕"/>
        <family val="3"/>
        <charset val="129"/>
        <scheme val="minor"/>
      </rPr>
      <t>에 달려있다. 
*고급 소매점: 은 진열대 공간의 제곱미터당 많은 제품들을 진열하는 관계로 진열대 위에 제품의 공간 제한을 초래된다. 상점 재고는 '상점 뒤편'(같은 층의 재고 방을 전제로 함)에 보관한다. 제품이 '상점 뒤편'으로부터 진열대 보충을 제 때에 하지 않으면 결품이 발생할 것이다. 특히 회전이 빠른 제품들은 이로 말미암아 시달릴 것이다. 
*할인점: 박스 채로 선반에 진열하기에 이와 같은 문제가 덜 발생
소매점에 대한 서비스 수준이 너무 낮다면, 낮은 즉시가용성을 초래할 것</t>
    </r>
    <phoneticPr fontId="1" type="noConversion"/>
  </si>
  <si>
    <t>즉시가용성은 서비스수준을 따라가고, 그 변화폭은 소매점, 제품의 특성에 따라 다르다</t>
    <phoneticPr fontId="1" type="noConversion"/>
  </si>
  <si>
    <t>고객에 대한 정시납품율(%)</t>
    <phoneticPr fontId="1" type="noConversion"/>
  </si>
  <si>
    <r>
      <rPr>
        <sz val="11"/>
        <color theme="0" tint="-0.499984740745262"/>
        <rFont val="맑은 고딕"/>
        <family val="3"/>
        <charset val="129"/>
      </rPr>
      <t>탄소</t>
    </r>
    <r>
      <rPr>
        <sz val="11"/>
        <color theme="0" tint="-0.499984740745262"/>
        <rFont val="Calibri"/>
        <family val="2"/>
      </rPr>
      <t xml:space="preserve"> 
</t>
    </r>
    <r>
      <rPr>
        <sz val="11"/>
        <color theme="0" tint="-0.499984740745262"/>
        <rFont val="맑은 고딕"/>
        <family val="3"/>
        <charset val="129"/>
      </rPr>
      <t>발자국</t>
    </r>
    <phoneticPr fontId="1" type="noConversion"/>
  </si>
  <si>
    <t>완제품의 주당수요(개수)는 변한적이 없음</t>
    <phoneticPr fontId="1" type="noConversion"/>
  </si>
  <si>
    <t>판매단가=소매가*계약지수</t>
    <phoneticPr fontId="1" type="noConversion"/>
  </si>
  <si>
    <r>
      <t xml:space="preserve">총이익
</t>
    </r>
    <r>
      <rPr>
        <sz val="8"/>
        <color rgb="FF000000"/>
        <rFont val="맑은 고딕"/>
        <family val="3"/>
        <charset val="129"/>
      </rPr>
      <t>: 주 평균 총이익</t>
    </r>
    <phoneticPr fontId="1" type="noConversion"/>
  </si>
  <si>
    <r>
      <rPr>
        <sz val="11"/>
        <color rgb="FF000000"/>
        <rFont val="맑은 고딕"/>
        <family val="3"/>
        <charset val="129"/>
      </rPr>
      <t>제품당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마진</t>
    </r>
    <r>
      <rPr>
        <sz val="11"/>
        <color rgb="FF000000"/>
        <rFont val="Calibri"/>
        <family val="2"/>
      </rPr>
      <t xml:space="preserve">
</t>
    </r>
    <r>
      <rPr>
        <sz val="8"/>
        <color rgb="FF000000"/>
        <rFont val="맑은 고딕"/>
        <family val="3"/>
        <charset val="129"/>
        <scheme val="minor"/>
      </rPr>
      <t>: 평균 총 이익</t>
    </r>
    <phoneticPr fontId="1" type="noConversion"/>
  </si>
  <si>
    <r>
      <rPr>
        <sz val="9"/>
        <color theme="0" tint="-0.499984740745262"/>
        <rFont val="맑은 고딕"/>
        <family val="3"/>
        <charset val="129"/>
      </rPr>
      <t>웹샵</t>
    </r>
    <r>
      <rPr>
        <sz val="9"/>
        <color theme="0" tint="-0.499984740745262"/>
        <rFont val="Calibri"/>
        <family val="2"/>
      </rPr>
      <t xml:space="preserve">(Webshop) </t>
    </r>
    <r>
      <rPr>
        <sz val="9"/>
        <color theme="0" tint="-0.499984740745262"/>
        <rFont val="맑은 고딕"/>
        <family val="3"/>
        <charset val="129"/>
      </rPr>
      <t>서비스</t>
    </r>
    <r>
      <rPr>
        <sz val="9"/>
        <color theme="0" tint="-0.499984740745262"/>
        <rFont val="Calibri"/>
        <family val="2"/>
      </rPr>
      <t xml:space="preserve"> </t>
    </r>
    <r>
      <rPr>
        <sz val="9"/>
        <color theme="0" tint="-0.499984740745262"/>
        <rFont val="맑은 고딕"/>
        <family val="3"/>
        <charset val="129"/>
      </rPr>
      <t>수준의</t>
    </r>
    <r>
      <rPr>
        <sz val="9"/>
        <color theme="0" tint="-0.499984740745262"/>
        <rFont val="Calibri"/>
        <family val="2"/>
      </rPr>
      <t xml:space="preserve"> </t>
    </r>
    <r>
      <rPr>
        <sz val="9"/>
        <color theme="0" tint="-0.499984740745262"/>
        <rFont val="맑은 고딕"/>
        <family val="3"/>
        <charset val="129"/>
      </rPr>
      <t>결과로</t>
    </r>
    <r>
      <rPr>
        <sz val="9"/>
        <color theme="0" tint="-0.499984740745262"/>
        <rFont val="Calibri"/>
        <family val="2"/>
      </rPr>
      <t xml:space="preserve"> </t>
    </r>
    <r>
      <rPr>
        <sz val="9"/>
        <color theme="0" tint="-0.499984740745262"/>
        <rFont val="맑은 고딕"/>
        <family val="3"/>
        <charset val="129"/>
      </rPr>
      <t>인한</t>
    </r>
    <r>
      <rPr>
        <sz val="9"/>
        <color theme="0" tint="-0.499984740745262"/>
        <rFont val="Calibri"/>
        <family val="2"/>
      </rPr>
      <t xml:space="preserve"> </t>
    </r>
    <r>
      <rPr>
        <sz val="9"/>
        <color theme="0" tint="-0.499984740745262"/>
        <rFont val="맑은 고딕"/>
        <family val="3"/>
        <charset val="129"/>
      </rPr>
      <t>다음</t>
    </r>
    <r>
      <rPr>
        <sz val="9"/>
        <color theme="0" tint="-0.499984740745262"/>
        <rFont val="Calibri"/>
        <family val="2"/>
      </rPr>
      <t xml:space="preserve"> </t>
    </r>
    <r>
      <rPr>
        <sz val="9"/>
        <color theme="0" tint="-0.499984740745262"/>
        <rFont val="맑은 고딕"/>
        <family val="3"/>
        <charset val="129"/>
      </rPr>
      <t>회자에</t>
    </r>
    <r>
      <rPr>
        <sz val="9"/>
        <color theme="0" tint="-0.499984740745262"/>
        <rFont val="Calibri"/>
        <family val="2"/>
      </rPr>
      <t xml:space="preserve"> </t>
    </r>
    <r>
      <rPr>
        <sz val="9"/>
        <color theme="0" tint="-0.499984740745262"/>
        <rFont val="맑은 고딕"/>
        <family val="3"/>
        <charset val="129"/>
      </rPr>
      <t>추가되는</t>
    </r>
    <r>
      <rPr>
        <sz val="9"/>
        <color theme="0" tint="-0.499984740745262"/>
        <rFont val="Calibri"/>
        <family val="2"/>
      </rPr>
      <t xml:space="preserve"> </t>
    </r>
    <r>
      <rPr>
        <sz val="9"/>
        <color theme="0" tint="-0.499984740745262"/>
        <rFont val="맑은 고딕"/>
        <family val="3"/>
        <charset val="129"/>
      </rPr>
      <t>판매</t>
    </r>
    <phoneticPr fontId="1" type="noConversion"/>
  </si>
  <si>
    <t>총이익,제품당마진은 서비스수준 따라감</t>
    <phoneticPr fontId="1" type="noConversion"/>
  </si>
  <si>
    <t>유통기한과 서비스수준 관계가 있나?</t>
    <phoneticPr fontId="1" type="noConversion"/>
  </si>
  <si>
    <t>할당된 공헌도</t>
    <phoneticPr fontId="1" type="noConversion"/>
  </si>
  <si>
    <r>
      <rPr>
        <sz val="11"/>
        <color rgb="FF000000"/>
        <rFont val="맑은 고딕"/>
        <family val="2"/>
        <charset val="129"/>
      </rPr>
      <t>시간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이익 = 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용기주입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라인의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속도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2"/>
        <charset val="129"/>
      </rPr>
      <t>시간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생산제품수</t>
    </r>
    <r>
      <rPr>
        <sz val="11"/>
        <color rgb="FF000000"/>
        <rFont val="Calibri"/>
        <family val="2"/>
      </rPr>
      <t xml:space="preserve">)* </t>
    </r>
    <r>
      <rPr>
        <sz val="11"/>
        <color rgb="FF000000"/>
        <rFont val="맑은 고딕"/>
        <family val="2"/>
        <charset val="129"/>
      </rPr>
      <t>제품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이익</t>
    </r>
    <phoneticPr fontId="1" type="noConversion"/>
  </si>
  <si>
    <t>제품당 마진과 할당된 공헌도가 따라가 ㅇㅇ (속도는 안바꿨으니까)</t>
    <phoneticPr fontId="1" type="noConversion"/>
  </si>
  <si>
    <t xml:space="preserve">총이익 </t>
    <phoneticPr fontId="1" type="noConversion"/>
  </si>
  <si>
    <r>
      <rPr>
        <b/>
        <sz val="11"/>
        <color theme="8" tint="-0.499984740745262"/>
        <rFont val="맑은 고딕"/>
        <family val="3"/>
        <charset val="129"/>
      </rPr>
      <t>주당</t>
    </r>
    <r>
      <rPr>
        <b/>
        <sz val="11"/>
        <color theme="8" tint="-0.499984740745262"/>
        <rFont val="Calibri"/>
        <family val="2"/>
      </rPr>
      <t xml:space="preserve"> </t>
    </r>
    <r>
      <rPr>
        <b/>
        <sz val="11"/>
        <color theme="8" tint="-0.499984740745262"/>
        <rFont val="맑은 고딕"/>
        <family val="3"/>
        <charset val="129"/>
      </rPr>
      <t>주문</t>
    </r>
    <r>
      <rPr>
        <b/>
        <sz val="11"/>
        <color theme="8" tint="-0.499984740745262"/>
        <rFont val="Calibri"/>
        <family val="2"/>
      </rPr>
      <t xml:space="preserve"> </t>
    </r>
    <r>
      <rPr>
        <b/>
        <sz val="11"/>
        <color theme="8" tint="-0.499984740745262"/>
        <rFont val="맑은 고딕"/>
        <family val="3"/>
        <charset val="129"/>
      </rPr>
      <t>라인품목</t>
    </r>
    <r>
      <rPr>
        <b/>
        <sz val="9"/>
        <color theme="8" tint="-0.499984740745262"/>
        <rFont val="맑은 고딕"/>
        <family val="3"/>
        <charset val="129"/>
        <scheme val="minor"/>
      </rPr>
      <t xml:space="preserve">
: 배송 횟수?</t>
    </r>
    <phoneticPr fontId="1" type="noConversion"/>
  </si>
  <si>
    <r>
      <rPr>
        <sz val="11"/>
        <color rgb="FFFF0000"/>
        <rFont val="맑은 고딕"/>
        <family val="3"/>
        <charset val="129"/>
      </rPr>
      <t>이전</t>
    </r>
    <r>
      <rPr>
        <sz val="11"/>
        <color rgb="FFFF0000"/>
        <rFont val="Calibri"/>
        <family val="2"/>
      </rPr>
      <t xml:space="preserve"> </t>
    </r>
    <r>
      <rPr>
        <sz val="11"/>
        <color rgb="FFFF0000"/>
        <rFont val="맑은 고딕"/>
        <family val="3"/>
        <charset val="129"/>
      </rPr>
      <t>회차</t>
    </r>
    <r>
      <rPr>
        <sz val="11"/>
        <color rgb="FFFF0000"/>
        <rFont val="Calibri"/>
        <family val="2"/>
      </rPr>
      <t xml:space="preserve"> 
</t>
    </r>
    <r>
      <rPr>
        <sz val="11"/>
        <color rgb="FFFF0000"/>
        <rFont val="맑은 고딕"/>
        <family val="3"/>
        <charset val="129"/>
      </rPr>
      <t>생산</t>
    </r>
    <r>
      <rPr>
        <sz val="11"/>
        <color rgb="FFFF0000"/>
        <rFont val="Calibri"/>
        <family val="2"/>
      </rPr>
      <t xml:space="preserve"> batch
(</t>
    </r>
    <r>
      <rPr>
        <sz val="11"/>
        <color rgb="FFFF0000"/>
        <rFont val="Arial Unicode MS"/>
        <family val="2"/>
        <charset val="129"/>
      </rPr>
      <t>횟수)</t>
    </r>
    <phoneticPr fontId="1" type="noConversion"/>
  </si>
  <si>
    <t>전 회 차 동안 생산 배치(Batch) 횟수</t>
  </si>
  <si>
    <r>
      <rPr>
        <sz val="11"/>
        <color rgb="FF000000"/>
        <rFont val="맑은 고딕"/>
        <family val="2"/>
        <charset val="129"/>
      </rPr>
      <t>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작업변경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후에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주입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속도가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점진적으로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형성된다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맑은 고딕"/>
        <family val="2"/>
        <charset val="129"/>
      </rPr>
      <t>생산의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시운전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동안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라인이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조정될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필요가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있다</t>
    </r>
    <r>
      <rPr>
        <sz val="11"/>
        <color rgb="FF000000"/>
        <rFont val="Calibri"/>
        <family val="2"/>
      </rPr>
      <t xml:space="preserve">.
 </t>
    </r>
    <r>
      <rPr>
        <sz val="11"/>
        <color rgb="FF000000"/>
        <rFont val="맑은 고딕"/>
        <family val="2"/>
        <charset val="129"/>
      </rPr>
      <t>이는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생산의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첫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시간의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돌이킬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없는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손실로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인한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완제품의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비율이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나타난다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맑은 고딕"/>
        <family val="2"/>
        <charset val="129"/>
      </rPr>
      <t>이러한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시운전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중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생산된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제품은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판매할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없고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폐기되어야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한다</t>
    </r>
    <r>
      <rPr>
        <sz val="11"/>
        <color rgb="FF000000"/>
        <rFont val="Calibri"/>
        <family val="2"/>
      </rPr>
      <t>.</t>
    </r>
    <phoneticPr fontId="1" type="noConversion"/>
  </si>
  <si>
    <r>
      <rPr>
        <sz val="11"/>
        <rFont val="맑은 고딕"/>
        <family val="3"/>
        <charset val="129"/>
      </rPr>
      <t>주당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 xml:space="preserve">진부화
</t>
    </r>
    <r>
      <rPr>
        <sz val="8"/>
        <rFont val="맑은 고딕"/>
        <family val="3"/>
        <charset val="129"/>
      </rPr>
      <t>: 유통기한 마감 전까지 판매되지 못한 재고 금액</t>
    </r>
    <phoneticPr fontId="1" type="noConversion"/>
  </si>
  <si>
    <t>불량(금액)</t>
    <phoneticPr fontId="1" type="noConversion"/>
  </si>
  <si>
    <t>생산된 완제품 중 랜덤샘플링을 이용해 검수했을 때 불량 나온 제품 금액?
제품의 품질은 주로 구매된 펄프의 품질에 달려 있다.</t>
    <phoneticPr fontId="1" type="noConversion"/>
  </si>
  <si>
    <t>EOQ</t>
    <phoneticPr fontId="1" type="noConversion"/>
  </si>
  <si>
    <t>최초 가동 
생산성 손실(금액)
= 시운전 손실액</t>
    <phoneticPr fontId="1" type="noConversion"/>
  </si>
  <si>
    <t>이전 회차 생산
batch횟수</t>
    <phoneticPr fontId="1" type="noConversion"/>
  </si>
  <si>
    <r>
      <rPr>
        <sz val="11"/>
        <color rgb="FF000000"/>
        <rFont val="맑은 고딕"/>
        <family val="3"/>
        <charset val="129"/>
      </rPr>
      <t xml:space="preserve">총이익
</t>
    </r>
    <r>
      <rPr>
        <sz val="8"/>
        <color rgb="FF000000"/>
        <rFont val="맑은 고딕"/>
        <family val="3"/>
        <charset val="129"/>
      </rPr>
      <t>: 평균</t>
    </r>
    <r>
      <rPr>
        <sz val="8"/>
        <color rgb="FF000000"/>
        <rFont val="Calibri"/>
        <family val="3"/>
      </rPr>
      <t xml:space="preserve"> </t>
    </r>
    <r>
      <rPr>
        <sz val="8"/>
        <color rgb="FF000000"/>
        <rFont val="Arial Unicode MS"/>
        <family val="3"/>
        <charset val="129"/>
      </rPr>
      <t>총</t>
    </r>
    <r>
      <rPr>
        <sz val="8"/>
        <color rgb="FF000000"/>
        <rFont val="Calibri"/>
        <family val="3"/>
      </rPr>
      <t xml:space="preserve"> </t>
    </r>
    <r>
      <rPr>
        <sz val="8"/>
        <color rgb="FF000000"/>
        <rFont val="Arial Unicode MS"/>
        <family val="3"/>
        <charset val="129"/>
      </rPr>
      <t>이익</t>
    </r>
    <phoneticPr fontId="1" type="noConversion"/>
  </si>
  <si>
    <r>
      <rPr>
        <sz val="11"/>
        <color rgb="FF000000"/>
        <rFont val="맑은 고딕"/>
        <family val="3"/>
        <charset val="129"/>
      </rPr>
      <t>주당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회전율</t>
    </r>
    <r>
      <rPr>
        <sz val="11"/>
        <color rgb="FF000000"/>
        <rFont val="Calibri"/>
        <family val="2"/>
      </rPr>
      <t xml:space="preserve">
</t>
    </r>
    <r>
      <rPr>
        <sz val="8"/>
        <color rgb="FF000000"/>
        <rFont val="맑은 고딕"/>
        <family val="3"/>
        <charset val="129"/>
        <scheme val="minor"/>
      </rPr>
      <t>:주당 평균 매출액</t>
    </r>
    <phoneticPr fontId="1" type="noConversion"/>
  </si>
  <si>
    <t>유통기한 비중에 영향미치는 애들 명확히 모르겠어</t>
    <phoneticPr fontId="1" type="noConversion"/>
  </si>
  <si>
    <t>역관계</t>
    <phoneticPr fontId="1" type="noConversion"/>
  </si>
  <si>
    <r>
      <rPr>
        <sz val="11"/>
        <rFont val="맑은 고딕"/>
        <family val="3"/>
        <charset val="129"/>
      </rPr>
      <t>시범운영</t>
    </r>
    <r>
      <rPr>
        <sz val="11"/>
        <rFont val="Calibri"/>
        <family val="2"/>
      </rPr>
      <t xml:space="preserve"> 
</t>
    </r>
    <r>
      <rPr>
        <sz val="11"/>
        <rFont val="맑은 고딕"/>
        <family val="3"/>
        <charset val="129"/>
      </rPr>
      <t>생산성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손실</t>
    </r>
    <r>
      <rPr>
        <sz val="11"/>
        <rFont val="Calibri"/>
        <family val="2"/>
      </rPr>
      <t>(</t>
    </r>
    <r>
      <rPr>
        <sz val="11"/>
        <rFont val="맑은 고딕"/>
        <family val="3"/>
        <charset val="129"/>
      </rPr>
      <t>금액</t>
    </r>
    <r>
      <rPr>
        <sz val="11"/>
        <rFont val="Calibri"/>
        <family val="2"/>
      </rPr>
      <t>)</t>
    </r>
    <phoneticPr fontId="1" type="noConversion"/>
  </si>
  <si>
    <t>생산량이 정해져있다면, 우리는 생산계획준수율을 최대한 높여야 많이 생산할 수 있는거야</t>
    <phoneticPr fontId="1" type="noConversion"/>
  </si>
  <si>
    <t> 생산계획 준수는 초과근무와 원자재/구성부품의 가용성에 따라 영향을 받을 수 있다.</t>
  </si>
  <si>
    <r>
      <t>PET</t>
    </r>
    <r>
      <rPr>
        <sz val="11"/>
        <color rgb="FF000000"/>
        <rFont val="돋움"/>
        <family val="3"/>
        <charset val="129"/>
      </rPr>
      <t>공급업체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비교분석</t>
    </r>
    <phoneticPr fontId="1" type="noConversion"/>
  </si>
  <si>
    <t>Trio PET PLC</t>
    <phoneticPr fontId="1" type="noConversion"/>
  </si>
  <si>
    <t>품질</t>
    <phoneticPr fontId="1" type="noConversion"/>
  </si>
  <si>
    <t>계약지수</t>
    <phoneticPr fontId="1" type="noConversion"/>
  </si>
  <si>
    <r>
      <rPr>
        <sz val="11"/>
        <color rgb="FF000000"/>
        <rFont val="돋움"/>
        <family val="3"/>
        <charset val="129"/>
      </rPr>
      <t>리드타임</t>
    </r>
    <r>
      <rPr>
        <sz val="11"/>
        <color rgb="FF000000"/>
        <rFont val="Calibri"/>
        <family val="2"/>
      </rPr>
      <t>(days)</t>
    </r>
    <phoneticPr fontId="1" type="noConversion"/>
  </si>
  <si>
    <t>인증</t>
    <phoneticPr fontId="1" type="noConversion"/>
  </si>
  <si>
    <t>국가</t>
    <phoneticPr fontId="1" type="noConversion"/>
  </si>
  <si>
    <t>운송수단</t>
    <phoneticPr fontId="1" type="noConversion"/>
  </si>
  <si>
    <t>여유 캐파</t>
    <phoneticPr fontId="1" type="noConversion"/>
  </si>
  <si>
    <t>지불 조건(weeks)</t>
    <phoneticPr fontId="1" type="noConversion"/>
  </si>
  <si>
    <t>거래단위</t>
    <phoneticPr fontId="1" type="noConversion"/>
  </si>
  <si>
    <t>합의된 납품신뢰성(%)</t>
    <phoneticPr fontId="1" type="noConversion"/>
  </si>
  <si>
    <t>납품구간</t>
    <phoneticPr fontId="1" type="noConversion"/>
  </si>
  <si>
    <t>Plantin PET</t>
    <phoneticPr fontId="1" type="noConversion"/>
  </si>
  <si>
    <t>Philyp Jones Plastics</t>
    <phoneticPr fontId="1" type="noConversion"/>
  </si>
  <si>
    <t>나쁨</t>
    <phoneticPr fontId="1" type="noConversion"/>
  </si>
  <si>
    <t>X</t>
    <phoneticPr fontId="1" type="noConversion"/>
  </si>
  <si>
    <t>스페인</t>
    <phoneticPr fontId="1" type="noConversion"/>
  </si>
  <si>
    <t>트럭</t>
    <phoneticPr fontId="1" type="noConversion"/>
  </si>
  <si>
    <t>팔레트</t>
    <phoneticPr fontId="1" type="noConversion"/>
  </si>
  <si>
    <r>
      <t>1</t>
    </r>
    <r>
      <rPr>
        <sz val="11"/>
        <color rgb="FF000000"/>
        <rFont val="돋움"/>
        <family val="3"/>
        <charset val="129"/>
      </rPr>
      <t>일</t>
    </r>
    <phoneticPr fontId="1" type="noConversion"/>
  </si>
  <si>
    <t>중간</t>
    <phoneticPr fontId="1" type="noConversion"/>
  </si>
  <si>
    <t>O</t>
    <phoneticPr fontId="1" type="noConversion"/>
  </si>
  <si>
    <t>프랑스</t>
    <phoneticPr fontId="1" type="noConversion"/>
  </si>
  <si>
    <r>
      <t>1</t>
    </r>
    <r>
      <rPr>
        <sz val="11"/>
        <color rgb="FF000000"/>
        <rFont val="돋움"/>
        <family val="3"/>
        <charset val="129"/>
      </rPr>
      <t>주</t>
    </r>
    <phoneticPr fontId="1" type="noConversion"/>
  </si>
  <si>
    <t>네덜란드</t>
    <phoneticPr fontId="1" type="noConversion"/>
  </si>
  <si>
    <t>지불조건 시작</t>
    <phoneticPr fontId="1" type="noConversion"/>
  </si>
  <si>
    <t>납품시</t>
    <phoneticPr fontId="1" type="noConversion"/>
  </si>
  <si>
    <t>선적 당 비용</t>
    <phoneticPr fontId="1" type="noConversion"/>
  </si>
  <si>
    <r>
      <rPr>
        <sz val="11"/>
        <color rgb="FF000000"/>
        <rFont val="돋움"/>
        <family val="3"/>
        <charset val="129"/>
      </rPr>
      <t>팔레트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드럼</t>
    </r>
    <r>
      <rPr>
        <sz val="11"/>
        <color rgb="FF000000"/>
        <rFont val="Calibri"/>
        <family val="2"/>
      </rPr>
      <t xml:space="preserve">/IBC </t>
    </r>
    <r>
      <rPr>
        <sz val="11"/>
        <color rgb="FF000000"/>
        <rFont val="돋움"/>
        <family val="3"/>
        <charset val="129"/>
      </rPr>
      <t>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운송비용</t>
    </r>
    <phoneticPr fontId="1" type="noConversion"/>
  </si>
  <si>
    <t>FTL/탱크 트럭 당 운송비용</t>
    <phoneticPr fontId="1" type="noConversion"/>
  </si>
  <si>
    <t>여유 캐파(TFC 제외)</t>
    <phoneticPr fontId="1" type="noConversion"/>
  </si>
  <si>
    <t>여유 캐파(TFC 포함)</t>
    <phoneticPr fontId="1" type="noConversion"/>
  </si>
  <si>
    <t>주문시</t>
    <phoneticPr fontId="1" type="noConversion"/>
  </si>
  <si>
    <t>기본 지수</t>
    <phoneticPr fontId="1" type="noConversion"/>
  </si>
  <si>
    <t>유통기한</t>
    <phoneticPr fontId="1" type="noConversion"/>
  </si>
  <si>
    <t>기준구매가</t>
    <phoneticPr fontId="1" type="noConversion"/>
  </si>
  <si>
    <t>PET</t>
    <phoneticPr fontId="1" type="noConversion"/>
  </si>
  <si>
    <t>오렌지</t>
    <phoneticPr fontId="1" type="noConversion"/>
  </si>
  <si>
    <t>망고</t>
    <phoneticPr fontId="1" type="noConversion"/>
  </si>
  <si>
    <t>H</t>
    <phoneticPr fontId="1" type="noConversion"/>
  </si>
  <si>
    <t>단위당
재고비용</t>
    <phoneticPr fontId="1" type="noConversion"/>
  </si>
  <si>
    <t>구매금액</t>
    <phoneticPr fontId="1" type="noConversion"/>
  </si>
  <si>
    <t>주당수요
(개수 or 리터)</t>
    <phoneticPr fontId="1" type="noConversion"/>
  </si>
  <si>
    <t>재고
(개수 or 리터)</t>
    <phoneticPr fontId="1" type="noConversion"/>
  </si>
  <si>
    <t>이전 회 차 구매량
(개수 or 리터)</t>
    <phoneticPr fontId="1" type="noConversion"/>
  </si>
  <si>
    <t>파레트층(단) 적재량</t>
    <phoneticPr fontId="1" type="noConversion"/>
  </si>
  <si>
    <t>팔레트 적재량</t>
    <phoneticPr fontId="1" type="noConversion"/>
  </si>
  <si>
    <t>드럼 적재량</t>
    <phoneticPr fontId="1" type="noConversion"/>
  </si>
  <si>
    <t>1리터 팩</t>
    <phoneticPr fontId="1" type="noConversion"/>
  </si>
  <si>
    <t>IBC 적재량</t>
    <phoneticPr fontId="1" type="noConversion"/>
  </si>
  <si>
    <t>S(1회주문비)</t>
    <phoneticPr fontId="1" type="noConversion"/>
  </si>
  <si>
    <t>탱크 적재량</t>
    <phoneticPr fontId="1" type="noConversion"/>
  </si>
  <si>
    <t>D(회차당 수요)</t>
    <phoneticPr fontId="1" type="noConversion"/>
  </si>
  <si>
    <t>FTL 당 팔레트</t>
    <phoneticPr fontId="1" type="noConversion"/>
  </si>
  <si>
    <t>비타민C</t>
    <phoneticPr fontId="1" type="noConversion"/>
  </si>
  <si>
    <t>구매단가</t>
    <phoneticPr fontId="1" type="noConversion"/>
  </si>
  <si>
    <t>1회구매비용</t>
    <phoneticPr fontId="1" type="noConversion"/>
  </si>
  <si>
    <t>1회 주문비용</t>
    <phoneticPr fontId="1" type="noConversion"/>
  </si>
  <si>
    <t>회차 수요(2)</t>
    <phoneticPr fontId="1" type="noConversion"/>
  </si>
  <si>
    <t>단위당 재고유지비</t>
    <phoneticPr fontId="1" type="noConversion"/>
  </si>
  <si>
    <t>주문크기(week)</t>
    <phoneticPr fontId="1" type="noConversion"/>
  </si>
  <si>
    <t>안전재고(week)</t>
    <phoneticPr fontId="1" type="noConversion"/>
  </si>
  <si>
    <t>납품 횟수</t>
    <phoneticPr fontId="1" type="noConversion"/>
  </si>
  <si>
    <t>푸레시 오렌지 1리터</t>
    <phoneticPr fontId="1" type="noConversion"/>
  </si>
  <si>
    <t>푸레시 오렌지/망고 1리터</t>
    <phoneticPr fontId="1" type="noConversion"/>
  </si>
  <si>
    <t>푸레시 오렌지/C-파워 1리터</t>
    <phoneticPr fontId="1" type="noConversion"/>
  </si>
  <si>
    <t>푸레시 오렌지 PET</t>
    <phoneticPr fontId="1" type="noConversion"/>
  </si>
  <si>
    <t>푸레시 오렌지/망고 PET</t>
    <phoneticPr fontId="1" type="noConversion"/>
  </si>
  <si>
    <t>푸레시 오렌지/C-파워 PET</t>
    <phoneticPr fontId="1" type="noConversion"/>
  </si>
  <si>
    <t>2회차</t>
    <phoneticPr fontId="1" type="noConversion"/>
  </si>
  <si>
    <t>오렌지1리터</t>
    <phoneticPr fontId="1" type="noConversion"/>
  </si>
  <si>
    <t>안전재고</t>
    <phoneticPr fontId="1" type="noConversion"/>
  </si>
  <si>
    <r>
      <t>3</t>
    </r>
    <r>
      <rPr>
        <sz val="11"/>
        <color rgb="FF000000"/>
        <rFont val="Arial Unicode MS"/>
        <family val="2"/>
        <charset val="129"/>
      </rPr>
      <t>주</t>
    </r>
    <phoneticPr fontId="1" type="noConversion"/>
  </si>
  <si>
    <t>생산간격</t>
    <phoneticPr fontId="1" type="noConversion"/>
  </si>
  <si>
    <r>
      <t>2</t>
    </r>
    <r>
      <rPr>
        <sz val="11"/>
        <color rgb="FF000000"/>
        <rFont val="Arial Unicode MS"/>
        <family val="2"/>
        <charset val="129"/>
      </rPr>
      <t>주</t>
    </r>
    <phoneticPr fontId="1" type="noConversion"/>
  </si>
  <si>
    <t>창고유통기한</t>
    <phoneticPr fontId="1" type="noConversion"/>
  </si>
  <si>
    <t>vs</t>
    <phoneticPr fontId="1" type="noConversion"/>
  </si>
  <si>
    <t>납품신뢰성</t>
    <phoneticPr fontId="1" type="noConversion"/>
  </si>
  <si>
    <t>인증업체</t>
    <phoneticPr fontId="1" type="noConversion"/>
  </si>
  <si>
    <t>운송비</t>
    <phoneticPr fontId="1" type="noConversion"/>
  </si>
  <si>
    <t>Trio</t>
    <phoneticPr fontId="1" type="noConversion"/>
  </si>
  <si>
    <t>좋음</t>
    <phoneticPr fontId="1" type="noConversion"/>
  </si>
  <si>
    <t>x</t>
    <phoneticPr fontId="1" type="noConversion"/>
  </si>
  <si>
    <t>공급업체 선정</t>
    <phoneticPr fontId="1" type="noConversion"/>
  </si>
  <si>
    <t>Plantin</t>
    <phoneticPr fontId="1" type="noConversion"/>
  </si>
  <si>
    <t>Philyp</t>
    <phoneticPr fontId="1" type="noConversion"/>
  </si>
  <si>
    <t>창고 유통기한(F/G,L)</t>
    <phoneticPr fontId="1" type="noConversion"/>
  </si>
  <si>
    <t>창고 유통기한(D)</t>
    <phoneticPr fontId="1" type="noConversion"/>
  </si>
  <si>
    <t>Compliance</t>
  </si>
  <si>
    <t>Plan A</t>
    <phoneticPr fontId="1" type="noConversion"/>
  </si>
  <si>
    <t>Plan B</t>
    <phoneticPr fontId="1" type="noConversion"/>
  </si>
  <si>
    <r>
      <t>3</t>
    </r>
    <r>
      <rPr>
        <sz val="11"/>
        <color rgb="FF000000"/>
        <rFont val="Arial Unicode MS"/>
        <family val="2"/>
        <charset val="129"/>
      </rPr>
      <t xml:space="preserve">교대, </t>
    </r>
    <r>
      <rPr>
        <sz val="11"/>
        <color rgb="FF000000"/>
        <rFont val="Calibri"/>
        <family val="2"/>
      </rPr>
      <t xml:space="preserve">SMED, </t>
    </r>
    <r>
      <rPr>
        <sz val="11"/>
        <color rgb="FF000000"/>
        <rFont val="Arial Unicode MS"/>
        <family val="2"/>
        <charset val="129"/>
      </rPr>
      <t>고장예방(3</t>
    </r>
    <r>
      <rPr>
        <sz val="11"/>
        <color rgb="FF000000"/>
        <rFont val="Calibri"/>
        <family val="2"/>
      </rPr>
      <t xml:space="preserve">H) </t>
    </r>
    <r>
      <rPr>
        <sz val="11"/>
        <color rgb="FF000000"/>
        <rFont val="Arial Unicode MS"/>
        <family val="2"/>
        <charset val="129"/>
      </rPr>
      <t>→ 5만 유로</t>
    </r>
    <phoneticPr fontId="1" type="noConversion"/>
  </si>
  <si>
    <r>
      <t>2</t>
    </r>
    <r>
      <rPr>
        <sz val="11"/>
        <color rgb="FF000000"/>
        <rFont val="Arial Unicode MS"/>
        <family val="2"/>
        <charset val="129"/>
      </rPr>
      <t>교대, 속도증대 조치 → 1.5만 유로</t>
    </r>
    <phoneticPr fontId="1" type="noConversion"/>
  </si>
  <si>
    <r>
      <t xml:space="preserve">( </t>
    </r>
    <r>
      <rPr>
        <sz val="11"/>
        <color rgb="FF000000"/>
        <rFont val="Arial Unicode MS"/>
        <family val="2"/>
        <charset val="129"/>
      </rPr>
      <t>팔레트당 1080개)</t>
    </r>
    <phoneticPr fontId="1" type="noConversion"/>
  </si>
  <si>
    <t>구매량에 따른 총 구매비용</t>
    <phoneticPr fontId="1" type="noConversion"/>
  </si>
  <si>
    <t>다시 한번 계산해볼 것!</t>
    <phoneticPr fontId="1" type="noConversion"/>
  </si>
  <si>
    <t>8pm</t>
    <phoneticPr fontId="1" type="noConversion"/>
  </si>
  <si>
    <t>5pm</t>
    <phoneticPr fontId="1" type="noConversion"/>
  </si>
  <si>
    <t>12pm</t>
    <phoneticPr fontId="1" type="noConversion"/>
  </si>
  <si>
    <t>2pm</t>
    <phoneticPr fontId="1" type="noConversion"/>
  </si>
  <si>
    <t>기존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</si>
</sst>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76" formatCode="#0"/>
    <numFmt numFmtId="177" formatCode="#0.0%"/>
    <numFmt numFmtId="178" formatCode="#0.0"/>
    <numFmt numFmtId="179" formatCode="#0.0000"/>
    <numFmt numFmtId="180" formatCode="#0.000"/>
    <numFmt numFmtId="181" formatCode="#0.00"/>
    <numFmt numFmtId="182" formatCode="0.0000_ "/>
    <numFmt numFmtId="183" formatCode="_-* #,##0.0_-;\-* #,##0.0_-;_-* &quot;-&quot;?_-;_-@_-"/>
    <numFmt numFmtId="184" formatCode="0.000_ "/>
  </numFmts>
  <fonts count="53"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Calibri"/>
      <family val="3"/>
      <charset val="129"/>
    </font>
    <font>
      <b/>
      <sz val="11"/>
      <color rgb="FF000000"/>
      <name val="Calibri"/>
      <family val="2"/>
    </font>
    <font>
      <b/>
      <sz val="11"/>
      <color rgb="FFC00000"/>
      <name val="Calibri"/>
      <family val="2"/>
    </font>
    <font>
      <b/>
      <sz val="11"/>
      <color rgb="FF0000FF"/>
      <name val="Calibri"/>
      <family val="2"/>
    </font>
    <font>
      <sz val="11"/>
      <color rgb="FF000000"/>
      <name val="맑은 고딕"/>
      <family val="2"/>
      <charset val="129"/>
    </font>
    <font>
      <sz val="11"/>
      <color rgb="FF000000"/>
      <name val="Arial Unicode MS"/>
      <family val="2"/>
      <charset val="129"/>
    </font>
    <font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  <scheme val="minor"/>
    </font>
    <font>
      <sz val="8"/>
      <color rgb="FF000000"/>
      <name val="Calibri"/>
      <family val="3"/>
    </font>
    <font>
      <sz val="8"/>
      <color rgb="FF000000"/>
      <name val="Arial Unicode MS"/>
      <family val="3"/>
      <charset val="129"/>
    </font>
    <font>
      <sz val="11"/>
      <color rgb="FF000000"/>
      <name val="굴림"/>
      <family val="2"/>
      <charset val="129"/>
    </font>
    <font>
      <sz val="11"/>
      <color theme="8" tint="-0.499984740745262"/>
      <name val="Calibri"/>
      <family val="2"/>
    </font>
    <font>
      <sz val="11"/>
      <color rgb="FF000000"/>
      <name val="맑은 고딕"/>
      <family val="3"/>
      <charset val="129"/>
      <scheme val="minor"/>
    </font>
    <font>
      <sz val="7"/>
      <color rgb="FF000000"/>
      <name val="맑은 고딕"/>
      <family val="3"/>
      <charset val="129"/>
      <scheme val="minor"/>
    </font>
    <font>
      <sz val="6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theme="0" tint="-0.499984740745262"/>
      <name val="Calibri"/>
      <family val="3"/>
      <charset val="129"/>
    </font>
    <font>
      <sz val="11"/>
      <color theme="0" tint="-0.499984740745262"/>
      <name val="맑은 고딕"/>
      <family val="3"/>
      <charset val="129"/>
    </font>
    <font>
      <sz val="11"/>
      <color theme="0" tint="-0.499984740745262"/>
      <name val="Calibri"/>
      <family val="2"/>
    </font>
    <font>
      <sz val="9"/>
      <color theme="0" tint="-0.499984740745262"/>
      <name val="Calibri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color theme="0" tint="-0.499984740745262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charset val="129"/>
    </font>
    <font>
      <sz val="11"/>
      <color rgb="FFFF0000"/>
      <name val="Calibri"/>
      <family val="3"/>
      <charset val="129"/>
    </font>
    <font>
      <sz val="11"/>
      <color rgb="FFFF0000"/>
      <name val="맑은 고딕"/>
      <family val="3"/>
      <charset val="129"/>
    </font>
    <font>
      <sz val="11"/>
      <name val="Calibri"/>
      <family val="2"/>
    </font>
    <font>
      <b/>
      <sz val="11"/>
      <color theme="8" tint="-0.499984740745262"/>
      <name val="Calibri"/>
      <family val="3"/>
      <charset val="129"/>
    </font>
    <font>
      <b/>
      <sz val="11"/>
      <color theme="8" tint="-0.499984740745262"/>
      <name val="맑은 고딕"/>
      <family val="3"/>
      <charset val="129"/>
    </font>
    <font>
      <b/>
      <sz val="11"/>
      <color theme="8" tint="-0.499984740745262"/>
      <name val="Calibri"/>
      <family val="2"/>
    </font>
    <font>
      <b/>
      <sz val="9"/>
      <color theme="8" tint="-0.499984740745262"/>
      <name val="맑은 고딕"/>
      <family val="3"/>
      <charset val="129"/>
      <scheme val="minor"/>
    </font>
    <font>
      <sz val="11"/>
      <color rgb="FFFF0000"/>
      <name val="Arial Unicode MS"/>
      <family val="2"/>
      <charset val="129"/>
    </font>
    <font>
      <sz val="11"/>
      <name val="Calibri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FF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  <scheme val="major"/>
    </font>
    <font>
      <sz val="11"/>
      <color theme="4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color rgb="FF000000"/>
      <name val="돋움"/>
      <family val="2"/>
      <charset val="129"/>
    </font>
    <font>
      <b/>
      <sz val="20"/>
      <color rgb="FF000000"/>
      <name val="맑은 고딕"/>
      <family val="3"/>
      <charset val="129"/>
      <scheme val="major"/>
    </font>
    <font>
      <b/>
      <sz val="18"/>
      <color rgb="FFFF0000"/>
      <name val=" 맑은 고딕"/>
      <family val="3"/>
      <charset val="129"/>
    </font>
    <font>
      <b/>
      <sz val="11"/>
      <name val="맑은 고딕"/>
      <family val="3"/>
      <charset val="129"/>
      <scheme val="major"/>
    </font>
    <font>
      <b/>
      <sz val="11"/>
      <color rgb="FF000000"/>
      <name val="맑은 고딕"/>
      <family val="2"/>
      <charset val="129"/>
    </font>
    <font>
      <b/>
      <sz val="11"/>
      <color theme="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 applyNumberFormat="0" applyBorder="0" applyAlignment="0"/>
    <xf numFmtId="41" fontId="42" fillId="0" borderId="0" applyFont="0" applyFill="0" applyBorder="0" applyAlignment="0" applyProtection="0">
      <alignment vertical="center"/>
    </xf>
  </cellStyleXfs>
  <cellXfs count="217">
    <xf numFmtId="0" fontId="0" fillId="0" borderId="0" xfId="0" applyFill="1" applyProtection="1"/>
    <xf numFmtId="176" fontId="0" fillId="0" borderId="0" xfId="0" applyNumberFormat="1" applyFill="1" applyProtection="1"/>
    <xf numFmtId="177" fontId="0" fillId="0" borderId="0" xfId="0" applyNumberFormat="1" applyFill="1" applyProtection="1"/>
    <xf numFmtId="178" fontId="0" fillId="0" borderId="0" xfId="0" applyNumberFormat="1" applyFill="1" applyProtection="1"/>
    <xf numFmtId="179" fontId="0" fillId="0" borderId="0" xfId="0" applyNumberFormat="1" applyFill="1" applyProtection="1"/>
    <xf numFmtId="180" fontId="0" fillId="0" borderId="0" xfId="0" applyNumberFormat="1" applyFill="1" applyProtection="1"/>
    <xf numFmtId="0" fontId="0" fillId="0" borderId="0" xfId="0" applyFill="1" applyAlignment="1" applyProtection="1">
      <alignment horizontal="center" vertical="center" wrapText="1"/>
    </xf>
    <xf numFmtId="0" fontId="0" fillId="0" borderId="0" xfId="0" applyFill="1" applyBorder="1" applyProtection="1"/>
    <xf numFmtId="176" fontId="0" fillId="0" borderId="0" xfId="0" applyNumberFormat="1" applyFill="1" applyBorder="1" applyProtection="1"/>
    <xf numFmtId="177" fontId="0" fillId="0" borderId="0" xfId="0" applyNumberFormat="1" applyFill="1" applyBorder="1" applyProtection="1"/>
    <xf numFmtId="178" fontId="0" fillId="0" borderId="0" xfId="0" applyNumberFormat="1" applyFill="1" applyBorder="1" applyProtection="1"/>
    <xf numFmtId="0" fontId="0" fillId="0" borderId="1" xfId="0" applyFill="1" applyBorder="1" applyProtection="1"/>
    <xf numFmtId="176" fontId="0" fillId="0" borderId="1" xfId="0" applyNumberFormat="1" applyFill="1" applyBorder="1" applyProtection="1"/>
    <xf numFmtId="177" fontId="0" fillId="0" borderId="1" xfId="0" applyNumberFormat="1" applyFill="1" applyBorder="1" applyProtection="1"/>
    <xf numFmtId="178" fontId="0" fillId="0" borderId="1" xfId="0" applyNumberFormat="1" applyFill="1" applyBorder="1" applyProtection="1"/>
    <xf numFmtId="0" fontId="0" fillId="2" borderId="0" xfId="0" applyFill="1" applyAlignment="1" applyProtection="1">
      <alignment horizontal="center" vertical="center" wrapText="1"/>
    </xf>
    <xf numFmtId="180" fontId="0" fillId="0" borderId="1" xfId="0" applyNumberFormat="1" applyFill="1" applyBorder="1" applyProtection="1"/>
    <xf numFmtId="179" fontId="0" fillId="0" borderId="1" xfId="0" applyNumberFormat="1" applyFill="1" applyBorder="1" applyProtection="1"/>
    <xf numFmtId="0" fontId="4" fillId="2" borderId="0" xfId="0" applyFont="1" applyFill="1" applyAlignment="1" applyProtection="1">
      <alignment horizontal="center" vertical="center" wrapText="1"/>
    </xf>
    <xf numFmtId="177" fontId="6" fillId="0" borderId="0" xfId="0" applyNumberFormat="1" applyFont="1" applyFill="1" applyProtection="1"/>
    <xf numFmtId="176" fontId="5" fillId="0" borderId="0" xfId="0" applyNumberFormat="1" applyFont="1" applyFill="1" applyProtection="1"/>
    <xf numFmtId="0" fontId="3" fillId="2" borderId="0" xfId="0" applyFont="1" applyFill="1" applyAlignment="1" applyProtection="1">
      <alignment horizontal="center" vertical="center" wrapText="1"/>
    </xf>
    <xf numFmtId="177" fontId="4" fillId="0" borderId="1" xfId="0" applyNumberFormat="1" applyFont="1" applyFill="1" applyBorder="1" applyProtection="1"/>
    <xf numFmtId="177" fontId="5" fillId="0" borderId="1" xfId="0" applyNumberFormat="1" applyFont="1" applyFill="1" applyBorder="1" applyProtection="1"/>
    <xf numFmtId="0" fontId="8" fillId="0" borderId="0" xfId="0" applyFont="1" applyFill="1" applyProtection="1"/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177" fontId="0" fillId="0" borderId="3" xfId="0" applyNumberFormat="1" applyFill="1" applyBorder="1" applyProtection="1"/>
    <xf numFmtId="176" fontId="0" fillId="0" borderId="4" xfId="0" applyNumberFormat="1" applyFill="1" applyBorder="1" applyProtection="1"/>
    <xf numFmtId="177" fontId="0" fillId="0" borderId="5" xfId="0" applyNumberFormat="1" applyFill="1" applyBorder="1" applyProtection="1"/>
    <xf numFmtId="176" fontId="0" fillId="0" borderId="6" xfId="0" applyNumberFormat="1" applyFill="1" applyBorder="1" applyProtection="1"/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76" fontId="0" fillId="0" borderId="3" xfId="0" applyNumberFormat="1" applyFill="1" applyBorder="1" applyProtection="1"/>
    <xf numFmtId="176" fontId="0" fillId="0" borderId="5" xfId="0" applyNumberFormat="1" applyFill="1" applyBorder="1" applyProtection="1"/>
    <xf numFmtId="0" fontId="7" fillId="0" borderId="0" xfId="0" applyFont="1" applyFill="1" applyProtection="1"/>
    <xf numFmtId="0" fontId="13" fillId="0" borderId="0" xfId="0" applyFont="1" applyFill="1" applyProtection="1"/>
    <xf numFmtId="0" fontId="14" fillId="2" borderId="0" xfId="0" applyFont="1" applyFill="1" applyAlignment="1" applyProtection="1">
      <alignment horizontal="center" vertical="center" wrapText="1"/>
    </xf>
    <xf numFmtId="176" fontId="14" fillId="0" borderId="0" xfId="0" applyNumberFormat="1" applyFont="1" applyFill="1" applyProtection="1"/>
    <xf numFmtId="176" fontId="14" fillId="0" borderId="1" xfId="0" applyNumberFormat="1" applyFont="1" applyFill="1" applyBorder="1" applyProtection="1"/>
    <xf numFmtId="178" fontId="14" fillId="0" borderId="0" xfId="0" applyNumberFormat="1" applyFont="1" applyFill="1" applyProtection="1"/>
    <xf numFmtId="178" fontId="14" fillId="0" borderId="1" xfId="0" applyNumberFormat="1" applyFont="1" applyFill="1" applyBorder="1" applyProtection="1"/>
    <xf numFmtId="0" fontId="0" fillId="2" borderId="3" xfId="0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4" xfId="0" applyFill="1" applyBorder="1" applyAlignment="1" applyProtection="1">
      <alignment horizontal="center" vertical="center" wrapText="1"/>
    </xf>
    <xf numFmtId="178" fontId="0" fillId="0" borderId="3" xfId="0" applyNumberFormat="1" applyFill="1" applyBorder="1" applyProtection="1"/>
    <xf numFmtId="181" fontId="0" fillId="0" borderId="4" xfId="0" applyNumberFormat="1" applyFill="1" applyBorder="1" applyProtection="1"/>
    <xf numFmtId="178" fontId="0" fillId="0" borderId="5" xfId="0" applyNumberFormat="1" applyFill="1" applyBorder="1" applyProtection="1"/>
    <xf numFmtId="181" fontId="0" fillId="0" borderId="6" xfId="0" applyNumberFormat="1" applyFill="1" applyBorder="1" applyProtection="1"/>
    <xf numFmtId="0" fontId="15" fillId="0" borderId="0" xfId="0" applyFont="1" applyFill="1" applyProtection="1"/>
    <xf numFmtId="0" fontId="15" fillId="5" borderId="0" xfId="0" applyFont="1" applyFill="1" applyProtection="1"/>
    <xf numFmtId="182" fontId="0" fillId="0" borderId="0" xfId="0" applyNumberFormat="1" applyFill="1" applyProtection="1"/>
    <xf numFmtId="178" fontId="0" fillId="0" borderId="4" xfId="0" applyNumberFormat="1" applyFill="1" applyBorder="1" applyProtection="1"/>
    <xf numFmtId="178" fontId="0" fillId="0" borderId="6" xfId="0" applyNumberFormat="1" applyFill="1" applyBorder="1" applyProtection="1"/>
    <xf numFmtId="178" fontId="5" fillId="0" borderId="3" xfId="0" applyNumberFormat="1" applyFont="1" applyFill="1" applyBorder="1" applyProtection="1"/>
    <xf numFmtId="178" fontId="6" fillId="0" borderId="0" xfId="0" applyNumberFormat="1" applyFont="1" applyFill="1" applyBorder="1" applyProtection="1"/>
    <xf numFmtId="178" fontId="5" fillId="0" borderId="4" xfId="0" applyNumberFormat="1" applyFont="1" applyFill="1" applyBorder="1" applyProtection="1"/>
    <xf numFmtId="0" fontId="4" fillId="2" borderId="4" xfId="0" applyFont="1" applyFill="1" applyBorder="1" applyAlignment="1" applyProtection="1">
      <alignment horizontal="center" vertical="center" wrapText="1"/>
    </xf>
    <xf numFmtId="177" fontId="0" fillId="0" borderId="4" xfId="0" applyNumberFormat="1" applyFill="1" applyBorder="1" applyProtection="1"/>
    <xf numFmtId="177" fontId="0" fillId="0" borderId="6" xfId="0" applyNumberFormat="1" applyFill="1" applyBorder="1" applyProtection="1"/>
    <xf numFmtId="177" fontId="5" fillId="0" borderId="3" xfId="0" applyNumberFormat="1" applyFont="1" applyFill="1" applyBorder="1" applyProtection="1"/>
    <xf numFmtId="177" fontId="5" fillId="0" borderId="0" xfId="0" applyNumberFormat="1" applyFont="1" applyFill="1" applyBorder="1" applyProtection="1"/>
    <xf numFmtId="177" fontId="6" fillId="0" borderId="0" xfId="0" applyNumberFormat="1" applyFont="1" applyFill="1" applyBorder="1" applyProtection="1"/>
    <xf numFmtId="177" fontId="5" fillId="0" borderId="4" xfId="0" applyNumberFormat="1" applyFont="1" applyFill="1" applyBorder="1" applyProtection="1"/>
    <xf numFmtId="0" fontId="18" fillId="0" borderId="0" xfId="0" applyFont="1" applyFill="1" applyProtection="1"/>
    <xf numFmtId="181" fontId="0" fillId="0" borderId="0" xfId="0" applyNumberFormat="1" applyFill="1" applyBorder="1" applyProtection="1"/>
    <xf numFmtId="178" fontId="4" fillId="0" borderId="3" xfId="0" applyNumberFormat="1" applyFont="1" applyFill="1" applyBorder="1" applyProtection="1"/>
    <xf numFmtId="178" fontId="4" fillId="0" borderId="5" xfId="0" applyNumberFormat="1" applyFont="1" applyFill="1" applyBorder="1" applyProtection="1"/>
    <xf numFmtId="0" fontId="0" fillId="0" borderId="0" xfId="0" applyFill="1" applyAlignment="1" applyProtection="1">
      <alignment vertical="center"/>
    </xf>
    <xf numFmtId="0" fontId="15" fillId="0" borderId="0" xfId="0" applyFont="1" applyFill="1" applyAlignment="1" applyProtection="1">
      <alignment vertical="center" wrapText="1"/>
    </xf>
    <xf numFmtId="177" fontId="4" fillId="0" borderId="4" xfId="0" applyNumberFormat="1" applyFont="1" applyFill="1" applyBorder="1" applyProtection="1"/>
    <xf numFmtId="177" fontId="4" fillId="0" borderId="6" xfId="0" applyNumberFormat="1" applyFont="1" applyFill="1" applyBorder="1" applyProtection="1"/>
    <xf numFmtId="0" fontId="0" fillId="2" borderId="2" xfId="0" applyFill="1" applyBorder="1" applyAlignment="1" applyProtection="1">
      <alignment horizontal="center" vertical="center" wrapText="1"/>
    </xf>
    <xf numFmtId="177" fontId="0" fillId="0" borderId="2" xfId="0" applyNumberFormat="1" applyFill="1" applyBorder="1" applyProtection="1"/>
    <xf numFmtId="177" fontId="0" fillId="0" borderId="7" xfId="0" applyNumberFormat="1" applyFill="1" applyBorder="1" applyProtection="1"/>
    <xf numFmtId="0" fontId="20" fillId="2" borderId="4" xfId="0" applyFont="1" applyFill="1" applyBorder="1" applyAlignment="1" applyProtection="1">
      <alignment horizontal="center" vertical="center" wrapText="1"/>
    </xf>
    <xf numFmtId="181" fontId="22" fillId="0" borderId="4" xfId="0" applyNumberFormat="1" applyFont="1" applyFill="1" applyBorder="1" applyProtection="1"/>
    <xf numFmtId="181" fontId="22" fillId="0" borderId="6" xfId="0" applyNumberFormat="1" applyFont="1" applyFill="1" applyBorder="1" applyProtection="1"/>
    <xf numFmtId="0" fontId="2" fillId="2" borderId="0" xfId="0" applyFont="1" applyFill="1" applyAlignment="1" applyProtection="1">
      <alignment horizontal="center" vertical="center" wrapText="1"/>
    </xf>
    <xf numFmtId="0" fontId="23" fillId="2" borderId="0" xfId="0" applyFont="1" applyFill="1" applyAlignment="1" applyProtection="1">
      <alignment horizontal="center" vertical="center" wrapText="1"/>
    </xf>
    <xf numFmtId="177" fontId="22" fillId="0" borderId="0" xfId="0" applyNumberFormat="1" applyFont="1" applyFill="1" applyProtection="1"/>
    <xf numFmtId="177" fontId="22" fillId="0" borderId="1" xfId="0" applyNumberFormat="1" applyFont="1" applyFill="1" applyBorder="1" applyProtection="1"/>
    <xf numFmtId="0" fontId="22" fillId="0" borderId="0" xfId="0" applyFont="1" applyFill="1" applyProtection="1"/>
    <xf numFmtId="0" fontId="22" fillId="2" borderId="0" xfId="0" applyFont="1" applyFill="1" applyAlignment="1" applyProtection="1">
      <alignment horizontal="center" vertical="center" wrapText="1"/>
    </xf>
    <xf numFmtId="177" fontId="14" fillId="0" borderId="0" xfId="0" applyNumberFormat="1" applyFont="1" applyFill="1" applyProtection="1"/>
    <xf numFmtId="177" fontId="14" fillId="0" borderId="1" xfId="0" applyNumberFormat="1" applyFont="1" applyFill="1" applyBorder="1" applyProtection="1"/>
    <xf numFmtId="0" fontId="14" fillId="0" borderId="0" xfId="0" applyFont="1" applyFill="1" applyProtection="1"/>
    <xf numFmtId="0" fontId="14" fillId="2" borderId="2" xfId="0" applyFont="1" applyFill="1" applyBorder="1" applyAlignment="1" applyProtection="1">
      <alignment horizontal="center" vertical="center" wrapText="1"/>
    </xf>
    <xf numFmtId="177" fontId="14" fillId="0" borderId="2" xfId="0" applyNumberFormat="1" applyFont="1" applyFill="1" applyBorder="1" applyProtection="1"/>
    <xf numFmtId="177" fontId="14" fillId="0" borderId="7" xfId="0" applyNumberFormat="1" applyFont="1" applyFill="1" applyBorder="1" applyProtection="1"/>
    <xf numFmtId="0" fontId="22" fillId="2" borderId="3" xfId="0" applyFont="1" applyFill="1" applyBorder="1" applyAlignment="1" applyProtection="1">
      <alignment horizontal="center" vertical="center" wrapText="1"/>
    </xf>
    <xf numFmtId="181" fontId="0" fillId="0" borderId="3" xfId="0" applyNumberFormat="1" applyFill="1" applyBorder="1" applyProtection="1"/>
    <xf numFmtId="181" fontId="0" fillId="0" borderId="5" xfId="0" applyNumberFormat="1" applyFill="1" applyBorder="1" applyProtection="1"/>
    <xf numFmtId="180" fontId="0" fillId="0" borderId="4" xfId="0" applyNumberFormat="1" applyFill="1" applyBorder="1" applyProtection="1"/>
    <xf numFmtId="180" fontId="0" fillId="0" borderId="6" xfId="0" applyNumberFormat="1" applyFill="1" applyBorder="1" applyProtection="1"/>
    <xf numFmtId="181" fontId="22" fillId="0" borderId="0" xfId="0" applyNumberFormat="1" applyFont="1" applyFill="1" applyProtection="1"/>
    <xf numFmtId="181" fontId="22" fillId="0" borderId="1" xfId="0" applyNumberFormat="1" applyFont="1" applyFill="1" applyBorder="1" applyProtection="1"/>
    <xf numFmtId="0" fontId="26" fillId="2" borderId="0" xfId="0" applyFont="1" applyFill="1" applyAlignment="1" applyProtection="1">
      <alignment horizontal="center" vertical="center" wrapText="1"/>
    </xf>
    <xf numFmtId="0" fontId="26" fillId="2" borderId="4" xfId="0" applyFont="1" applyFill="1" applyBorder="1" applyAlignment="1" applyProtection="1">
      <alignment horizontal="center" vertical="center" wrapText="1"/>
    </xf>
    <xf numFmtId="176" fontId="4" fillId="0" borderId="4" xfId="0" applyNumberFormat="1" applyFont="1" applyFill="1" applyBorder="1" applyProtection="1"/>
    <xf numFmtId="176" fontId="4" fillId="0" borderId="6" xfId="0" applyNumberFormat="1" applyFont="1" applyFill="1" applyBorder="1" applyProtection="1"/>
    <xf numFmtId="176" fontId="4" fillId="0" borderId="5" xfId="0" applyNumberFormat="1" applyFont="1" applyFill="1" applyBorder="1" applyProtection="1"/>
    <xf numFmtId="176" fontId="4" fillId="0" borderId="3" xfId="0" applyNumberFormat="1" applyFont="1" applyFill="1" applyBorder="1" applyProtection="1"/>
    <xf numFmtId="176" fontId="0" fillId="0" borderId="2" xfId="0" applyNumberFormat="1" applyFill="1" applyBorder="1" applyProtection="1"/>
    <xf numFmtId="176" fontId="4" fillId="0" borderId="2" xfId="0" applyNumberFormat="1" applyFont="1" applyFill="1" applyBorder="1" applyProtection="1"/>
    <xf numFmtId="176" fontId="4" fillId="0" borderId="7" xfId="0" applyNumberFormat="1" applyFont="1" applyFill="1" applyBorder="1" applyProtection="1"/>
    <xf numFmtId="0" fontId="27" fillId="0" borderId="0" xfId="0" applyFont="1" applyFill="1" applyProtection="1"/>
    <xf numFmtId="180" fontId="4" fillId="0" borderId="0" xfId="0" applyNumberFormat="1" applyFont="1" applyFill="1" applyProtection="1"/>
    <xf numFmtId="180" fontId="4" fillId="0" borderId="1" xfId="0" applyNumberFormat="1" applyFont="1" applyFill="1" applyBorder="1" applyProtection="1"/>
    <xf numFmtId="0" fontId="0" fillId="4" borderId="2" xfId="0" applyFill="1" applyBorder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 wrapText="1"/>
    </xf>
    <xf numFmtId="0" fontId="28" fillId="2" borderId="3" xfId="0" applyFont="1" applyFill="1" applyBorder="1" applyAlignment="1" applyProtection="1">
      <alignment horizontal="center" vertical="center" wrapText="1"/>
    </xf>
    <xf numFmtId="0" fontId="30" fillId="2" borderId="3" xfId="0" applyFont="1" applyFill="1" applyBorder="1" applyAlignment="1" applyProtection="1">
      <alignment horizontal="center" vertical="center" wrapText="1"/>
    </xf>
    <xf numFmtId="178" fontId="30" fillId="0" borderId="3" xfId="0" applyNumberFormat="1" applyFont="1" applyFill="1" applyBorder="1" applyProtection="1"/>
    <xf numFmtId="178" fontId="30" fillId="0" borderId="5" xfId="0" applyNumberFormat="1" applyFont="1" applyFill="1" applyBorder="1" applyProtection="1"/>
    <xf numFmtId="0" fontId="30" fillId="2" borderId="4" xfId="0" applyFont="1" applyFill="1" applyBorder="1" applyAlignment="1" applyProtection="1">
      <alignment horizontal="center" vertical="center" wrapText="1"/>
    </xf>
    <xf numFmtId="178" fontId="30" fillId="0" borderId="4" xfId="0" applyNumberFormat="1" applyFont="1" applyFill="1" applyBorder="1" applyProtection="1"/>
    <xf numFmtId="178" fontId="30" fillId="0" borderId="6" xfId="0" applyNumberFormat="1" applyFont="1" applyFill="1" applyBorder="1" applyProtection="1"/>
    <xf numFmtId="0" fontId="31" fillId="2" borderId="2" xfId="0" applyFont="1" applyFill="1" applyBorder="1" applyAlignment="1" applyProtection="1">
      <alignment horizontal="center" vertical="center" wrapText="1"/>
    </xf>
    <xf numFmtId="178" fontId="14" fillId="0" borderId="2" xfId="0" applyNumberFormat="1" applyFont="1" applyFill="1" applyBorder="1" applyProtection="1"/>
    <xf numFmtId="178" fontId="14" fillId="0" borderId="7" xfId="0" applyNumberFormat="1" applyFont="1" applyFill="1" applyBorder="1" applyProtection="1"/>
    <xf numFmtId="0" fontId="36" fillId="2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wrapText="1"/>
    </xf>
    <xf numFmtId="0" fontId="36" fillId="2" borderId="4" xfId="0" applyFont="1" applyFill="1" applyBorder="1" applyAlignment="1" applyProtection="1">
      <alignment horizontal="center" vertical="center" wrapText="1"/>
    </xf>
    <xf numFmtId="177" fontId="0" fillId="6" borderId="0" xfId="0" applyNumberFormat="1" applyFill="1" applyProtection="1"/>
    <xf numFmtId="177" fontId="0" fillId="6" borderId="1" xfId="0" applyNumberFormat="1" applyFill="1" applyBorder="1" applyProtection="1"/>
    <xf numFmtId="176" fontId="0" fillId="6" borderId="0" xfId="0" applyNumberFormat="1" applyFill="1" applyProtection="1"/>
    <xf numFmtId="176" fontId="0" fillId="6" borderId="1" xfId="0" applyNumberFormat="1" applyFill="1" applyBorder="1" applyProtection="1"/>
    <xf numFmtId="0" fontId="0" fillId="0" borderId="8" xfId="0" applyFill="1" applyBorder="1" applyAlignment="1" applyProtection="1">
      <alignment horizontal="center"/>
    </xf>
    <xf numFmtId="0" fontId="39" fillId="0" borderId="8" xfId="0" applyFont="1" applyFill="1" applyBorder="1" applyAlignment="1" applyProtection="1">
      <alignment horizontal="center"/>
    </xf>
    <xf numFmtId="10" fontId="0" fillId="0" borderId="8" xfId="0" applyNumberFormat="1" applyFill="1" applyBorder="1" applyAlignment="1" applyProtection="1">
      <alignment horizontal="center"/>
    </xf>
    <xf numFmtId="0" fontId="0" fillId="0" borderId="8" xfId="0" applyFill="1" applyBorder="1" applyProtection="1"/>
    <xf numFmtId="0" fontId="39" fillId="0" borderId="8" xfId="0" applyFont="1" applyFill="1" applyBorder="1" applyProtection="1"/>
    <xf numFmtId="0" fontId="40" fillId="0" borderId="8" xfId="0" applyFont="1" applyFill="1" applyBorder="1" applyProtection="1"/>
    <xf numFmtId="0" fontId="0" fillId="0" borderId="9" xfId="0" applyFill="1" applyBorder="1" applyProtection="1"/>
    <xf numFmtId="0" fontId="41" fillId="0" borderId="8" xfId="0" applyFont="1" applyFill="1" applyBorder="1" applyProtection="1"/>
    <xf numFmtId="0" fontId="30" fillId="0" borderId="8" xfId="0" applyFont="1" applyFill="1" applyBorder="1" applyAlignment="1" applyProtection="1">
      <alignment horizontal="center"/>
    </xf>
    <xf numFmtId="9" fontId="0" fillId="0" borderId="8" xfId="0" applyNumberFormat="1" applyFill="1" applyBorder="1" applyAlignment="1" applyProtection="1">
      <alignment horizontal="center"/>
    </xf>
    <xf numFmtId="0" fontId="7" fillId="0" borderId="8" xfId="0" applyFont="1" applyFill="1" applyBorder="1" applyProtection="1"/>
    <xf numFmtId="0" fontId="43" fillId="2" borderId="0" xfId="0" applyFont="1" applyFill="1" applyBorder="1" applyAlignment="1" applyProtection="1">
      <alignment horizontal="center" vertical="center" wrapText="1"/>
    </xf>
    <xf numFmtId="0" fontId="43" fillId="0" borderId="0" xfId="0" applyFont="1" applyFill="1" applyAlignment="1" applyProtection="1">
      <alignment horizontal="center" vertical="center" wrapText="1"/>
    </xf>
    <xf numFmtId="176" fontId="43" fillId="0" borderId="0" xfId="0" applyNumberFormat="1" applyFont="1" applyFill="1" applyBorder="1" applyProtection="1"/>
    <xf numFmtId="177" fontId="43" fillId="0" borderId="0" xfId="0" applyNumberFormat="1" applyFont="1" applyFill="1" applyBorder="1" applyProtection="1"/>
    <xf numFmtId="178" fontId="43" fillId="0" borderId="0" xfId="0" applyNumberFormat="1" applyFont="1" applyFill="1" applyBorder="1" applyProtection="1"/>
    <xf numFmtId="41" fontId="43" fillId="0" borderId="0" xfId="1" applyFont="1" applyFill="1" applyBorder="1" applyAlignment="1" applyProtection="1"/>
    <xf numFmtId="179" fontId="43" fillId="0" borderId="0" xfId="0" applyNumberFormat="1" applyFont="1" applyFill="1" applyBorder="1" applyProtection="1"/>
    <xf numFmtId="43" fontId="43" fillId="0" borderId="0" xfId="0" applyNumberFormat="1" applyFont="1" applyFill="1" applyProtection="1"/>
    <xf numFmtId="0" fontId="43" fillId="0" borderId="0" xfId="0" applyFont="1" applyFill="1" applyProtection="1"/>
    <xf numFmtId="178" fontId="44" fillId="0" borderId="0" xfId="0" applyNumberFormat="1" applyFont="1" applyFill="1" applyBorder="1" applyProtection="1"/>
    <xf numFmtId="41" fontId="44" fillId="0" borderId="0" xfId="1" applyFont="1" applyFill="1" applyBorder="1" applyAlignment="1" applyProtection="1"/>
    <xf numFmtId="176" fontId="44" fillId="0" borderId="0" xfId="0" applyNumberFormat="1" applyFont="1" applyFill="1" applyBorder="1" applyProtection="1"/>
    <xf numFmtId="176" fontId="43" fillId="0" borderId="1" xfId="0" applyNumberFormat="1" applyFont="1" applyFill="1" applyBorder="1" applyProtection="1"/>
    <xf numFmtId="177" fontId="43" fillId="0" borderId="1" xfId="0" applyNumberFormat="1" applyFont="1" applyFill="1" applyBorder="1" applyProtection="1"/>
    <xf numFmtId="178" fontId="43" fillId="0" borderId="1" xfId="0" applyNumberFormat="1" applyFont="1" applyFill="1" applyBorder="1" applyProtection="1"/>
    <xf numFmtId="41" fontId="43" fillId="0" borderId="1" xfId="1" applyFont="1" applyFill="1" applyBorder="1" applyAlignment="1" applyProtection="1"/>
    <xf numFmtId="179" fontId="43" fillId="0" borderId="1" xfId="0" applyNumberFormat="1" applyFont="1" applyFill="1" applyBorder="1" applyProtection="1"/>
    <xf numFmtId="41" fontId="43" fillId="0" borderId="12" xfId="1" applyFont="1" applyFill="1" applyBorder="1" applyAlignment="1" applyProtection="1"/>
    <xf numFmtId="176" fontId="43" fillId="0" borderId="11" xfId="0" applyNumberFormat="1" applyFont="1" applyFill="1" applyBorder="1" applyProtection="1"/>
    <xf numFmtId="177" fontId="43" fillId="0" borderId="11" xfId="0" applyNumberFormat="1" applyFont="1" applyFill="1" applyBorder="1" applyProtection="1"/>
    <xf numFmtId="178" fontId="43" fillId="0" borderId="11" xfId="0" applyNumberFormat="1" applyFont="1" applyFill="1" applyBorder="1" applyProtection="1"/>
    <xf numFmtId="41" fontId="43" fillId="0" borderId="11" xfId="1" applyFont="1" applyFill="1" applyBorder="1" applyAlignment="1" applyProtection="1"/>
    <xf numFmtId="179" fontId="43" fillId="0" borderId="11" xfId="0" applyNumberFormat="1" applyFont="1" applyFill="1" applyBorder="1" applyProtection="1"/>
    <xf numFmtId="41" fontId="43" fillId="0" borderId="0" xfId="1" applyFont="1" applyFill="1" applyAlignment="1" applyProtection="1"/>
    <xf numFmtId="0" fontId="43" fillId="0" borderId="8" xfId="0" applyFont="1" applyFill="1" applyBorder="1" applyProtection="1"/>
    <xf numFmtId="176" fontId="43" fillId="0" borderId="8" xfId="0" applyNumberFormat="1" applyFont="1" applyFill="1" applyBorder="1" applyProtection="1"/>
    <xf numFmtId="176" fontId="43" fillId="0" borderId="0" xfId="0" applyNumberFormat="1" applyFont="1" applyFill="1" applyProtection="1"/>
    <xf numFmtId="3" fontId="43" fillId="0" borderId="8" xfId="0" applyNumberFormat="1" applyFont="1" applyFill="1" applyBorder="1" applyProtection="1"/>
    <xf numFmtId="0" fontId="43" fillId="0" borderId="8" xfId="0" applyNumberFormat="1" applyFont="1" applyFill="1" applyBorder="1" applyAlignment="1" applyProtection="1"/>
    <xf numFmtId="183" fontId="43" fillId="0" borderId="0" xfId="0" applyNumberFormat="1" applyFont="1" applyFill="1" applyProtection="1"/>
    <xf numFmtId="178" fontId="43" fillId="0" borderId="8" xfId="0" applyNumberFormat="1" applyFont="1" applyFill="1" applyBorder="1" applyAlignment="1" applyProtection="1"/>
    <xf numFmtId="43" fontId="45" fillId="0" borderId="0" xfId="0" applyNumberFormat="1" applyFont="1" applyFill="1" applyProtection="1"/>
    <xf numFmtId="0" fontId="45" fillId="0" borderId="0" xfId="0" applyFont="1" applyFill="1" applyProtection="1"/>
    <xf numFmtId="176" fontId="45" fillId="0" borderId="0" xfId="0" applyNumberFormat="1" applyFont="1" applyFill="1" applyBorder="1" applyProtection="1"/>
    <xf numFmtId="3" fontId="43" fillId="0" borderId="0" xfId="0" applyNumberFormat="1" applyFont="1" applyFill="1" applyProtection="1"/>
    <xf numFmtId="41" fontId="43" fillId="0" borderId="8" xfId="1" applyFont="1" applyFill="1" applyBorder="1" applyAlignment="1" applyProtection="1"/>
    <xf numFmtId="43" fontId="43" fillId="0" borderId="8" xfId="0" applyNumberFormat="1" applyFont="1" applyFill="1" applyBorder="1" applyProtection="1"/>
    <xf numFmtId="0" fontId="45" fillId="0" borderId="8" xfId="0" applyFont="1" applyFill="1" applyBorder="1" applyProtection="1"/>
    <xf numFmtId="0" fontId="43" fillId="0" borderId="0" xfId="0" applyFont="1" applyFill="1" applyAlignment="1" applyProtection="1">
      <alignment horizontal="center" vertical="center"/>
    </xf>
    <xf numFmtId="0" fontId="46" fillId="7" borderId="8" xfId="0" applyFont="1" applyFill="1" applyBorder="1" applyAlignment="1" applyProtection="1">
      <alignment horizontal="center" vertical="center"/>
    </xf>
    <xf numFmtId="176" fontId="45" fillId="0" borderId="8" xfId="0" applyNumberFormat="1" applyFont="1" applyFill="1" applyBorder="1" applyProtection="1"/>
    <xf numFmtId="43" fontId="45" fillId="3" borderId="8" xfId="0" applyNumberFormat="1" applyFont="1" applyFill="1" applyBorder="1" applyProtection="1"/>
    <xf numFmtId="0" fontId="45" fillId="3" borderId="8" xfId="0" applyFont="1" applyFill="1" applyBorder="1" applyProtection="1"/>
    <xf numFmtId="0" fontId="43" fillId="0" borderId="9" xfId="0" applyFont="1" applyFill="1" applyBorder="1" applyProtection="1"/>
    <xf numFmtId="0" fontId="47" fillId="0" borderId="0" xfId="0" applyFont="1" applyFill="1" applyProtection="1"/>
    <xf numFmtId="184" fontId="43" fillId="0" borderId="8" xfId="0" applyNumberFormat="1" applyFont="1" applyFill="1" applyBorder="1" applyProtection="1"/>
    <xf numFmtId="0" fontId="43" fillId="0" borderId="8" xfId="0" applyNumberFormat="1" applyFont="1" applyFill="1" applyBorder="1" applyProtection="1"/>
    <xf numFmtId="0" fontId="43" fillId="0" borderId="0" xfId="0" applyNumberFormat="1" applyFont="1" applyFill="1" applyProtection="1"/>
    <xf numFmtId="0" fontId="45" fillId="0" borderId="0" xfId="0" applyFont="1" applyFill="1" applyAlignment="1" applyProtection="1">
      <alignment vertical="center"/>
    </xf>
    <xf numFmtId="176" fontId="45" fillId="0" borderId="1" xfId="0" applyNumberFormat="1" applyFont="1" applyFill="1" applyBorder="1" applyProtection="1"/>
    <xf numFmtId="0" fontId="43" fillId="0" borderId="8" xfId="0" applyFont="1" applyFill="1" applyBorder="1" applyAlignment="1" applyProtection="1">
      <alignment horizontal="center" vertical="center"/>
    </xf>
    <xf numFmtId="0" fontId="43" fillId="0" borderId="8" xfId="0" applyFont="1" applyFill="1" applyBorder="1" applyAlignment="1" applyProtection="1">
      <alignment horizontal="center"/>
    </xf>
    <xf numFmtId="9" fontId="43" fillId="0" borderId="8" xfId="0" applyNumberFormat="1" applyFont="1" applyFill="1" applyBorder="1" applyAlignment="1" applyProtection="1">
      <alignment horizontal="center"/>
    </xf>
    <xf numFmtId="0" fontId="50" fillId="0" borderId="8" xfId="0" applyFont="1" applyFill="1" applyBorder="1" applyAlignment="1" applyProtection="1">
      <alignment horizontal="center"/>
    </xf>
    <xf numFmtId="0" fontId="45" fillId="0" borderId="8" xfId="0" applyFont="1" applyFill="1" applyBorder="1" applyAlignment="1" applyProtection="1">
      <alignment horizontal="center"/>
    </xf>
    <xf numFmtId="0" fontId="45" fillId="0" borderId="15" xfId="0" applyFont="1" applyFill="1" applyBorder="1" applyAlignment="1" applyProtection="1">
      <alignment horizontal="center"/>
    </xf>
    <xf numFmtId="0" fontId="51" fillId="0" borderId="8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52" fillId="7" borderId="8" xfId="0" applyFont="1" applyFill="1" applyBorder="1" applyAlignment="1" applyProtection="1">
      <alignment horizontal="center"/>
    </xf>
    <xf numFmtId="0" fontId="13" fillId="0" borderId="0" xfId="0" applyFont="1" applyFill="1" applyAlignment="1" applyProtection="1">
      <alignment wrapText="1"/>
    </xf>
    <xf numFmtId="0" fontId="48" fillId="0" borderId="0" xfId="0" applyFont="1" applyFill="1" applyAlignment="1" applyProtection="1">
      <alignment horizontal="center" vertical="center"/>
    </xf>
    <xf numFmtId="0" fontId="49" fillId="6" borderId="13" xfId="0" applyFont="1" applyFill="1" applyBorder="1" applyAlignment="1" applyProtection="1">
      <alignment horizontal="center" vertical="center"/>
    </xf>
    <xf numFmtId="0" fontId="49" fillId="6" borderId="10" xfId="0" applyFont="1" applyFill="1" applyBorder="1" applyAlignment="1" applyProtection="1">
      <alignment horizontal="center" vertical="center"/>
    </xf>
    <xf numFmtId="0" fontId="49" fillId="6" borderId="14" xfId="0" applyFont="1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/>
    </xf>
    <xf numFmtId="0" fontId="15" fillId="3" borderId="0" xfId="0" applyFont="1" applyFill="1" applyAlignment="1" applyProtection="1">
      <alignment horizontal="center"/>
    </xf>
    <xf numFmtId="0" fontId="15" fillId="4" borderId="0" xfId="0" applyFont="1" applyFill="1" applyAlignment="1" applyProtection="1">
      <alignment horizontal="center"/>
    </xf>
    <xf numFmtId="0" fontId="7" fillId="3" borderId="0" xfId="0" applyFont="1" applyFill="1" applyAlignment="1" applyProtection="1">
      <alignment horizontal="center"/>
    </xf>
    <xf numFmtId="0" fontId="0" fillId="3" borderId="0" xfId="0" applyFill="1" applyAlignment="1" applyProtection="1">
      <alignment horizontal="center"/>
    </xf>
    <xf numFmtId="0" fontId="15" fillId="0" borderId="0" xfId="0" applyFont="1" applyFill="1" applyAlignment="1" applyProtection="1">
      <alignment horizontal="left"/>
    </xf>
    <xf numFmtId="0" fontId="16" fillId="0" borderId="0" xfId="0" applyFont="1" applyFill="1" applyAlignment="1" applyProtection="1">
      <alignment horizontal="left"/>
    </xf>
    <xf numFmtId="0" fontId="17" fillId="0" borderId="0" xfId="0" applyFont="1" applyFill="1" applyAlignment="1" applyProtection="1">
      <alignment horizontal="left"/>
    </xf>
    <xf numFmtId="0" fontId="15" fillId="0" borderId="0" xfId="0" applyFont="1" applyFill="1" applyAlignment="1" applyProtection="1">
      <alignment horizontal="left" vertical="center" wrapText="1"/>
    </xf>
    <xf numFmtId="0" fontId="7" fillId="0" borderId="0" xfId="0" applyFont="1" applyFill="1" applyAlignment="1" applyProtection="1">
      <alignment horizontal="left" vertical="center"/>
    </xf>
    <xf numFmtId="0" fontId="0" fillId="0" borderId="0" xfId="0" applyFill="1" applyAlignment="1" applyProtection="1">
      <alignment horizontal="center"/>
    </xf>
    <xf numFmtId="0" fontId="27" fillId="0" borderId="0" xfId="0" applyFont="1" applyFill="1" applyAlignment="1" applyProtection="1">
      <alignment horizontal="left" vertical="center" wrapText="1"/>
    </xf>
    <xf numFmtId="0" fontId="7" fillId="0" borderId="0" xfId="0" applyFont="1" applyFill="1" applyAlignment="1" applyProtection="1">
      <alignment horizontal="left" vertical="center" wrapText="1"/>
    </xf>
  </cellXfs>
  <cellStyles count="2">
    <cellStyle name="쉼표 [0]" xfId="1" builtinId="6"/>
    <cellStyle name="표준" xfId="0" builtinId="0"/>
  </cellStyles>
  <dxfs count="2"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276225</xdr:rowOff>
    </xdr:from>
    <xdr:to>
      <xdr:col>5</xdr:col>
      <xdr:colOff>9525</xdr:colOff>
      <xdr:row>9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695193B-6860-78FE-0C63-AC6B57C43330}"/>
            </a:ext>
          </a:extLst>
        </xdr:cNvPr>
        <xdr:cNvSpPr/>
      </xdr:nvSpPr>
      <xdr:spPr>
        <a:xfrm>
          <a:off x="3629025" y="657225"/>
          <a:ext cx="904875" cy="1276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ln w="149225"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9D836-57BE-4FFA-A88C-654389BF7A2A}">
  <dimension ref="A1: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ColWidth="9.109375" defaultRowHeight="17.399999999999999"/>
  <cols>
    <col min="1" max="1" width="11.109375" style="148" customWidth="1"/>
    <col min="2" max="2" width="13" style="148" customWidth="1"/>
    <col min="3" max="3" width="18.6640625" style="148" bestFit="1" customWidth="1"/>
    <col min="4" max="4" width="18.33203125" style="148" bestFit="1" customWidth="1"/>
    <col min="5" max="5" width="12.109375" style="148" customWidth="1"/>
    <col min="6" max="6" width="17.5546875" style="148" bestFit="1" customWidth="1"/>
    <col min="7" max="7" width="32" style="148" bestFit="1" customWidth="1"/>
    <col min="8" max="8" width="16.5546875" style="148" customWidth="1"/>
    <col min="9" max="9" width="9.33203125" style="148" bestFit="1" customWidth="1"/>
    <col min="10" max="10" width="11.5546875" style="148" bestFit="1" customWidth="1"/>
    <col min="11" max="11" width="13" style="148" customWidth="1"/>
    <col min="12" max="12" width="31.109375" style="148" bestFit="1" customWidth="1"/>
    <col min="13" max="13" width="13" style="148" bestFit="1" customWidth="1"/>
    <col min="14" max="14" width="10.33203125" style="148" bestFit="1" customWidth="1"/>
    <col min="15" max="15" width="9.33203125" style="148" bestFit="1" customWidth="1"/>
    <col min="16" max="16" width="13.88671875" style="148" bestFit="1" customWidth="1"/>
    <col min="17" max="18" width="9.33203125" style="148" bestFit="1" customWidth="1"/>
    <col min="19" max="19" width="17.6640625" style="148" customWidth="1"/>
    <col min="20" max="20" width="23.44140625" style="148" customWidth="1"/>
    <col min="21" max="21" width="28.5546875" style="148" bestFit="1" customWidth="1"/>
    <col min="22" max="22" width="31.109375" style="148" bestFit="1" customWidth="1"/>
    <col min="23" max="23" width="20.6640625" style="148" bestFit="1" customWidth="1"/>
    <col min="24" max="25" width="26.5546875" style="148" bestFit="1" customWidth="1"/>
    <col min="26" max="16384" width="9.109375" style="148"/>
  </cols>
  <sheetData>
    <row r="1" spans="1:20" s="141" customFormat="1" ht="52.2">
      <c r="A1" s="140" t="s">
        <v>0</v>
      </c>
      <c r="B1" s="140" t="s">
        <v>1</v>
      </c>
      <c r="C1" s="140" t="s">
        <v>2</v>
      </c>
      <c r="D1" s="140" t="s">
        <v>3</v>
      </c>
      <c r="E1" s="140" t="s">
        <v>4</v>
      </c>
      <c r="F1" s="140" t="s">
        <v>5</v>
      </c>
      <c r="G1" s="140" t="s">
        <v>6</v>
      </c>
      <c r="H1" s="140" t="s">
        <v>217</v>
      </c>
      <c r="I1" s="140" t="s">
        <v>7</v>
      </c>
      <c r="J1" s="140" t="s">
        <v>8</v>
      </c>
      <c r="K1" s="140" t="s">
        <v>218</v>
      </c>
      <c r="L1" s="140" t="s">
        <v>9</v>
      </c>
      <c r="M1" s="140" t="s">
        <v>10</v>
      </c>
      <c r="N1" s="140" t="s">
        <v>215</v>
      </c>
      <c r="O1" s="140" t="s">
        <v>11</v>
      </c>
      <c r="P1" s="140" t="s">
        <v>12</v>
      </c>
      <c r="Q1" s="140" t="s">
        <v>13</v>
      </c>
      <c r="R1" s="140" t="s">
        <v>14</v>
      </c>
      <c r="S1" s="140" t="s">
        <v>219</v>
      </c>
      <c r="T1" s="140" t="s">
        <v>231</v>
      </c>
    </row>
    <row r="2" spans="1:20">
      <c r="A2" s="142" t="s">
        <v>16</v>
      </c>
      <c r="B2" s="142">
        <v>-1</v>
      </c>
      <c r="C2" s="143">
        <v>0.92290000000000005</v>
      </c>
      <c r="D2" s="143">
        <v>3.6299999999999999E-2</v>
      </c>
      <c r="E2" s="144">
        <v>5.7442000000000002</v>
      </c>
      <c r="F2" s="145">
        <v>110691.83010000001</v>
      </c>
      <c r="G2" s="142">
        <v>4552.0619999999999</v>
      </c>
      <c r="H2" s="142">
        <v>132257.22270000001</v>
      </c>
      <c r="I2" s="146">
        <v>3.1E-2</v>
      </c>
      <c r="J2" s="173">
        <v>619636.36360000004</v>
      </c>
      <c r="K2" s="142">
        <v>564440</v>
      </c>
      <c r="L2" s="144">
        <v>4.2534999999999998</v>
      </c>
      <c r="M2" s="142">
        <v>17553.458699999999</v>
      </c>
      <c r="N2" s="142">
        <f>K2/M2</f>
        <v>32.155486257531685</v>
      </c>
      <c r="O2" s="142">
        <v>8.7012999999999998</v>
      </c>
      <c r="P2" s="143">
        <v>0</v>
      </c>
      <c r="Q2" s="143">
        <v>0.99519999999999997</v>
      </c>
      <c r="R2" s="143">
        <v>5.9999999999999995E-4</v>
      </c>
      <c r="S2" s="145">
        <v>3559348</v>
      </c>
      <c r="T2" s="145">
        <f>S2*I2</f>
        <v>110339.788</v>
      </c>
    </row>
    <row r="3" spans="1:20">
      <c r="A3" s="142" t="s">
        <v>16</v>
      </c>
      <c r="B3" s="142">
        <v>0</v>
      </c>
      <c r="C3" s="143">
        <v>0.92290000000000005</v>
      </c>
      <c r="D3" s="143">
        <v>3.6299999999999999E-2</v>
      </c>
      <c r="E3" s="144">
        <v>5.7442000000000002</v>
      </c>
      <c r="F3" s="145">
        <v>110691.83010000001</v>
      </c>
      <c r="G3" s="142">
        <v>4552.0619999999999</v>
      </c>
      <c r="H3" s="142">
        <v>132257.22270000001</v>
      </c>
      <c r="I3" s="146">
        <v>3.1E-2</v>
      </c>
      <c r="J3" s="142">
        <v>619636.36360000004</v>
      </c>
      <c r="K3" s="142">
        <v>564440</v>
      </c>
      <c r="L3" s="144">
        <v>4.2534999999999998</v>
      </c>
      <c r="M3" s="142">
        <v>17553.458699999999</v>
      </c>
      <c r="N3" s="142">
        <f t="shared" ref="N3:N21" si="0">K3/M3</f>
        <v>32.155486257531685</v>
      </c>
      <c r="O3" s="142">
        <v>8.7012999999999998</v>
      </c>
      <c r="P3" s="143">
        <v>0</v>
      </c>
      <c r="Q3" s="143">
        <v>0.99519999999999997</v>
      </c>
      <c r="R3" s="143">
        <v>5.9999999999999995E-4</v>
      </c>
      <c r="S3" s="145">
        <v>3559348</v>
      </c>
      <c r="T3" s="145">
        <f>S3*I3*0.994+G3</f>
        <v>114229.81127200001</v>
      </c>
    </row>
    <row r="4" spans="1:20">
      <c r="A4" s="142" t="s">
        <v>16</v>
      </c>
      <c r="B4" s="142">
        <v>1</v>
      </c>
      <c r="C4" s="143">
        <v>0.92149999999999999</v>
      </c>
      <c r="D4" s="143">
        <v>3.7699999999999997E-2</v>
      </c>
      <c r="E4" s="149">
        <v>5.7442000000000002</v>
      </c>
      <c r="F4" s="150">
        <v>106357.69929999999</v>
      </c>
      <c r="G4" s="142">
        <v>4373.8262999999997</v>
      </c>
      <c r="H4" s="151">
        <v>126781.13250000001</v>
      </c>
      <c r="I4" s="146">
        <v>3.1E-2</v>
      </c>
      <c r="J4" s="142">
        <v>595374.54539999994</v>
      </c>
      <c r="K4" s="151">
        <v>493695</v>
      </c>
      <c r="L4" s="144">
        <v>3.8765999999999998</v>
      </c>
      <c r="M4" s="151">
        <v>15353.3704</v>
      </c>
      <c r="N4" s="142">
        <f t="shared" si="0"/>
        <v>32.155480336747431</v>
      </c>
      <c r="O4" s="142">
        <v>8.3177000000000003</v>
      </c>
      <c r="P4" s="143">
        <v>0</v>
      </c>
      <c r="Q4" s="143">
        <v>0.98960000000000004</v>
      </c>
      <c r="R4" s="143">
        <v>5.9999999999999995E-4</v>
      </c>
      <c r="S4" s="145">
        <v>3419982</v>
      </c>
      <c r="T4" s="145">
        <f>S4*I4*0.994+G4</f>
        <v>109757.151648</v>
      </c>
    </row>
    <row r="5" spans="1:20" ht="18" thickBot="1">
      <c r="A5" s="152" t="s">
        <v>16</v>
      </c>
      <c r="B5" s="152">
        <v>2</v>
      </c>
      <c r="C5" s="153">
        <v>0.92600000000000005</v>
      </c>
      <c r="D5" s="153">
        <v>3.6700000000000003E-2</v>
      </c>
      <c r="E5" s="154">
        <v>5.8311999999999999</v>
      </c>
      <c r="F5" s="155">
        <v>121215.3492</v>
      </c>
      <c r="G5" s="152">
        <v>4984.8284999999996</v>
      </c>
      <c r="H5" s="152">
        <v>144167.16800000001</v>
      </c>
      <c r="I5" s="156">
        <v>3.1E-2</v>
      </c>
      <c r="J5" s="152">
        <v>668417.91040000005</v>
      </c>
      <c r="K5" s="152">
        <v>543708</v>
      </c>
      <c r="L5" s="154">
        <v>3.7648000000000001</v>
      </c>
      <c r="M5" s="152">
        <v>16908.735700000001</v>
      </c>
      <c r="N5" s="152">
        <f t="shared" si="0"/>
        <v>32.155449682734115</v>
      </c>
      <c r="O5" s="152">
        <v>8.2070000000000007</v>
      </c>
      <c r="P5" s="153">
        <v>0</v>
      </c>
      <c r="Q5" s="153">
        <v>0.99029999999999996</v>
      </c>
      <c r="R5" s="153">
        <v>5.9999999999999995E-4</v>
      </c>
      <c r="S5" s="155">
        <v>3897737</v>
      </c>
      <c r="T5" s="155">
        <f>S5*I5*0.994+G5</f>
        <v>125089.69641799999</v>
      </c>
    </row>
    <row r="6" spans="1:20" ht="18" thickTop="1">
      <c r="A6" s="142" t="s">
        <v>17</v>
      </c>
      <c r="B6" s="142">
        <v>-1</v>
      </c>
      <c r="C6" s="143">
        <v>0.84099999999999997</v>
      </c>
      <c r="D6" s="143">
        <v>5.8799999999999998E-2</v>
      </c>
      <c r="E6" s="144">
        <v>5.9183000000000003</v>
      </c>
      <c r="F6" s="145">
        <v>307931.20569999999</v>
      </c>
      <c r="G6" s="142">
        <v>145393.1825</v>
      </c>
      <c r="H6" s="142">
        <v>204296.6023</v>
      </c>
      <c r="I6" s="146">
        <v>5.4600000000000003E-2</v>
      </c>
      <c r="J6" s="142">
        <v>951612.35290000006</v>
      </c>
      <c r="K6" s="142">
        <v>851667</v>
      </c>
      <c r="L6" s="144">
        <v>4.1546000000000003</v>
      </c>
      <c r="M6" s="142">
        <v>46565.5795</v>
      </c>
      <c r="N6" s="142">
        <f t="shared" si="0"/>
        <v>18.289625279977457</v>
      </c>
      <c r="O6" s="142">
        <v>7.6630000000000003</v>
      </c>
      <c r="P6" s="143">
        <v>0</v>
      </c>
      <c r="Q6" s="143">
        <v>0.99490000000000001</v>
      </c>
      <c r="R6" s="143">
        <v>-2.9999999999999997E-4</v>
      </c>
      <c r="S6" s="145">
        <v>5631948</v>
      </c>
      <c r="T6" s="157">
        <f>S6*I6*0.962+G6</f>
        <v>441212.37758959999</v>
      </c>
    </row>
    <row r="7" spans="1:20">
      <c r="A7" s="142" t="s">
        <v>17</v>
      </c>
      <c r="B7" s="142">
        <v>0</v>
      </c>
      <c r="C7" s="143">
        <v>0.84099999999999997</v>
      </c>
      <c r="D7" s="143">
        <v>5.8799999999999998E-2</v>
      </c>
      <c r="E7" s="144">
        <v>5.9183000000000003</v>
      </c>
      <c r="F7" s="145">
        <v>307931.20569999999</v>
      </c>
      <c r="G7" s="142">
        <v>145393.1825</v>
      </c>
      <c r="H7" s="142">
        <v>204296.6023</v>
      </c>
      <c r="I7" s="146">
        <v>5.4600000000000003E-2</v>
      </c>
      <c r="J7" s="142">
        <v>951612.35290000006</v>
      </c>
      <c r="K7" s="142">
        <v>851667</v>
      </c>
      <c r="L7" s="144">
        <v>4.1546000000000003</v>
      </c>
      <c r="M7" s="142">
        <v>46565.5795</v>
      </c>
      <c r="N7" s="142">
        <f t="shared" si="0"/>
        <v>18.289625279977457</v>
      </c>
      <c r="O7" s="142">
        <v>7.6630000000000003</v>
      </c>
      <c r="P7" s="143">
        <v>0</v>
      </c>
      <c r="Q7" s="143">
        <v>0.99490000000000001</v>
      </c>
      <c r="R7" s="143">
        <v>-2.9999999999999997E-4</v>
      </c>
      <c r="S7" s="145">
        <v>5631948</v>
      </c>
      <c r="T7" s="145">
        <f>S7*I7*0.962+G7</f>
        <v>441212.37758959999</v>
      </c>
    </row>
    <row r="8" spans="1:20">
      <c r="A8" s="142" t="s">
        <v>17</v>
      </c>
      <c r="B8" s="142">
        <v>1</v>
      </c>
      <c r="C8" s="143">
        <v>0.92730000000000001</v>
      </c>
      <c r="D8" s="143">
        <v>5.6399999999999999E-2</v>
      </c>
      <c r="E8" s="144">
        <v>5.9473000000000003</v>
      </c>
      <c r="F8" s="145">
        <v>303608.88459999999</v>
      </c>
      <c r="G8" s="142">
        <v>143174.5331</v>
      </c>
      <c r="H8" s="142">
        <v>201370.44630000001</v>
      </c>
      <c r="I8" s="146">
        <v>5.4699999999999999E-2</v>
      </c>
      <c r="J8" s="142">
        <v>931808.19510000001</v>
      </c>
      <c r="K8" s="142">
        <v>793242</v>
      </c>
      <c r="L8" s="144">
        <v>3.9257</v>
      </c>
      <c r="M8" s="142">
        <v>43458.170100000003</v>
      </c>
      <c r="N8" s="142">
        <f t="shared" si="0"/>
        <v>18.253000487013143</v>
      </c>
      <c r="O8" s="142">
        <v>7.3028000000000004</v>
      </c>
      <c r="P8" s="143">
        <v>0</v>
      </c>
      <c r="Q8" s="143">
        <v>0.99829999999999997</v>
      </c>
      <c r="R8" s="143">
        <v>-2.9999999999999997E-4</v>
      </c>
      <c r="S8" s="145">
        <v>5541774</v>
      </c>
      <c r="T8" s="145">
        <f>S8*I8*0.965+G8</f>
        <v>435699.84457700001</v>
      </c>
    </row>
    <row r="9" spans="1:20" ht="18" thickBot="1">
      <c r="A9" s="152" t="s">
        <v>17</v>
      </c>
      <c r="B9" s="152">
        <v>2</v>
      </c>
      <c r="C9" s="153">
        <v>0.97929999999999995</v>
      </c>
      <c r="D9" s="153">
        <v>5.91E-2</v>
      </c>
      <c r="E9" s="154">
        <v>5.9183000000000003</v>
      </c>
      <c r="F9" s="155">
        <v>313316.13660000003</v>
      </c>
      <c r="G9" s="152">
        <v>146737.64360000001</v>
      </c>
      <c r="H9" s="152">
        <v>206829.79579999999</v>
      </c>
      <c r="I9" s="156">
        <v>5.5100000000000003E-2</v>
      </c>
      <c r="J9" s="152">
        <v>960294.7058</v>
      </c>
      <c r="K9" s="152">
        <v>808971</v>
      </c>
      <c r="L9" s="154">
        <v>3.9117000000000002</v>
      </c>
      <c r="M9" s="152">
        <v>44597.710200000001</v>
      </c>
      <c r="N9" s="152">
        <f t="shared" si="0"/>
        <v>18.13929451472152</v>
      </c>
      <c r="O9" s="152">
        <v>7.2270000000000003</v>
      </c>
      <c r="P9" s="153">
        <v>0</v>
      </c>
      <c r="Q9" s="153">
        <v>0.99929999999999997</v>
      </c>
      <c r="R9" s="153">
        <v>-2.9999999999999997E-4</v>
      </c>
      <c r="S9" s="155">
        <v>5683333</v>
      </c>
      <c r="T9" s="155">
        <f>S9*I9*0.977+G9</f>
        <v>452686.80398909998</v>
      </c>
    </row>
    <row r="10" spans="1:20" ht="18" thickTop="1">
      <c r="A10" s="142" t="s">
        <v>18</v>
      </c>
      <c r="B10" s="142">
        <v>-1</v>
      </c>
      <c r="C10" s="143">
        <v>0.97750000000000004</v>
      </c>
      <c r="D10" s="143">
        <v>1.0200000000000001E-2</v>
      </c>
      <c r="E10" s="144">
        <v>5.3960999999999997</v>
      </c>
      <c r="F10" s="145">
        <v>409042.23080000002</v>
      </c>
      <c r="G10" s="142">
        <v>35046.069199999998</v>
      </c>
      <c r="H10" s="142">
        <v>35360.3393</v>
      </c>
      <c r="I10" s="146">
        <v>0.43919999999999998</v>
      </c>
      <c r="J10" s="142">
        <v>172580.64509999999</v>
      </c>
      <c r="K10" s="142">
        <v>160757</v>
      </c>
      <c r="L10" s="144">
        <v>4.53</v>
      </c>
      <c r="M10" s="142">
        <v>70609.638900000005</v>
      </c>
      <c r="N10" s="142">
        <f t="shared" si="0"/>
        <v>2.2767004973311087</v>
      </c>
      <c r="O10" s="142">
        <v>10.800599999999999</v>
      </c>
      <c r="P10" s="143">
        <v>0</v>
      </c>
      <c r="Q10" s="143">
        <v>0.9929</v>
      </c>
      <c r="R10" s="143">
        <v>2.9999999999999997E-4</v>
      </c>
      <c r="S10" s="145">
        <v>931265</v>
      </c>
      <c r="T10" s="145">
        <f t="shared" ref="T10:T21" si="1">S10*I10*0.994+G10</f>
        <v>441603.58767199994</v>
      </c>
    </row>
    <row r="11" spans="1:20">
      <c r="A11" s="142" t="s">
        <v>18</v>
      </c>
      <c r="B11" s="142">
        <v>0</v>
      </c>
      <c r="C11" s="143">
        <v>0.97750000000000004</v>
      </c>
      <c r="D11" s="143">
        <v>1.0200000000000001E-2</v>
      </c>
      <c r="E11" s="144">
        <v>5.3960999999999997</v>
      </c>
      <c r="F11" s="145">
        <v>409042.23080000002</v>
      </c>
      <c r="G11" s="142">
        <v>35046.069199999998</v>
      </c>
      <c r="H11" s="142">
        <v>35360.3393</v>
      </c>
      <c r="I11" s="146">
        <v>0.43919999999999998</v>
      </c>
      <c r="J11" s="142">
        <v>172580.64509999999</v>
      </c>
      <c r="K11" s="142">
        <v>160757</v>
      </c>
      <c r="L11" s="144">
        <v>4.53</v>
      </c>
      <c r="M11" s="142">
        <v>70609.638900000005</v>
      </c>
      <c r="N11" s="142">
        <f t="shared" si="0"/>
        <v>2.2767004973311087</v>
      </c>
      <c r="O11" s="142">
        <v>10.800599999999999</v>
      </c>
      <c r="P11" s="143">
        <v>0</v>
      </c>
      <c r="Q11" s="143">
        <v>0.9929</v>
      </c>
      <c r="R11" s="143">
        <v>2.9999999999999997E-4</v>
      </c>
      <c r="S11" s="145">
        <v>931265</v>
      </c>
      <c r="T11" s="145">
        <f t="shared" si="1"/>
        <v>441603.58767199994</v>
      </c>
    </row>
    <row r="12" spans="1:20">
      <c r="A12" s="142" t="s">
        <v>18</v>
      </c>
      <c r="B12" s="142">
        <v>1</v>
      </c>
      <c r="C12" s="143">
        <v>0.9778</v>
      </c>
      <c r="D12" s="143">
        <v>1.15E-2</v>
      </c>
      <c r="E12" s="144">
        <v>5.4250999999999996</v>
      </c>
      <c r="F12" s="145">
        <v>396835.48920000001</v>
      </c>
      <c r="G12" s="142">
        <v>34024.2595</v>
      </c>
      <c r="H12" s="142">
        <v>34215.737200000003</v>
      </c>
      <c r="I12" s="146">
        <v>0.43919999999999998</v>
      </c>
      <c r="J12" s="142">
        <v>166524.06409999999</v>
      </c>
      <c r="K12" s="142">
        <v>154056</v>
      </c>
      <c r="L12" s="144">
        <v>4.4832000000000001</v>
      </c>
      <c r="M12" s="142">
        <v>67670.888600000006</v>
      </c>
      <c r="N12" s="142">
        <f t="shared" si="0"/>
        <v>2.2765476143016095</v>
      </c>
      <c r="O12" s="142">
        <v>10.7517</v>
      </c>
      <c r="P12" s="143">
        <v>0</v>
      </c>
      <c r="Q12" s="143">
        <v>0.99</v>
      </c>
      <c r="R12" s="143">
        <v>2.9999999999999997E-4</v>
      </c>
      <c r="S12" s="145">
        <v>903414</v>
      </c>
      <c r="T12" s="145">
        <f t="shared" si="1"/>
        <v>428423.01172720001</v>
      </c>
    </row>
    <row r="13" spans="1:20" ht="18" thickBot="1">
      <c r="A13" s="152" t="s">
        <v>18</v>
      </c>
      <c r="B13" s="152">
        <v>2</v>
      </c>
      <c r="C13" s="153">
        <v>0.9788</v>
      </c>
      <c r="D13" s="153">
        <v>1.0500000000000001E-2</v>
      </c>
      <c r="E13" s="154">
        <v>5.3090000000000002</v>
      </c>
      <c r="F13" s="155">
        <v>433451.70699999999</v>
      </c>
      <c r="G13" s="152">
        <v>37085.681499999999</v>
      </c>
      <c r="H13" s="152">
        <v>37691.3001</v>
      </c>
      <c r="I13" s="156">
        <v>0.43909999999999999</v>
      </c>
      <c r="J13" s="152">
        <v>185901.63930000001</v>
      </c>
      <c r="K13" s="152">
        <v>169289</v>
      </c>
      <c r="L13" s="154">
        <v>4.4852999999999996</v>
      </c>
      <c r="M13" s="152">
        <v>74347.372399999993</v>
      </c>
      <c r="N13" s="152">
        <f t="shared" si="0"/>
        <v>2.2770004444703149</v>
      </c>
      <c r="O13" s="152">
        <v>10.761200000000001</v>
      </c>
      <c r="P13" s="153">
        <v>0</v>
      </c>
      <c r="Q13" s="153">
        <v>0.99139999999999995</v>
      </c>
      <c r="R13" s="153">
        <v>2.9999999999999997E-4</v>
      </c>
      <c r="S13" s="155">
        <v>986967</v>
      </c>
      <c r="T13" s="155">
        <f t="shared" si="1"/>
        <v>467862.62794179999</v>
      </c>
    </row>
    <row r="14" spans="1:20" ht="18" thickTop="1">
      <c r="A14" s="142" t="s">
        <v>19</v>
      </c>
      <c r="B14" s="142">
        <v>-1</v>
      </c>
      <c r="C14" s="143">
        <v>0.93679999999999997</v>
      </c>
      <c r="D14" s="143">
        <v>4.8999999999999998E-3</v>
      </c>
      <c r="E14" s="144">
        <v>5.3090000000000002</v>
      </c>
      <c r="F14" s="145">
        <v>81657.500899999999</v>
      </c>
      <c r="G14" s="142">
        <v>3314.0293999999999</v>
      </c>
      <c r="H14" s="142">
        <v>3164.9045000000001</v>
      </c>
      <c r="I14" s="146">
        <v>0.99239999999999995</v>
      </c>
      <c r="J14" s="142">
        <v>15497.2677</v>
      </c>
      <c r="K14" s="142">
        <v>14089</v>
      </c>
      <c r="L14" s="144">
        <v>4.4469000000000003</v>
      </c>
      <c r="M14" s="142">
        <v>13982.7317</v>
      </c>
      <c r="N14" s="142">
        <f t="shared" si="0"/>
        <v>1.0075999670364839</v>
      </c>
      <c r="O14" s="142">
        <v>7.6792999999999996</v>
      </c>
      <c r="P14" s="143">
        <v>0</v>
      </c>
      <c r="Q14" s="143">
        <v>1</v>
      </c>
      <c r="R14" s="143">
        <v>4.0000000000000002E-4</v>
      </c>
      <c r="S14" s="145">
        <v>82276</v>
      </c>
      <c r="T14" s="145">
        <f t="shared" si="1"/>
        <v>84474.827585599996</v>
      </c>
    </row>
    <row r="15" spans="1:20">
      <c r="A15" s="142" t="s">
        <v>19</v>
      </c>
      <c r="B15" s="142">
        <v>0</v>
      </c>
      <c r="C15" s="143">
        <v>0.93679999999999997</v>
      </c>
      <c r="D15" s="143">
        <v>4.8999999999999998E-3</v>
      </c>
      <c r="E15" s="144">
        <v>5.3090000000000002</v>
      </c>
      <c r="F15" s="145">
        <v>81657.500899999999</v>
      </c>
      <c r="G15" s="142">
        <v>3314.0293999999999</v>
      </c>
      <c r="H15" s="142">
        <v>3164.9045000000001</v>
      </c>
      <c r="I15" s="146">
        <v>0.99239999999999995</v>
      </c>
      <c r="J15" s="142">
        <v>15497.2677</v>
      </c>
      <c r="K15" s="142">
        <v>14089</v>
      </c>
      <c r="L15" s="144">
        <v>4.4469000000000003</v>
      </c>
      <c r="M15" s="142">
        <v>13982.7317</v>
      </c>
      <c r="N15" s="142">
        <f t="shared" si="0"/>
        <v>1.0075999670364839</v>
      </c>
      <c r="O15" s="142">
        <v>7.6792999999999996</v>
      </c>
      <c r="P15" s="143">
        <v>0</v>
      </c>
      <c r="Q15" s="143">
        <v>1</v>
      </c>
      <c r="R15" s="143">
        <v>4.0000000000000002E-4</v>
      </c>
      <c r="S15" s="145">
        <v>82276</v>
      </c>
      <c r="T15" s="145">
        <f t="shared" si="1"/>
        <v>84474.827585599996</v>
      </c>
    </row>
    <row r="16" spans="1:20">
      <c r="A16" s="142" t="s">
        <v>19</v>
      </c>
      <c r="B16" s="142">
        <v>1</v>
      </c>
      <c r="C16" s="143">
        <v>0.93869999999999998</v>
      </c>
      <c r="D16" s="143">
        <v>6.4999999999999997E-3</v>
      </c>
      <c r="E16" s="144">
        <v>5.3670999999999998</v>
      </c>
      <c r="F16" s="145">
        <v>78548.001099999994</v>
      </c>
      <c r="G16" s="142">
        <v>3215.6151</v>
      </c>
      <c r="H16" s="142">
        <v>3041.5785999999998</v>
      </c>
      <c r="I16" s="146">
        <v>0.99280000000000002</v>
      </c>
      <c r="J16" s="142">
        <v>14740.540499999999</v>
      </c>
      <c r="K16" s="142">
        <v>13709</v>
      </c>
      <c r="L16" s="144">
        <v>4.4950000000000001</v>
      </c>
      <c r="M16" s="142">
        <v>13610.910099999999</v>
      </c>
      <c r="N16" s="142">
        <f t="shared" si="0"/>
        <v>1.0072067113278487</v>
      </c>
      <c r="O16" s="142">
        <v>7.7319000000000004</v>
      </c>
      <c r="P16" s="143">
        <v>0</v>
      </c>
      <c r="Q16" s="143">
        <v>1</v>
      </c>
      <c r="R16" s="143">
        <v>4.0000000000000002E-4</v>
      </c>
      <c r="S16" s="145">
        <v>79114</v>
      </c>
      <c r="T16" s="145">
        <f t="shared" si="1"/>
        <v>81288.728024799988</v>
      </c>
    </row>
    <row r="17" spans="1:20" ht="18" thickBot="1">
      <c r="A17" s="152" t="s">
        <v>19</v>
      </c>
      <c r="B17" s="152">
        <v>2</v>
      </c>
      <c r="C17" s="153">
        <v>0.93469999999999998</v>
      </c>
      <c r="D17" s="153">
        <v>4.5999999999999999E-3</v>
      </c>
      <c r="E17" s="154">
        <v>5.3380000000000001</v>
      </c>
      <c r="F17" s="155">
        <v>86434.625499999995</v>
      </c>
      <c r="G17" s="152">
        <v>3477.8395</v>
      </c>
      <c r="H17" s="152">
        <v>3352.6905999999999</v>
      </c>
      <c r="I17" s="156">
        <v>0.99209999999999998</v>
      </c>
      <c r="J17" s="152">
        <v>16320.652099999999</v>
      </c>
      <c r="K17" s="152">
        <v>15154</v>
      </c>
      <c r="L17" s="154">
        <v>4.5239000000000003</v>
      </c>
      <c r="M17" s="152">
        <v>15034.688200000001</v>
      </c>
      <c r="N17" s="152">
        <f t="shared" si="0"/>
        <v>1.0079357681657808</v>
      </c>
      <c r="O17" s="152">
        <v>7.7752999999999997</v>
      </c>
      <c r="P17" s="153">
        <v>0</v>
      </c>
      <c r="Q17" s="153">
        <v>0.99980000000000002</v>
      </c>
      <c r="R17" s="153">
        <v>4.0000000000000002E-4</v>
      </c>
      <c r="S17" s="155">
        <v>87121</v>
      </c>
      <c r="T17" s="155">
        <f t="shared" si="1"/>
        <v>89391.987135399992</v>
      </c>
    </row>
    <row r="18" spans="1:20" ht="18" thickTop="1">
      <c r="A18" s="142" t="s">
        <v>20</v>
      </c>
      <c r="B18" s="142">
        <v>-1</v>
      </c>
      <c r="C18" s="143">
        <v>0.81459999999999999</v>
      </c>
      <c r="D18" s="143">
        <v>1.2E-2</v>
      </c>
      <c r="E18" s="144">
        <v>4.6997999999999998</v>
      </c>
      <c r="F18" s="145">
        <v>2294.5502999999999</v>
      </c>
      <c r="G18" s="142">
        <v>1591.6188</v>
      </c>
      <c r="H18" s="142">
        <v>183.9967</v>
      </c>
      <c r="I18" s="146">
        <v>0.4728</v>
      </c>
      <c r="J18" s="142">
        <v>1032.4074000000001</v>
      </c>
      <c r="K18" s="142">
        <v>769</v>
      </c>
      <c r="L18" s="144">
        <v>4.1756000000000002</v>
      </c>
      <c r="M18" s="142">
        <v>363.81889999999999</v>
      </c>
      <c r="N18" s="142">
        <f t="shared" si="0"/>
        <v>2.1136889809737758</v>
      </c>
      <c r="O18" s="142">
        <v>18.435199999999998</v>
      </c>
      <c r="P18" s="143">
        <v>0</v>
      </c>
      <c r="Q18" s="143">
        <v>0.84260000000000002</v>
      </c>
      <c r="R18" s="143">
        <v>1.6000000000000001E-3</v>
      </c>
      <c r="S18" s="145">
        <v>4852</v>
      </c>
      <c r="T18" s="145">
        <f t="shared" si="1"/>
        <v>3871.8802464</v>
      </c>
    </row>
    <row r="19" spans="1:20">
      <c r="A19" s="142" t="s">
        <v>20</v>
      </c>
      <c r="B19" s="142">
        <v>0</v>
      </c>
      <c r="C19" s="143">
        <v>0.81459999999999999</v>
      </c>
      <c r="D19" s="143">
        <v>1.2E-2</v>
      </c>
      <c r="E19" s="144">
        <v>4.6997999999999998</v>
      </c>
      <c r="F19" s="145">
        <v>2294.5502999999999</v>
      </c>
      <c r="G19" s="142">
        <v>1591.6188</v>
      </c>
      <c r="H19" s="142">
        <v>183.9967</v>
      </c>
      <c r="I19" s="146">
        <v>0.4728</v>
      </c>
      <c r="J19" s="142">
        <v>1032.4074000000001</v>
      </c>
      <c r="K19" s="142">
        <v>769</v>
      </c>
      <c r="L19" s="144">
        <v>4.1756000000000002</v>
      </c>
      <c r="M19" s="142">
        <v>363.81889999999999</v>
      </c>
      <c r="N19" s="142">
        <f t="shared" si="0"/>
        <v>2.1136889809737758</v>
      </c>
      <c r="O19" s="142">
        <v>18.435199999999998</v>
      </c>
      <c r="P19" s="143">
        <v>0</v>
      </c>
      <c r="Q19" s="143">
        <v>0.84260000000000002</v>
      </c>
      <c r="R19" s="143">
        <v>1.6000000000000001E-3</v>
      </c>
      <c r="S19" s="145">
        <v>4852</v>
      </c>
      <c r="T19" s="145">
        <f t="shared" si="1"/>
        <v>3871.8802464</v>
      </c>
    </row>
    <row r="20" spans="1:20">
      <c r="A20" s="142" t="s">
        <v>20</v>
      </c>
      <c r="B20" s="142">
        <v>1</v>
      </c>
      <c r="C20" s="143">
        <v>0.93659999999999999</v>
      </c>
      <c r="D20" s="143">
        <v>0</v>
      </c>
      <c r="E20" s="144">
        <v>4.5837000000000003</v>
      </c>
      <c r="F20" s="145">
        <v>2233.9076</v>
      </c>
      <c r="G20" s="142">
        <v>1543.5337</v>
      </c>
      <c r="H20" s="142">
        <v>181.13730000000001</v>
      </c>
      <c r="I20" s="146">
        <v>0.47599999999999998</v>
      </c>
      <c r="J20" s="142">
        <v>1023.7341</v>
      </c>
      <c r="K20" s="142">
        <v>906</v>
      </c>
      <c r="L20" s="144">
        <v>4.9884000000000004</v>
      </c>
      <c r="M20" s="142">
        <v>431.14350000000002</v>
      </c>
      <c r="N20" s="142">
        <f t="shared" si="0"/>
        <v>2.1013885168163267</v>
      </c>
      <c r="O20" s="142">
        <v>18.410799999999998</v>
      </c>
      <c r="P20" s="143">
        <v>0</v>
      </c>
      <c r="Q20" s="143">
        <v>0.9405</v>
      </c>
      <c r="R20" s="143">
        <v>1.6000000000000001E-3</v>
      </c>
      <c r="S20" s="145">
        <v>4693</v>
      </c>
      <c r="T20" s="145">
        <f t="shared" si="1"/>
        <v>3763.9984919999997</v>
      </c>
    </row>
    <row r="21" spans="1:20">
      <c r="A21" s="158" t="s">
        <v>20</v>
      </c>
      <c r="B21" s="158">
        <v>2</v>
      </c>
      <c r="C21" s="159">
        <v>0.96930000000000005</v>
      </c>
      <c r="D21" s="159">
        <v>0</v>
      </c>
      <c r="E21" s="160">
        <v>4.8738999999999999</v>
      </c>
      <c r="F21" s="161">
        <v>2470.4875000000002</v>
      </c>
      <c r="G21" s="158">
        <v>1689.3920000000001</v>
      </c>
      <c r="H21" s="158">
        <v>199.2304</v>
      </c>
      <c r="I21" s="162">
        <v>0.47439999999999999</v>
      </c>
      <c r="J21" s="158">
        <v>1068.4522999999999</v>
      </c>
      <c r="K21" s="158">
        <v>998</v>
      </c>
      <c r="L21" s="160">
        <v>5.0061</v>
      </c>
      <c r="M21" s="158">
        <v>473.41550000000001</v>
      </c>
      <c r="N21" s="158">
        <f t="shared" si="0"/>
        <v>2.1080847585260729</v>
      </c>
      <c r="O21" s="158">
        <v>18.2989</v>
      </c>
      <c r="P21" s="159">
        <v>0</v>
      </c>
      <c r="Q21" s="159">
        <v>0.98299999999999998</v>
      </c>
      <c r="R21" s="159">
        <v>1.6000000000000001E-3</v>
      </c>
      <c r="S21" s="161">
        <v>5208</v>
      </c>
      <c r="T21" s="161">
        <f t="shared" si="1"/>
        <v>4145.2431488000002</v>
      </c>
    </row>
    <row r="22" spans="1:20">
      <c r="S22" s="163"/>
    </row>
    <row r="23" spans="1:20" hidden="1">
      <c r="A23" s="164"/>
      <c r="B23" s="164" t="s">
        <v>209</v>
      </c>
      <c r="C23" s="164" t="s">
        <v>220</v>
      </c>
      <c r="D23" s="164" t="s">
        <v>221</v>
      </c>
      <c r="E23" s="164" t="s">
        <v>210</v>
      </c>
      <c r="G23" s="164" t="s">
        <v>222</v>
      </c>
      <c r="H23" s="165">
        <v>250</v>
      </c>
      <c r="L23" s="148" t="s">
        <v>214</v>
      </c>
      <c r="M23" s="166">
        <f>N4</f>
        <v>32.155480336747431</v>
      </c>
      <c r="S23" s="148" t="s">
        <v>212</v>
      </c>
      <c r="T23" s="148">
        <v>0.4</v>
      </c>
    </row>
    <row r="24" spans="1:20" hidden="1">
      <c r="A24" s="165" t="s">
        <v>223</v>
      </c>
      <c r="B24" s="164"/>
      <c r="C24" s="164"/>
      <c r="D24" s="167">
        <v>17280</v>
      </c>
      <c r="E24" s="168">
        <v>0.03</v>
      </c>
      <c r="G24" s="164" t="s">
        <v>224</v>
      </c>
      <c r="H24" s="167">
        <v>1000</v>
      </c>
      <c r="L24" s="148" t="s">
        <v>225</v>
      </c>
      <c r="M24" s="169">
        <f>F4/5.7</f>
        <v>18659.24549122807</v>
      </c>
      <c r="S24" s="148" t="s">
        <v>110</v>
      </c>
      <c r="T24" s="148">
        <v>1.004</v>
      </c>
    </row>
    <row r="25" spans="1:20" hidden="1">
      <c r="A25" s="165" t="s">
        <v>211</v>
      </c>
      <c r="B25" s="164"/>
      <c r="C25" s="164">
        <v>216</v>
      </c>
      <c r="D25" s="167">
        <v>1080</v>
      </c>
      <c r="E25" s="168">
        <v>0.03</v>
      </c>
      <c r="G25" s="164" t="s">
        <v>226</v>
      </c>
      <c r="H25" s="167">
        <v>30000</v>
      </c>
      <c r="L25" s="148" t="s">
        <v>227</v>
      </c>
      <c r="M25" s="148">
        <f>126781*26</f>
        <v>3296306</v>
      </c>
      <c r="P25" s="147"/>
      <c r="S25" s="148" t="s">
        <v>230</v>
      </c>
      <c r="T25" s="148">
        <f>T24*T23</f>
        <v>0.40160000000000001</v>
      </c>
    </row>
    <row r="26" spans="1:20" hidden="1">
      <c r="A26" s="164" t="s">
        <v>212</v>
      </c>
      <c r="B26" s="164">
        <v>52</v>
      </c>
      <c r="C26" s="164"/>
      <c r="D26" s="164"/>
      <c r="E26" s="170">
        <v>0.4</v>
      </c>
      <c r="G26" s="164" t="s">
        <v>228</v>
      </c>
      <c r="H26" s="164">
        <v>30</v>
      </c>
      <c r="L26" s="148" t="s">
        <v>164</v>
      </c>
      <c r="M26" s="163">
        <f>SQRT(2*M25*M24/M23)</f>
        <v>61851.22377048339</v>
      </c>
      <c r="S26" s="148" t="s">
        <v>216</v>
      </c>
      <c r="T26" s="171">
        <f>S10*T25+G10</f>
        <v>409042.0932</v>
      </c>
    </row>
    <row r="27" spans="1:20" hidden="1">
      <c r="A27" s="164" t="s">
        <v>213</v>
      </c>
      <c r="B27" s="164">
        <v>52</v>
      </c>
      <c r="C27" s="164"/>
      <c r="D27" s="164"/>
      <c r="E27" s="170">
        <v>0.9</v>
      </c>
      <c r="R27" s="147"/>
    </row>
    <row r="28" spans="1:20" hidden="1">
      <c r="A28" s="164" t="s">
        <v>229</v>
      </c>
      <c r="B28" s="164">
        <v>52</v>
      </c>
      <c r="C28" s="164"/>
      <c r="D28" s="164"/>
      <c r="E28" s="168">
        <v>0.15</v>
      </c>
      <c r="J28" s="172"/>
      <c r="K28" s="173"/>
    </row>
    <row r="29" spans="1:20" hidden="1">
      <c r="K29" s="174"/>
    </row>
    <row r="30" spans="1:20" hidden="1"/>
    <row r="31" spans="1:20" hidden="1"/>
    <row r="32" spans="1:20">
      <c r="B32" s="178"/>
      <c r="C32" s="178"/>
      <c r="D32" s="178"/>
      <c r="E32" s="178"/>
      <c r="F32" s="178"/>
      <c r="G32" s="178"/>
      <c r="J32" s="147"/>
    </row>
    <row r="33" spans="1:18">
      <c r="A33" s="183"/>
      <c r="B33" s="179" t="s">
        <v>233</v>
      </c>
      <c r="C33" s="179" t="s">
        <v>232</v>
      </c>
      <c r="D33" s="179" t="s">
        <v>234</v>
      </c>
      <c r="E33" s="179" t="s">
        <v>164</v>
      </c>
      <c r="F33" s="179" t="s">
        <v>235</v>
      </c>
      <c r="G33" s="179" t="s">
        <v>236</v>
      </c>
      <c r="H33" s="179" t="s">
        <v>237</v>
      </c>
      <c r="L33" s="164" t="s">
        <v>244</v>
      </c>
      <c r="M33" s="164" t="s">
        <v>223</v>
      </c>
      <c r="N33" s="164" t="s">
        <v>211</v>
      </c>
      <c r="O33" s="164" t="s">
        <v>212</v>
      </c>
      <c r="P33" s="164" t="s">
        <v>213</v>
      </c>
      <c r="Q33" s="164" t="s">
        <v>229</v>
      </c>
    </row>
    <row r="34" spans="1:18">
      <c r="A34" s="180" t="s">
        <v>16</v>
      </c>
      <c r="B34" s="175">
        <f>SUM(M42:R42)*26</f>
        <v>3143843.8694000002</v>
      </c>
      <c r="C34" s="176">
        <f>$F$5/$E$5</f>
        <v>20787.376389079436</v>
      </c>
      <c r="D34" s="164">
        <v>32</v>
      </c>
      <c r="E34" s="175">
        <f>SQRT(2*B34*C34/D34)</f>
        <v>63910.223077825009</v>
      </c>
      <c r="F34" s="181">
        <f>E34/$H$5</f>
        <v>0.44330636416347585</v>
      </c>
      <c r="G34" s="182">
        <v>3</v>
      </c>
      <c r="H34" s="148">
        <f>B34/E34</f>
        <v>49.191564635467884</v>
      </c>
      <c r="K34" s="148">
        <v>67393.885200000004</v>
      </c>
      <c r="L34" s="164" t="s">
        <v>238</v>
      </c>
      <c r="M34" s="164">
        <v>1</v>
      </c>
      <c r="N34" s="164"/>
      <c r="O34" s="164">
        <v>0.2</v>
      </c>
      <c r="P34" s="164"/>
      <c r="Q34" s="164"/>
    </row>
    <row r="35" spans="1:18">
      <c r="A35" s="180" t="s">
        <v>17</v>
      </c>
      <c r="B35" s="175">
        <f t="shared" ref="B35:B38" si="2">SUM(M43:R43)*26</f>
        <v>4858493.7960000001</v>
      </c>
      <c r="C35" s="176">
        <f>$F$9/$E$9</f>
        <v>52940.225503945388</v>
      </c>
      <c r="D35" s="164">
        <v>18</v>
      </c>
      <c r="E35" s="175">
        <f t="shared" ref="E35:E38" si="3">SQRT(2*B35*C35/D35)</f>
        <v>169052.837621115</v>
      </c>
      <c r="F35" s="181">
        <f>E35/$H$9</f>
        <v>0.81735243690220294</v>
      </c>
      <c r="G35" s="182">
        <v>2</v>
      </c>
      <c r="H35" s="148">
        <f t="shared" ref="H35:H38" si="4">B35/E35</f>
        <v>28.739498634675183</v>
      </c>
      <c r="K35" s="148">
        <v>42162.285199999998</v>
      </c>
      <c r="L35" s="164" t="s">
        <v>239</v>
      </c>
      <c r="M35" s="164">
        <v>1</v>
      </c>
      <c r="N35" s="164"/>
      <c r="O35" s="164">
        <v>0.15</v>
      </c>
      <c r="P35" s="164">
        <v>0.05</v>
      </c>
      <c r="Q35" s="164"/>
    </row>
    <row r="36" spans="1:18">
      <c r="A36" s="180" t="s">
        <v>18</v>
      </c>
      <c r="B36" s="175">
        <f t="shared" si="2"/>
        <v>841224.1313319999</v>
      </c>
      <c r="C36" s="176">
        <f>$F$13/$E$13</f>
        <v>81644.699001695233</v>
      </c>
      <c r="D36" s="164">
        <v>2</v>
      </c>
      <c r="E36" s="175">
        <f t="shared" si="3"/>
        <v>262071.53793489988</v>
      </c>
      <c r="F36" s="181">
        <f>E36/$H$13</f>
        <v>6.9531042240408123</v>
      </c>
      <c r="G36" s="182">
        <v>6</v>
      </c>
      <c r="H36" s="148">
        <f t="shared" si="4"/>
        <v>3.2099026775695303</v>
      </c>
      <c r="K36" s="148">
        <v>11360.9015</v>
      </c>
      <c r="L36" s="164" t="s">
        <v>240</v>
      </c>
      <c r="M36" s="164">
        <v>1</v>
      </c>
      <c r="N36" s="164"/>
      <c r="O36" s="164">
        <v>0.19</v>
      </c>
      <c r="P36" s="164"/>
      <c r="Q36" s="164">
        <v>0.01</v>
      </c>
    </row>
    <row r="37" spans="1:18">
      <c r="A37" s="180" t="s">
        <v>19</v>
      </c>
      <c r="B37" s="175">
        <f t="shared" si="2"/>
        <v>74716.626451999997</v>
      </c>
      <c r="C37" s="176">
        <f>$F$17/$E$17</f>
        <v>16192.323997751966</v>
      </c>
      <c r="D37" s="164">
        <v>1</v>
      </c>
      <c r="E37" s="175">
        <f t="shared" si="3"/>
        <v>49190.158030439161</v>
      </c>
      <c r="F37" s="181">
        <f>E37/$H$17</f>
        <v>14.671845362181395</v>
      </c>
      <c r="G37" s="182">
        <v>2</v>
      </c>
      <c r="H37" s="148">
        <f t="shared" si="4"/>
        <v>1.5189344666419837</v>
      </c>
      <c r="K37" s="148">
        <v>118083.85619999999</v>
      </c>
      <c r="L37" s="164" t="s">
        <v>241</v>
      </c>
      <c r="M37" s="164"/>
      <c r="N37" s="164">
        <v>1</v>
      </c>
      <c r="O37" s="164">
        <v>0.06</v>
      </c>
      <c r="P37" s="164"/>
      <c r="Q37" s="164"/>
    </row>
    <row r="38" spans="1:18">
      <c r="A38" s="180" t="s">
        <v>20</v>
      </c>
      <c r="B38" s="175">
        <f t="shared" si="2"/>
        <v>4337.6438560000006</v>
      </c>
      <c r="C38" s="176">
        <f>$F$21/$E$21</f>
        <v>506.8810398243707</v>
      </c>
      <c r="D38" s="164">
        <v>2</v>
      </c>
      <c r="E38" s="175">
        <f t="shared" si="3"/>
        <v>1482.7910938891807</v>
      </c>
      <c r="F38" s="181">
        <f>E38/$H$21</f>
        <v>7.4425945733642092</v>
      </c>
      <c r="G38" s="182">
        <v>12</v>
      </c>
      <c r="H38" s="148">
        <f t="shared" si="4"/>
        <v>2.9253236506990934</v>
      </c>
      <c r="K38" s="148">
        <v>51040.142800000001</v>
      </c>
      <c r="L38" s="164" t="s">
        <v>242</v>
      </c>
      <c r="M38" s="164"/>
      <c r="N38" s="164">
        <v>1</v>
      </c>
      <c r="O38" s="164">
        <v>4.4999999999999998E-2</v>
      </c>
      <c r="P38" s="164">
        <v>1.4999999999999999E-2</v>
      </c>
      <c r="Q38" s="164"/>
    </row>
    <row r="39" spans="1:18">
      <c r="K39" s="148">
        <v>17741.147000000001</v>
      </c>
      <c r="L39" s="164" t="s">
        <v>243</v>
      </c>
      <c r="M39" s="164"/>
      <c r="N39" s="164">
        <v>1</v>
      </c>
      <c r="O39" s="164">
        <v>5.7000000000000002E-2</v>
      </c>
      <c r="P39" s="164"/>
      <c r="Q39" s="164">
        <v>3.0000000000000001E-3</v>
      </c>
    </row>
    <row r="41" spans="1:18">
      <c r="L41" s="164" t="s">
        <v>244</v>
      </c>
      <c r="M41" s="164" t="s">
        <v>238</v>
      </c>
      <c r="N41" s="164" t="s">
        <v>239</v>
      </c>
      <c r="O41" s="164" t="s">
        <v>240</v>
      </c>
      <c r="P41" s="164" t="s">
        <v>241</v>
      </c>
      <c r="Q41" s="164" t="s">
        <v>242</v>
      </c>
      <c r="R41" s="164" t="s">
        <v>242</v>
      </c>
    </row>
    <row r="42" spans="1:18">
      <c r="L42" s="180" t="s">
        <v>16</v>
      </c>
      <c r="M42" s="164">
        <v>67393.885200000004</v>
      </c>
      <c r="N42" s="164">
        <v>42162.285199999998</v>
      </c>
      <c r="O42" s="164">
        <v>11360.9015</v>
      </c>
      <c r="P42" s="164"/>
      <c r="Q42" s="164"/>
      <c r="R42" s="164"/>
    </row>
    <row r="43" spans="1:18">
      <c r="L43" s="180" t="s">
        <v>17</v>
      </c>
      <c r="M43" s="164">
        <v>0</v>
      </c>
      <c r="N43" s="164"/>
      <c r="O43" s="164"/>
      <c r="P43" s="164">
        <v>118083.85619999999</v>
      </c>
      <c r="Q43" s="164">
        <v>51040.142800000001</v>
      </c>
      <c r="R43" s="164">
        <v>17741.147000000001</v>
      </c>
    </row>
    <row r="44" spans="1:18">
      <c r="L44" s="180" t="s">
        <v>18</v>
      </c>
      <c r="M44" s="164">
        <v>13478.777040000001</v>
      </c>
      <c r="N44" s="164">
        <v>6324.3427799999999</v>
      </c>
      <c r="O44" s="164">
        <v>2158.571285</v>
      </c>
      <c r="P44" s="164">
        <v>7085.0313719999995</v>
      </c>
      <c r="Q44" s="164">
        <v>2296.8064260000001</v>
      </c>
      <c r="R44" s="164">
        <v>1011.2453790000001</v>
      </c>
    </row>
    <row r="45" spans="1:18">
      <c r="L45" s="180" t="s">
        <v>19</v>
      </c>
      <c r="M45" s="164">
        <v>0</v>
      </c>
      <c r="N45" s="164">
        <v>2108.1142599999998</v>
      </c>
      <c r="O45" s="164"/>
      <c r="P45" s="164"/>
      <c r="Q45" s="164">
        <v>765.60214199999996</v>
      </c>
      <c r="R45" s="164">
        <v>0</v>
      </c>
    </row>
    <row r="46" spans="1:18">
      <c r="L46" s="180" t="s">
        <v>20</v>
      </c>
      <c r="M46" s="164">
        <v>0</v>
      </c>
      <c r="N46" s="164"/>
      <c r="O46" s="164">
        <v>113.609015</v>
      </c>
      <c r="P46" s="164"/>
      <c r="Q46" s="164"/>
      <c r="R46" s="164">
        <v>53.223441000000001</v>
      </c>
    </row>
  </sheetData>
  <phoneticPr fontId="1" type="noConversion"/>
  <pageMargins left="0.75" right="0.75" top="0.75" bottom="0.5" header="0.5" footer="0.7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3"/>
  <sheetViews>
    <sheetView workbookViewId="0">
      <selection activeCell="S13" sqref="S13"/>
    </sheetView>
  </sheetViews>
  <sheetFormatPr defaultRowHeight="14.4"/>
  <cols>
    <col min="1" max="1" width="12.109375" bestFit="1" customWidth="1"/>
    <col min="2" max="2" width="0" hidden="1" customWidth="1"/>
    <col min="3" max="3" width="6.5546875" customWidth="1"/>
    <col min="7" max="7" width="9.88671875" customWidth="1"/>
    <col min="9" max="9" width="11.109375" customWidth="1"/>
    <col min="10" max="10" width="12.5546875" customWidth="1"/>
    <col min="11" max="11" width="10.33203125" customWidth="1"/>
  </cols>
  <sheetData>
    <row r="1" spans="1:12" s="6" customFormat="1" ht="28.8">
      <c r="A1" s="15" t="s">
        <v>85</v>
      </c>
      <c r="B1" s="15"/>
      <c r="C1" s="15" t="s">
        <v>1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58</v>
      </c>
      <c r="J1" s="15" t="s">
        <v>91</v>
      </c>
      <c r="K1" s="15" t="s">
        <v>92</v>
      </c>
      <c r="L1" s="15" t="s">
        <v>93</v>
      </c>
    </row>
    <row r="2" spans="1:12">
      <c r="A2" s="7" t="s">
        <v>94</v>
      </c>
      <c r="B2" s="8"/>
      <c r="C2" s="8">
        <v>-1</v>
      </c>
      <c r="D2" s="8">
        <v>900</v>
      </c>
      <c r="E2" s="8">
        <v>840.47</v>
      </c>
      <c r="F2" s="9">
        <v>0.93379999999999996</v>
      </c>
      <c r="G2" s="9">
        <v>0.108</v>
      </c>
      <c r="H2" s="10">
        <v>1.0409999999999999</v>
      </c>
      <c r="I2" s="10">
        <v>212.44139999999999</v>
      </c>
      <c r="J2" s="8">
        <v>73.796300000000002</v>
      </c>
      <c r="K2" s="10">
        <v>0.1545</v>
      </c>
    </row>
    <row r="3" spans="1:12">
      <c r="A3" s="7" t="s">
        <v>94</v>
      </c>
      <c r="B3" s="8"/>
      <c r="C3" s="8">
        <v>0</v>
      </c>
      <c r="D3" s="8">
        <v>900</v>
      </c>
      <c r="E3" s="8">
        <v>840.47</v>
      </c>
      <c r="F3" s="9">
        <v>0.93379999999999996</v>
      </c>
      <c r="G3" s="9">
        <v>0.108</v>
      </c>
      <c r="H3" s="10">
        <v>1.0409999999999999</v>
      </c>
      <c r="I3" s="10">
        <v>212.44139999999999</v>
      </c>
      <c r="J3" s="8">
        <v>73.796300000000002</v>
      </c>
      <c r="K3" s="10">
        <v>0.1545</v>
      </c>
    </row>
    <row r="4" spans="1:12">
      <c r="A4" s="7" t="s">
        <v>94</v>
      </c>
      <c r="B4" s="8"/>
      <c r="C4" s="8">
        <v>1</v>
      </c>
      <c r="D4" s="8">
        <v>900</v>
      </c>
      <c r="E4" s="8">
        <v>782.38</v>
      </c>
      <c r="F4" s="9">
        <v>0.86929999999999996</v>
      </c>
      <c r="G4" s="9">
        <v>8.0699999999999994E-2</v>
      </c>
      <c r="H4" s="10">
        <v>1.0421</v>
      </c>
      <c r="I4" s="10">
        <v>208.75470000000001</v>
      </c>
      <c r="J4" s="8">
        <v>69.347999999999999</v>
      </c>
      <c r="K4" s="10">
        <v>9.11E-2</v>
      </c>
    </row>
    <row r="5" spans="1:12" ht="15" thickBot="1">
      <c r="A5" s="11" t="s">
        <v>94</v>
      </c>
      <c r="B5" s="12"/>
      <c r="C5" s="12">
        <v>2</v>
      </c>
      <c r="D5" s="12">
        <v>900</v>
      </c>
      <c r="E5" s="12">
        <v>801.67</v>
      </c>
      <c r="F5" s="13">
        <v>0.89070000000000005</v>
      </c>
      <c r="G5" s="13">
        <v>8.6999999999999994E-2</v>
      </c>
      <c r="H5" s="14">
        <v>1.0455000000000001</v>
      </c>
      <c r="I5" s="14">
        <v>215.1919</v>
      </c>
      <c r="J5" s="12">
        <v>72.608900000000006</v>
      </c>
      <c r="K5" s="14">
        <v>0.1168</v>
      </c>
    </row>
    <row r="6" spans="1:12" ht="15" thickTop="1">
      <c r="A6" t="s">
        <v>95</v>
      </c>
      <c r="B6" s="1"/>
      <c r="C6" s="1">
        <v>-1</v>
      </c>
      <c r="D6" s="1">
        <v>20</v>
      </c>
      <c r="E6" s="1">
        <v>5.8537999999999997</v>
      </c>
      <c r="F6" s="2">
        <v>0</v>
      </c>
      <c r="G6" s="2">
        <v>0</v>
      </c>
      <c r="H6" s="3">
        <v>0.20749999999999999</v>
      </c>
      <c r="I6" s="3">
        <v>1.1950000000000001</v>
      </c>
      <c r="J6" s="1"/>
      <c r="K6" s="3"/>
    </row>
    <row r="7" spans="1:12">
      <c r="A7" t="s">
        <v>95</v>
      </c>
      <c r="B7" s="1"/>
      <c r="C7" s="1">
        <v>0</v>
      </c>
      <c r="D7" s="1">
        <v>20</v>
      </c>
      <c r="E7" s="1">
        <v>5.8537999999999997</v>
      </c>
      <c r="F7" s="2">
        <v>0</v>
      </c>
      <c r="G7" s="2">
        <v>0</v>
      </c>
      <c r="H7" s="3">
        <v>0.20749999999999999</v>
      </c>
      <c r="I7" s="3">
        <v>1.1950000000000001</v>
      </c>
      <c r="J7" s="1"/>
      <c r="K7" s="3"/>
    </row>
    <row r="8" spans="1:12">
      <c r="A8" t="s">
        <v>95</v>
      </c>
      <c r="B8" s="1"/>
      <c r="C8" s="1">
        <v>1</v>
      </c>
      <c r="D8" s="1">
        <v>20</v>
      </c>
      <c r="E8" s="1">
        <v>5.6285999999999996</v>
      </c>
      <c r="F8" s="2">
        <v>0</v>
      </c>
      <c r="G8" s="2">
        <v>0</v>
      </c>
      <c r="H8" s="3">
        <v>0.20749999999999999</v>
      </c>
      <c r="I8" s="3">
        <v>1.1526000000000001</v>
      </c>
      <c r="J8" s="1"/>
      <c r="K8" s="3"/>
    </row>
    <row r="9" spans="1:12" ht="15" thickBot="1">
      <c r="A9" s="11" t="s">
        <v>95</v>
      </c>
      <c r="B9" s="12"/>
      <c r="C9" s="12">
        <v>2</v>
      </c>
      <c r="D9" s="12">
        <v>20</v>
      </c>
      <c r="E9" s="12">
        <v>6.1383000000000001</v>
      </c>
      <c r="F9" s="13">
        <v>0</v>
      </c>
      <c r="G9" s="13">
        <v>0</v>
      </c>
      <c r="H9" s="14">
        <v>0.2041</v>
      </c>
      <c r="I9" s="14">
        <v>1.2653000000000001</v>
      </c>
      <c r="J9" s="12"/>
      <c r="K9" s="14"/>
    </row>
    <row r="10" spans="1:12" ht="15" thickTop="1">
      <c r="A10" t="s">
        <v>96</v>
      </c>
      <c r="B10" s="1" t="s">
        <v>97</v>
      </c>
      <c r="C10" s="1">
        <v>-1</v>
      </c>
      <c r="D10" s="1">
        <v>1500</v>
      </c>
      <c r="E10" s="1">
        <v>1061.1231</v>
      </c>
      <c r="F10" s="2">
        <v>0.70740000000000003</v>
      </c>
      <c r="G10" s="2">
        <v>1.4E-3</v>
      </c>
      <c r="H10" s="3">
        <v>17.817399999999999</v>
      </c>
      <c r="I10" s="3">
        <v>334.53019999999998</v>
      </c>
      <c r="J10" s="1">
        <v>99.842799999999997</v>
      </c>
      <c r="K10" s="3">
        <v>8.5199999999999998E-2</v>
      </c>
    </row>
    <row r="11" spans="1:12">
      <c r="A11" t="s">
        <v>96</v>
      </c>
      <c r="B11" s="1" t="s">
        <v>97</v>
      </c>
      <c r="C11" s="1">
        <v>0</v>
      </c>
      <c r="D11" s="1">
        <v>1500</v>
      </c>
      <c r="E11" s="1">
        <v>1061.1231</v>
      </c>
      <c r="F11" s="2">
        <v>0.70740000000000003</v>
      </c>
      <c r="G11" s="2">
        <v>1.4E-3</v>
      </c>
      <c r="H11" s="3">
        <v>17.817399999999999</v>
      </c>
      <c r="I11" s="3">
        <v>334.53019999999998</v>
      </c>
      <c r="J11" s="1">
        <v>99.842799999999997</v>
      </c>
      <c r="K11" s="3">
        <v>8.5199999999999998E-2</v>
      </c>
    </row>
    <row r="12" spans="1:12">
      <c r="A12" t="s">
        <v>96</v>
      </c>
      <c r="B12" s="1" t="s">
        <v>97</v>
      </c>
      <c r="C12" s="1">
        <v>1</v>
      </c>
      <c r="D12" s="1">
        <v>1500</v>
      </c>
      <c r="E12" s="1">
        <v>1245.7312999999999</v>
      </c>
      <c r="F12" s="2">
        <v>0.83040000000000003</v>
      </c>
      <c r="G12" s="2">
        <v>5.0000000000000001E-3</v>
      </c>
      <c r="H12" s="3">
        <v>17.817399999999999</v>
      </c>
      <c r="I12" s="3">
        <v>334.53019999999998</v>
      </c>
      <c r="J12" s="1">
        <v>98.7928</v>
      </c>
      <c r="K12" s="3">
        <v>6.4699999999999994E-2</v>
      </c>
    </row>
    <row r="13" spans="1:12">
      <c r="A13" t="s">
        <v>96</v>
      </c>
      <c r="B13" s="1" t="s">
        <v>97</v>
      </c>
      <c r="C13" s="1">
        <v>2</v>
      </c>
      <c r="D13" s="1">
        <v>1500</v>
      </c>
      <c r="E13" s="1">
        <v>819.77629999999999</v>
      </c>
      <c r="F13" s="2">
        <v>0.54649999999999999</v>
      </c>
      <c r="G13" s="2">
        <v>0</v>
      </c>
      <c r="H13" s="3">
        <v>17.817399999999999</v>
      </c>
      <c r="I13" s="3">
        <v>334.53019999999998</v>
      </c>
      <c r="J13" s="1">
        <v>104.6092</v>
      </c>
      <c r="K13" s="3">
        <v>0.13489999999999999</v>
      </c>
    </row>
  </sheetData>
  <phoneticPr fontId="1" type="noConversion"/>
  <pageMargins left="0.75" right="0.75" top="0.75" bottom="0.5" header="0.5" footer="0.7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J35" sqref="J35"/>
    </sheetView>
  </sheetViews>
  <sheetFormatPr defaultRowHeight="14.4"/>
  <cols>
    <col min="1" max="1" width="12.109375" bestFit="1" customWidth="1"/>
    <col min="5" max="7" width="10.33203125" customWidth="1"/>
  </cols>
  <sheetData>
    <row r="1" spans="1:8" s="6" customFormat="1" ht="28.8">
      <c r="A1" s="15" t="s">
        <v>98</v>
      </c>
      <c r="B1" s="15" t="s">
        <v>1</v>
      </c>
      <c r="C1" s="15" t="s">
        <v>101</v>
      </c>
      <c r="D1" s="15" t="s">
        <v>99</v>
      </c>
      <c r="E1" s="15" t="s">
        <v>100</v>
      </c>
      <c r="F1" s="15" t="s">
        <v>102</v>
      </c>
      <c r="G1" s="15" t="s">
        <v>103</v>
      </c>
      <c r="H1" s="15" t="s">
        <v>104</v>
      </c>
    </row>
    <row r="2" spans="1:8">
      <c r="A2" s="1" t="s">
        <v>105</v>
      </c>
      <c r="B2" s="1">
        <v>-1</v>
      </c>
      <c r="C2" s="1">
        <v>192114.41190000001</v>
      </c>
      <c r="D2" s="2">
        <v>0.99990000000000001</v>
      </c>
      <c r="E2" s="1">
        <v>373.31470000000002</v>
      </c>
      <c r="F2" s="1">
        <v>1145.9731999999999</v>
      </c>
      <c r="G2" s="1">
        <v>7180.4396999999999</v>
      </c>
      <c r="H2" s="1">
        <v>0</v>
      </c>
    </row>
    <row r="3" spans="1:8">
      <c r="A3" s="1" t="s">
        <v>105</v>
      </c>
      <c r="B3" s="1">
        <v>0</v>
      </c>
      <c r="C3" s="1">
        <v>192114.41190000001</v>
      </c>
      <c r="D3" s="2">
        <v>0.99990000000000001</v>
      </c>
      <c r="E3" s="1">
        <v>373.31470000000002</v>
      </c>
      <c r="F3" s="1">
        <v>1145.9731999999999</v>
      </c>
      <c r="G3" s="1">
        <v>7180.4396999999999</v>
      </c>
      <c r="H3" s="1">
        <v>0</v>
      </c>
    </row>
    <row r="4" spans="1:8">
      <c r="A4" s="1" t="s">
        <v>105</v>
      </c>
      <c r="B4" s="1">
        <v>1</v>
      </c>
      <c r="C4" s="1">
        <v>192114.41190000001</v>
      </c>
      <c r="D4" s="2">
        <v>0.99990000000000001</v>
      </c>
      <c r="E4" s="1">
        <v>373.31470000000002</v>
      </c>
      <c r="F4" s="1">
        <v>1145.9731999999999</v>
      </c>
      <c r="G4" s="1">
        <v>7180.4396999999999</v>
      </c>
      <c r="H4" s="1">
        <v>0</v>
      </c>
    </row>
    <row r="5" spans="1:8">
      <c r="A5" s="1" t="s">
        <v>105</v>
      </c>
      <c r="B5" s="1">
        <v>2</v>
      </c>
      <c r="C5" s="1">
        <v>192114.41190000001</v>
      </c>
      <c r="D5" s="2">
        <v>0.99990000000000001</v>
      </c>
      <c r="E5" s="1">
        <v>373.31470000000002</v>
      </c>
      <c r="F5" s="1">
        <v>1145.9731999999999</v>
      </c>
      <c r="G5" s="1">
        <v>7180.4396999999999</v>
      </c>
      <c r="H5" s="1">
        <v>0</v>
      </c>
    </row>
  </sheetData>
  <phoneticPr fontId="1" type="noConversion"/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50"/>
  <sheetViews>
    <sheetView zoomScale="82" zoomScaleNormal="85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C39" sqref="C39"/>
    </sheetView>
  </sheetViews>
  <sheetFormatPr defaultColWidth="9.109375" defaultRowHeight="17.399999999999999"/>
  <cols>
    <col min="1" max="1" width="11.109375" style="148" customWidth="1"/>
    <col min="2" max="2" width="13" style="148" customWidth="1"/>
    <col min="3" max="3" width="18.6640625" style="148" bestFit="1" customWidth="1"/>
    <col min="4" max="4" width="18.33203125" style="148" bestFit="1" customWidth="1"/>
    <col min="5" max="5" width="12.109375" style="148" customWidth="1"/>
    <col min="6" max="6" width="17.5546875" style="148" bestFit="1" customWidth="1"/>
    <col min="7" max="7" width="16.33203125" style="148" customWidth="1"/>
    <col min="8" max="8" width="13.33203125" style="148" customWidth="1"/>
    <col min="9" max="9" width="9.33203125" style="148" bestFit="1" customWidth="1"/>
    <col min="10" max="10" width="11.5546875" style="148" bestFit="1" customWidth="1"/>
    <col min="11" max="11" width="13" style="148" customWidth="1"/>
    <col min="12" max="12" width="13.5546875" style="148" customWidth="1"/>
    <col min="13" max="13" width="13" style="148" bestFit="1" customWidth="1"/>
    <col min="14" max="14" width="12.88671875" style="148" customWidth="1"/>
    <col min="15" max="15" width="9.33203125" style="148" bestFit="1" customWidth="1"/>
    <col min="16" max="16" width="13.88671875" style="148" bestFit="1" customWidth="1"/>
    <col min="17" max="18" width="9.33203125" style="148" bestFit="1" customWidth="1"/>
    <col min="19" max="19" width="17.6640625" style="148" customWidth="1"/>
    <col min="20" max="20" width="23.44140625" style="148" customWidth="1"/>
    <col min="21" max="16384" width="9.109375" style="148"/>
  </cols>
  <sheetData>
    <row r="1" spans="1:20" s="141" customFormat="1" ht="52.2">
      <c r="A1" s="140" t="s">
        <v>0</v>
      </c>
      <c r="B1" s="140" t="s">
        <v>1</v>
      </c>
      <c r="C1" s="140" t="s">
        <v>2</v>
      </c>
      <c r="D1" s="140" t="s">
        <v>3</v>
      </c>
      <c r="E1" s="140" t="s">
        <v>4</v>
      </c>
      <c r="F1" s="140" t="s">
        <v>5</v>
      </c>
      <c r="G1" s="140" t="s">
        <v>6</v>
      </c>
      <c r="H1" s="140" t="s">
        <v>217</v>
      </c>
      <c r="I1" s="140" t="s">
        <v>7</v>
      </c>
      <c r="J1" s="140" t="s">
        <v>8</v>
      </c>
      <c r="K1" s="140" t="s">
        <v>218</v>
      </c>
      <c r="L1" s="140" t="s">
        <v>9</v>
      </c>
      <c r="M1" s="140" t="s">
        <v>10</v>
      </c>
      <c r="N1" s="140" t="s">
        <v>215</v>
      </c>
      <c r="O1" s="140" t="s">
        <v>11</v>
      </c>
      <c r="P1" s="140" t="s">
        <v>12</v>
      </c>
      <c r="Q1" s="140" t="s">
        <v>13</v>
      </c>
      <c r="R1" s="140" t="s">
        <v>14</v>
      </c>
      <c r="S1" s="140" t="s">
        <v>219</v>
      </c>
      <c r="T1" s="140" t="s">
        <v>231</v>
      </c>
    </row>
    <row r="2" spans="1:20" hidden="1">
      <c r="A2" s="142" t="s">
        <v>16</v>
      </c>
      <c r="B2" s="142">
        <v>-1</v>
      </c>
      <c r="C2" s="143">
        <v>0.92290000000000005</v>
      </c>
      <c r="D2" s="143">
        <v>3.6299999999999999E-2</v>
      </c>
      <c r="E2" s="144">
        <v>5.7442000000000002</v>
      </c>
      <c r="F2" s="145">
        <v>110691.83010000001</v>
      </c>
      <c r="G2" s="142">
        <v>4552.0619999999999</v>
      </c>
      <c r="H2" s="142">
        <v>132257.22270000001</v>
      </c>
      <c r="I2" s="146">
        <v>3.1E-2</v>
      </c>
      <c r="J2" s="173">
        <v>619636.36360000004</v>
      </c>
      <c r="K2" s="142">
        <v>564440</v>
      </c>
      <c r="L2" s="144">
        <v>4.2534999999999998</v>
      </c>
      <c r="M2" s="142">
        <v>17553.458699999999</v>
      </c>
      <c r="N2" s="142">
        <f>K2/M2</f>
        <v>32.155486257531685</v>
      </c>
      <c r="O2" s="142">
        <v>8.7012999999999998</v>
      </c>
      <c r="P2" s="143">
        <v>0</v>
      </c>
      <c r="Q2" s="143">
        <v>0.99519999999999997</v>
      </c>
      <c r="R2" s="143">
        <v>5.9999999999999995E-4</v>
      </c>
      <c r="S2" s="145">
        <v>3559348</v>
      </c>
      <c r="T2" s="145">
        <f>S2*I2</f>
        <v>110339.788</v>
      </c>
    </row>
    <row r="3" spans="1:20">
      <c r="A3" s="142" t="s">
        <v>16</v>
      </c>
      <c r="B3" s="142">
        <v>0</v>
      </c>
      <c r="C3" s="143">
        <v>0.92290000000000005</v>
      </c>
      <c r="D3" s="143">
        <v>3.6299999999999999E-2</v>
      </c>
      <c r="E3" s="144">
        <v>5.7442000000000002</v>
      </c>
      <c r="F3" s="145">
        <v>110691.83010000001</v>
      </c>
      <c r="G3" s="142">
        <v>4552.0619999999999</v>
      </c>
      <c r="H3" s="142">
        <v>132257.22270000001</v>
      </c>
      <c r="I3" s="146">
        <v>3.1E-2</v>
      </c>
      <c r="J3" s="142">
        <v>619636.36360000004</v>
      </c>
      <c r="K3" s="142">
        <v>564440</v>
      </c>
      <c r="L3" s="144">
        <v>4.2534999999999998</v>
      </c>
      <c r="M3" s="142">
        <v>17553.458699999999</v>
      </c>
      <c r="N3" s="142">
        <f t="shared" ref="N3:N21" si="0">K3/M3</f>
        <v>32.155486257531685</v>
      </c>
      <c r="O3" s="142">
        <v>8.7012999999999998</v>
      </c>
      <c r="P3" s="143">
        <v>0</v>
      </c>
      <c r="Q3" s="143">
        <v>0.99519999999999997</v>
      </c>
      <c r="R3" s="143">
        <v>5.9999999999999995E-4</v>
      </c>
      <c r="S3" s="145">
        <v>3559348</v>
      </c>
      <c r="T3" s="145">
        <f>S3*I3*0.994+G3</f>
        <v>114229.81127200001</v>
      </c>
    </row>
    <row r="4" spans="1:20">
      <c r="A4" s="142" t="s">
        <v>16</v>
      </c>
      <c r="B4" s="142">
        <v>1</v>
      </c>
      <c r="C4" s="143">
        <v>0.92149999999999999</v>
      </c>
      <c r="D4" s="143">
        <v>3.7699999999999997E-2</v>
      </c>
      <c r="E4" s="149">
        <v>5.7442000000000002</v>
      </c>
      <c r="F4" s="150">
        <v>106357.69929999999</v>
      </c>
      <c r="G4" s="142">
        <v>4373.8262999999997</v>
      </c>
      <c r="H4" s="151">
        <v>126781.13250000001</v>
      </c>
      <c r="I4" s="146">
        <v>3.1E-2</v>
      </c>
      <c r="J4" s="142">
        <v>595374.54539999994</v>
      </c>
      <c r="K4" s="151">
        <v>493695</v>
      </c>
      <c r="L4" s="144">
        <v>3.8765999999999998</v>
      </c>
      <c r="M4" s="151">
        <v>15353.3704</v>
      </c>
      <c r="N4" s="142">
        <f t="shared" si="0"/>
        <v>32.155480336747431</v>
      </c>
      <c r="O4" s="142">
        <v>8.3177000000000003</v>
      </c>
      <c r="P4" s="143">
        <v>0</v>
      </c>
      <c r="Q4" s="143">
        <v>0.98960000000000004</v>
      </c>
      <c r="R4" s="143">
        <v>5.9999999999999995E-4</v>
      </c>
      <c r="S4" s="145">
        <v>3419982</v>
      </c>
      <c r="T4" s="145">
        <f>S4*I4*0.994+G4</f>
        <v>109757.151648</v>
      </c>
    </row>
    <row r="5" spans="1:20" ht="18" thickBot="1">
      <c r="A5" s="152" t="s">
        <v>16</v>
      </c>
      <c r="B5" s="152">
        <v>2</v>
      </c>
      <c r="C5" s="153">
        <v>0.92600000000000005</v>
      </c>
      <c r="D5" s="153">
        <v>3.6700000000000003E-2</v>
      </c>
      <c r="E5" s="154">
        <v>5.8311999999999999</v>
      </c>
      <c r="F5" s="155">
        <v>121215.3492</v>
      </c>
      <c r="G5" s="152">
        <v>4984.8284999999996</v>
      </c>
      <c r="H5" s="152">
        <v>144167.16800000001</v>
      </c>
      <c r="I5" s="156">
        <v>3.1E-2</v>
      </c>
      <c r="J5" s="189">
        <v>668417.91040000005</v>
      </c>
      <c r="K5" s="152">
        <v>543708</v>
      </c>
      <c r="L5" s="154">
        <v>3.7648000000000001</v>
      </c>
      <c r="M5" s="152">
        <v>16908.735700000001</v>
      </c>
      <c r="N5" s="152">
        <f t="shared" si="0"/>
        <v>32.155449682734115</v>
      </c>
      <c r="O5" s="152">
        <v>8.2070000000000007</v>
      </c>
      <c r="P5" s="153">
        <v>0</v>
      </c>
      <c r="Q5" s="153">
        <v>0.99029999999999996</v>
      </c>
      <c r="R5" s="153">
        <v>5.9999999999999995E-4</v>
      </c>
      <c r="S5" s="155">
        <v>3897737</v>
      </c>
      <c r="T5" s="155">
        <f>S5*I5*0.994+G5</f>
        <v>125089.69641799999</v>
      </c>
    </row>
    <row r="6" spans="1:20" ht="18" hidden="1" thickTop="1">
      <c r="A6" s="142" t="s">
        <v>17</v>
      </c>
      <c r="B6" s="142">
        <v>-1</v>
      </c>
      <c r="C6" s="143">
        <v>0.84099999999999997</v>
      </c>
      <c r="D6" s="143">
        <v>5.8799999999999998E-2</v>
      </c>
      <c r="E6" s="144">
        <v>5.9183000000000003</v>
      </c>
      <c r="F6" s="145">
        <v>307931.20569999999</v>
      </c>
      <c r="G6" s="142">
        <v>145393.1825</v>
      </c>
      <c r="H6" s="142">
        <v>204296.6023</v>
      </c>
      <c r="I6" s="146">
        <v>5.4600000000000003E-2</v>
      </c>
      <c r="J6" s="142">
        <v>951612.35290000006</v>
      </c>
      <c r="K6" s="142">
        <v>851667</v>
      </c>
      <c r="L6" s="144">
        <v>4.1546000000000003</v>
      </c>
      <c r="M6" s="142">
        <v>46565.5795</v>
      </c>
      <c r="N6" s="142">
        <f t="shared" si="0"/>
        <v>18.289625279977457</v>
      </c>
      <c r="O6" s="142">
        <v>7.6630000000000003</v>
      </c>
      <c r="P6" s="143">
        <v>0</v>
      </c>
      <c r="Q6" s="143">
        <v>0.99490000000000001</v>
      </c>
      <c r="R6" s="143">
        <v>-2.9999999999999997E-4</v>
      </c>
      <c r="S6" s="145">
        <v>5631948</v>
      </c>
      <c r="T6" s="157">
        <f>S6*I6*0.962+G6</f>
        <v>441212.37758959999</v>
      </c>
    </row>
    <row r="7" spans="1:20" ht="18" thickTop="1">
      <c r="A7" s="142" t="s">
        <v>17</v>
      </c>
      <c r="B7" s="142">
        <v>0</v>
      </c>
      <c r="C7" s="143">
        <v>0.84099999999999997</v>
      </c>
      <c r="D7" s="143">
        <v>5.8799999999999998E-2</v>
      </c>
      <c r="E7" s="144">
        <v>5.9183000000000003</v>
      </c>
      <c r="F7" s="145">
        <v>307931.20569999999</v>
      </c>
      <c r="G7" s="142">
        <v>145393.1825</v>
      </c>
      <c r="H7" s="142">
        <v>204296.6023</v>
      </c>
      <c r="I7" s="146">
        <v>5.4600000000000003E-2</v>
      </c>
      <c r="J7" s="142">
        <v>951612.35290000006</v>
      </c>
      <c r="K7" s="142">
        <v>851667</v>
      </c>
      <c r="L7" s="144">
        <v>4.1546000000000003</v>
      </c>
      <c r="M7" s="142">
        <v>46565.5795</v>
      </c>
      <c r="N7" s="142">
        <f t="shared" si="0"/>
        <v>18.289625279977457</v>
      </c>
      <c r="O7" s="142">
        <v>7.6630000000000003</v>
      </c>
      <c r="P7" s="143">
        <v>0</v>
      </c>
      <c r="Q7" s="143">
        <v>0.99490000000000001</v>
      </c>
      <c r="R7" s="143">
        <v>-2.9999999999999997E-4</v>
      </c>
      <c r="S7" s="145">
        <v>5631948</v>
      </c>
      <c r="T7" s="145">
        <f>S7*I7*0.962+G7</f>
        <v>441212.37758959999</v>
      </c>
    </row>
    <row r="8" spans="1:20">
      <c r="A8" s="142" t="s">
        <v>17</v>
      </c>
      <c r="B8" s="142">
        <v>1</v>
      </c>
      <c r="C8" s="143">
        <v>0.92730000000000001</v>
      </c>
      <c r="D8" s="143">
        <v>5.6399999999999999E-2</v>
      </c>
      <c r="E8" s="144">
        <v>5.9473000000000003</v>
      </c>
      <c r="F8" s="145">
        <v>303608.88459999999</v>
      </c>
      <c r="G8" s="142">
        <v>143174.5331</v>
      </c>
      <c r="H8" s="142">
        <v>201370.44630000001</v>
      </c>
      <c r="I8" s="146">
        <v>5.4699999999999999E-2</v>
      </c>
      <c r="J8" s="142">
        <v>931808.19510000001</v>
      </c>
      <c r="K8" s="142">
        <v>793242</v>
      </c>
      <c r="L8" s="144">
        <v>3.9257</v>
      </c>
      <c r="M8" s="142">
        <v>43458.170100000003</v>
      </c>
      <c r="N8" s="142">
        <f t="shared" si="0"/>
        <v>18.253000487013143</v>
      </c>
      <c r="O8" s="142">
        <v>7.3028000000000004</v>
      </c>
      <c r="P8" s="143">
        <v>0</v>
      </c>
      <c r="Q8" s="143">
        <v>0.99829999999999997</v>
      </c>
      <c r="R8" s="143">
        <v>-2.9999999999999997E-4</v>
      </c>
      <c r="S8" s="145">
        <v>5541774</v>
      </c>
      <c r="T8" s="145">
        <f>S8*I8*0.965+G8</f>
        <v>435699.84457700001</v>
      </c>
    </row>
    <row r="9" spans="1:20" ht="18" thickBot="1">
      <c r="A9" s="152" t="s">
        <v>17</v>
      </c>
      <c r="B9" s="152">
        <v>2</v>
      </c>
      <c r="C9" s="153">
        <v>0.97929999999999995</v>
      </c>
      <c r="D9" s="153">
        <v>5.91E-2</v>
      </c>
      <c r="E9" s="154">
        <v>5.9183000000000003</v>
      </c>
      <c r="F9" s="155">
        <v>313316.13660000003</v>
      </c>
      <c r="G9" s="152">
        <v>146737.64360000001</v>
      </c>
      <c r="H9" s="152">
        <v>206829.79579999999</v>
      </c>
      <c r="I9" s="156">
        <v>5.5100000000000003E-2</v>
      </c>
      <c r="J9" s="152">
        <v>960294.7058</v>
      </c>
      <c r="K9" s="152">
        <v>808971</v>
      </c>
      <c r="L9" s="154">
        <v>3.9117000000000002</v>
      </c>
      <c r="M9" s="152">
        <v>44597.710200000001</v>
      </c>
      <c r="N9" s="152">
        <f t="shared" si="0"/>
        <v>18.13929451472152</v>
      </c>
      <c r="O9" s="152">
        <v>7.2270000000000003</v>
      </c>
      <c r="P9" s="153">
        <v>0</v>
      </c>
      <c r="Q9" s="153">
        <v>0.99929999999999997</v>
      </c>
      <c r="R9" s="153">
        <v>-2.9999999999999997E-4</v>
      </c>
      <c r="S9" s="155">
        <v>5683333</v>
      </c>
      <c r="T9" s="155">
        <f>S9*I9*0.977+G9</f>
        <v>452686.80398909998</v>
      </c>
    </row>
    <row r="10" spans="1:20" ht="18" hidden="1" thickTop="1">
      <c r="A10" s="142" t="s">
        <v>18</v>
      </c>
      <c r="B10" s="142">
        <v>-1</v>
      </c>
      <c r="C10" s="143">
        <v>0.97750000000000004</v>
      </c>
      <c r="D10" s="143">
        <v>1.0200000000000001E-2</v>
      </c>
      <c r="E10" s="144">
        <v>5.3960999999999997</v>
      </c>
      <c r="F10" s="145">
        <v>409042.23080000002</v>
      </c>
      <c r="G10" s="142">
        <v>35046.069199999998</v>
      </c>
      <c r="H10" s="142">
        <v>35360.3393</v>
      </c>
      <c r="I10" s="146">
        <v>0.43919999999999998</v>
      </c>
      <c r="J10" s="142">
        <v>172580.64509999999</v>
      </c>
      <c r="K10" s="142">
        <v>160757</v>
      </c>
      <c r="L10" s="144">
        <v>4.53</v>
      </c>
      <c r="M10" s="142">
        <v>70609.638900000005</v>
      </c>
      <c r="N10" s="142">
        <f t="shared" si="0"/>
        <v>2.2767004973311087</v>
      </c>
      <c r="O10" s="142">
        <v>10.800599999999999</v>
      </c>
      <c r="P10" s="143">
        <v>0</v>
      </c>
      <c r="Q10" s="143">
        <v>0.9929</v>
      </c>
      <c r="R10" s="143">
        <v>2.9999999999999997E-4</v>
      </c>
      <c r="S10" s="145">
        <v>931265</v>
      </c>
      <c r="T10" s="145">
        <f t="shared" ref="T10:T21" si="1">S10*I10*0.994+G10</f>
        <v>441603.58767199994</v>
      </c>
    </row>
    <row r="11" spans="1:20" ht="18" thickTop="1">
      <c r="A11" s="142" t="s">
        <v>18</v>
      </c>
      <c r="B11" s="142">
        <v>0</v>
      </c>
      <c r="C11" s="143">
        <v>0.97750000000000004</v>
      </c>
      <c r="D11" s="143">
        <v>1.0200000000000001E-2</v>
      </c>
      <c r="E11" s="144">
        <v>5.3960999999999997</v>
      </c>
      <c r="F11" s="145">
        <v>409042.23080000002</v>
      </c>
      <c r="G11" s="142">
        <v>35046.069199999998</v>
      </c>
      <c r="H11" s="142">
        <v>35360.3393</v>
      </c>
      <c r="I11" s="146">
        <v>0.43919999999999998</v>
      </c>
      <c r="J11" s="142">
        <v>172580.64509999999</v>
      </c>
      <c r="K11" s="142">
        <v>160757</v>
      </c>
      <c r="L11" s="144">
        <v>4.53</v>
      </c>
      <c r="M11" s="142">
        <v>70609.638900000005</v>
      </c>
      <c r="N11" s="142">
        <f t="shared" si="0"/>
        <v>2.2767004973311087</v>
      </c>
      <c r="O11" s="142">
        <v>10.800599999999999</v>
      </c>
      <c r="P11" s="143">
        <v>0</v>
      </c>
      <c r="Q11" s="143">
        <v>0.9929</v>
      </c>
      <c r="R11" s="143">
        <v>2.9999999999999997E-4</v>
      </c>
      <c r="S11" s="145">
        <v>931265</v>
      </c>
      <c r="T11" s="145">
        <f t="shared" si="1"/>
        <v>441603.58767199994</v>
      </c>
    </row>
    <row r="12" spans="1:20">
      <c r="A12" s="142" t="s">
        <v>18</v>
      </c>
      <c r="B12" s="142">
        <v>1</v>
      </c>
      <c r="C12" s="143">
        <v>0.9778</v>
      </c>
      <c r="D12" s="143">
        <v>1.15E-2</v>
      </c>
      <c r="E12" s="144">
        <v>5.4250999999999996</v>
      </c>
      <c r="F12" s="145">
        <v>396835.48920000001</v>
      </c>
      <c r="G12" s="142">
        <v>34024.2595</v>
      </c>
      <c r="H12" s="142">
        <v>34215.737200000003</v>
      </c>
      <c r="I12" s="146">
        <v>0.43919999999999998</v>
      </c>
      <c r="J12" s="142">
        <v>166524.06409999999</v>
      </c>
      <c r="K12" s="142">
        <v>154056</v>
      </c>
      <c r="L12" s="144">
        <v>4.4832000000000001</v>
      </c>
      <c r="M12" s="142">
        <v>67670.888600000006</v>
      </c>
      <c r="N12" s="142">
        <f t="shared" si="0"/>
        <v>2.2765476143016095</v>
      </c>
      <c r="O12" s="142">
        <v>10.7517</v>
      </c>
      <c r="P12" s="143">
        <v>0</v>
      </c>
      <c r="Q12" s="143">
        <v>0.99</v>
      </c>
      <c r="R12" s="143">
        <v>2.9999999999999997E-4</v>
      </c>
      <c r="S12" s="145">
        <v>903414</v>
      </c>
      <c r="T12" s="145">
        <f t="shared" si="1"/>
        <v>428423.01172720001</v>
      </c>
    </row>
    <row r="13" spans="1:20" ht="18" thickBot="1">
      <c r="A13" s="152" t="s">
        <v>18</v>
      </c>
      <c r="B13" s="152">
        <v>2</v>
      </c>
      <c r="C13" s="153">
        <v>0.9788</v>
      </c>
      <c r="D13" s="153">
        <v>1.0500000000000001E-2</v>
      </c>
      <c r="E13" s="154">
        <v>5.3090000000000002</v>
      </c>
      <c r="F13" s="155">
        <v>433451.70699999999</v>
      </c>
      <c r="G13" s="152">
        <v>37085.681499999999</v>
      </c>
      <c r="H13" s="152">
        <v>37691.3001</v>
      </c>
      <c r="I13" s="156">
        <v>0.43909999999999999</v>
      </c>
      <c r="J13" s="152">
        <v>185901.63930000001</v>
      </c>
      <c r="K13" s="152">
        <v>169289</v>
      </c>
      <c r="L13" s="154">
        <v>4.4852999999999996</v>
      </c>
      <c r="M13" s="152">
        <v>74347.372399999993</v>
      </c>
      <c r="N13" s="152">
        <f t="shared" si="0"/>
        <v>2.2770004444703149</v>
      </c>
      <c r="O13" s="152">
        <v>10.761200000000001</v>
      </c>
      <c r="P13" s="153">
        <v>0</v>
      </c>
      <c r="Q13" s="153">
        <v>0.99139999999999995</v>
      </c>
      <c r="R13" s="153">
        <v>2.9999999999999997E-4</v>
      </c>
      <c r="S13" s="155">
        <v>986967</v>
      </c>
      <c r="T13" s="155">
        <f t="shared" si="1"/>
        <v>467862.62794179999</v>
      </c>
    </row>
    <row r="14" spans="1:20" ht="18" hidden="1" thickTop="1">
      <c r="A14" s="142" t="s">
        <v>19</v>
      </c>
      <c r="B14" s="142">
        <v>-1</v>
      </c>
      <c r="C14" s="143">
        <v>0.93679999999999997</v>
      </c>
      <c r="D14" s="143">
        <v>4.8999999999999998E-3</v>
      </c>
      <c r="E14" s="144">
        <v>5.3090000000000002</v>
      </c>
      <c r="F14" s="145">
        <v>81657.500899999999</v>
      </c>
      <c r="G14" s="142">
        <v>3314.0293999999999</v>
      </c>
      <c r="H14" s="142">
        <v>3164.9045000000001</v>
      </c>
      <c r="I14" s="146">
        <v>0.99239999999999995</v>
      </c>
      <c r="J14" s="142">
        <v>15497.2677</v>
      </c>
      <c r="K14" s="142">
        <v>14089</v>
      </c>
      <c r="L14" s="144">
        <v>4.4469000000000003</v>
      </c>
      <c r="M14" s="142">
        <v>13982.7317</v>
      </c>
      <c r="N14" s="142">
        <f t="shared" si="0"/>
        <v>1.0075999670364839</v>
      </c>
      <c r="O14" s="142">
        <v>7.6792999999999996</v>
      </c>
      <c r="P14" s="143">
        <v>0</v>
      </c>
      <c r="Q14" s="143">
        <v>1</v>
      </c>
      <c r="R14" s="143">
        <v>4.0000000000000002E-4</v>
      </c>
      <c r="S14" s="145">
        <v>82276</v>
      </c>
      <c r="T14" s="145">
        <f t="shared" si="1"/>
        <v>84474.827585599996</v>
      </c>
    </row>
    <row r="15" spans="1:20" ht="18" thickTop="1">
      <c r="A15" s="142" t="s">
        <v>19</v>
      </c>
      <c r="B15" s="142">
        <v>0</v>
      </c>
      <c r="C15" s="143">
        <v>0.93679999999999997</v>
      </c>
      <c r="D15" s="143">
        <v>4.8999999999999998E-3</v>
      </c>
      <c r="E15" s="144">
        <v>5.3090000000000002</v>
      </c>
      <c r="F15" s="145">
        <v>81657.500899999999</v>
      </c>
      <c r="G15" s="142">
        <v>3314.0293999999999</v>
      </c>
      <c r="H15" s="142">
        <v>3164.9045000000001</v>
      </c>
      <c r="I15" s="146">
        <v>0.99239999999999995</v>
      </c>
      <c r="J15" s="142">
        <v>15497.2677</v>
      </c>
      <c r="K15" s="142">
        <v>14089</v>
      </c>
      <c r="L15" s="144">
        <v>4.4469000000000003</v>
      </c>
      <c r="M15" s="142">
        <v>13982.7317</v>
      </c>
      <c r="N15" s="142">
        <f t="shared" si="0"/>
        <v>1.0075999670364839</v>
      </c>
      <c r="O15" s="142">
        <v>7.6792999999999996</v>
      </c>
      <c r="P15" s="143">
        <v>0</v>
      </c>
      <c r="Q15" s="143">
        <v>1</v>
      </c>
      <c r="R15" s="143">
        <v>4.0000000000000002E-4</v>
      </c>
      <c r="S15" s="145">
        <v>82276</v>
      </c>
      <c r="T15" s="145">
        <f t="shared" si="1"/>
        <v>84474.827585599996</v>
      </c>
    </row>
    <row r="16" spans="1:20">
      <c r="A16" s="142" t="s">
        <v>19</v>
      </c>
      <c r="B16" s="142">
        <v>1</v>
      </c>
      <c r="C16" s="143">
        <v>0.93869999999999998</v>
      </c>
      <c r="D16" s="143">
        <v>6.4999999999999997E-3</v>
      </c>
      <c r="E16" s="144">
        <v>5.3670999999999998</v>
      </c>
      <c r="F16" s="145">
        <v>78548.001099999994</v>
      </c>
      <c r="G16" s="142">
        <v>3215.6151</v>
      </c>
      <c r="H16" s="142">
        <v>3041.5785999999998</v>
      </c>
      <c r="I16" s="146">
        <v>0.99280000000000002</v>
      </c>
      <c r="J16" s="142">
        <v>14740.540499999999</v>
      </c>
      <c r="K16" s="142">
        <v>13709</v>
      </c>
      <c r="L16" s="144">
        <v>4.4950000000000001</v>
      </c>
      <c r="M16" s="142">
        <v>13610.910099999999</v>
      </c>
      <c r="N16" s="142">
        <f t="shared" si="0"/>
        <v>1.0072067113278487</v>
      </c>
      <c r="O16" s="142">
        <v>7.7319000000000004</v>
      </c>
      <c r="P16" s="143">
        <v>0</v>
      </c>
      <c r="Q16" s="143">
        <v>1</v>
      </c>
      <c r="R16" s="143">
        <v>4.0000000000000002E-4</v>
      </c>
      <c r="S16" s="145">
        <v>79114</v>
      </c>
      <c r="T16" s="145">
        <f t="shared" si="1"/>
        <v>81288.728024799988</v>
      </c>
    </row>
    <row r="17" spans="1:20" ht="18" thickBot="1">
      <c r="A17" s="152" t="s">
        <v>19</v>
      </c>
      <c r="B17" s="152">
        <v>2</v>
      </c>
      <c r="C17" s="153">
        <v>0.93469999999999998</v>
      </c>
      <c r="D17" s="153">
        <v>4.5999999999999999E-3</v>
      </c>
      <c r="E17" s="154">
        <v>5.3380000000000001</v>
      </c>
      <c r="F17" s="155">
        <v>86434.625499999995</v>
      </c>
      <c r="G17" s="152">
        <v>3477.8395</v>
      </c>
      <c r="H17" s="152">
        <v>3352.6905999999999</v>
      </c>
      <c r="I17" s="156">
        <v>0.99209999999999998</v>
      </c>
      <c r="J17" s="152">
        <v>16320.652099999999</v>
      </c>
      <c r="K17" s="152">
        <v>15154</v>
      </c>
      <c r="L17" s="154">
        <v>4.5239000000000003</v>
      </c>
      <c r="M17" s="152">
        <v>15034.688200000001</v>
      </c>
      <c r="N17" s="152">
        <f t="shared" si="0"/>
        <v>1.0079357681657808</v>
      </c>
      <c r="O17" s="152">
        <v>7.7752999999999997</v>
      </c>
      <c r="P17" s="153">
        <v>0</v>
      </c>
      <c r="Q17" s="153">
        <v>0.99980000000000002</v>
      </c>
      <c r="R17" s="153">
        <v>4.0000000000000002E-4</v>
      </c>
      <c r="S17" s="155">
        <v>87121</v>
      </c>
      <c r="T17" s="155">
        <f t="shared" si="1"/>
        <v>89391.987135399992</v>
      </c>
    </row>
    <row r="18" spans="1:20" ht="18" hidden="1" thickTop="1">
      <c r="A18" s="142" t="s">
        <v>20</v>
      </c>
      <c r="B18" s="142">
        <v>-1</v>
      </c>
      <c r="C18" s="143">
        <v>0.81459999999999999</v>
      </c>
      <c r="D18" s="143">
        <v>1.2E-2</v>
      </c>
      <c r="E18" s="144">
        <v>4.6997999999999998</v>
      </c>
      <c r="F18" s="145">
        <v>2294.5502999999999</v>
      </c>
      <c r="G18" s="142">
        <v>1591.6188</v>
      </c>
      <c r="H18" s="142">
        <v>183.9967</v>
      </c>
      <c r="I18" s="146">
        <v>0.4728</v>
      </c>
      <c r="J18" s="142">
        <v>1032.4074000000001</v>
      </c>
      <c r="K18" s="142">
        <v>769</v>
      </c>
      <c r="L18" s="144">
        <v>4.1756000000000002</v>
      </c>
      <c r="M18" s="142">
        <v>363.81889999999999</v>
      </c>
      <c r="N18" s="142">
        <f t="shared" si="0"/>
        <v>2.1136889809737758</v>
      </c>
      <c r="O18" s="142">
        <v>18.435199999999998</v>
      </c>
      <c r="P18" s="143">
        <v>0</v>
      </c>
      <c r="Q18" s="143">
        <v>0.84260000000000002</v>
      </c>
      <c r="R18" s="143">
        <v>1.6000000000000001E-3</v>
      </c>
      <c r="S18" s="145">
        <v>4852</v>
      </c>
      <c r="T18" s="145">
        <f t="shared" si="1"/>
        <v>3871.8802464</v>
      </c>
    </row>
    <row r="19" spans="1:20" ht="18" thickTop="1">
      <c r="A19" s="142" t="s">
        <v>20</v>
      </c>
      <c r="B19" s="142">
        <v>0</v>
      </c>
      <c r="C19" s="143">
        <v>0.81459999999999999</v>
      </c>
      <c r="D19" s="143">
        <v>1.2E-2</v>
      </c>
      <c r="E19" s="144">
        <v>4.6997999999999998</v>
      </c>
      <c r="F19" s="145">
        <v>2294.5502999999999</v>
      </c>
      <c r="G19" s="142">
        <v>1591.6188</v>
      </c>
      <c r="H19" s="142">
        <v>183.9967</v>
      </c>
      <c r="I19" s="146">
        <v>0.4728</v>
      </c>
      <c r="J19" s="142">
        <v>1032.4074000000001</v>
      </c>
      <c r="K19" s="142">
        <v>769</v>
      </c>
      <c r="L19" s="144">
        <v>4.1756000000000002</v>
      </c>
      <c r="M19" s="142">
        <v>363.81889999999999</v>
      </c>
      <c r="N19" s="142">
        <f t="shared" si="0"/>
        <v>2.1136889809737758</v>
      </c>
      <c r="O19" s="142">
        <v>18.435199999999998</v>
      </c>
      <c r="P19" s="143">
        <v>0</v>
      </c>
      <c r="Q19" s="143">
        <v>0.84260000000000002</v>
      </c>
      <c r="R19" s="143">
        <v>1.6000000000000001E-3</v>
      </c>
      <c r="S19" s="145">
        <v>4852</v>
      </c>
      <c r="T19" s="145">
        <f t="shared" si="1"/>
        <v>3871.8802464</v>
      </c>
    </row>
    <row r="20" spans="1:20">
      <c r="A20" s="142" t="s">
        <v>20</v>
      </c>
      <c r="B20" s="142">
        <v>1</v>
      </c>
      <c r="C20" s="143">
        <v>0.93659999999999999</v>
      </c>
      <c r="D20" s="143">
        <v>0</v>
      </c>
      <c r="E20" s="144">
        <v>4.5837000000000003</v>
      </c>
      <c r="F20" s="145">
        <v>2233.9076</v>
      </c>
      <c r="G20" s="142">
        <v>1543.5337</v>
      </c>
      <c r="H20" s="142">
        <v>181.13730000000001</v>
      </c>
      <c r="I20" s="146">
        <v>0.47599999999999998</v>
      </c>
      <c r="J20" s="142">
        <v>1023.7341</v>
      </c>
      <c r="K20" s="142">
        <v>906</v>
      </c>
      <c r="L20" s="144">
        <v>4.9884000000000004</v>
      </c>
      <c r="M20" s="142">
        <v>431.14350000000002</v>
      </c>
      <c r="N20" s="142">
        <f t="shared" si="0"/>
        <v>2.1013885168163267</v>
      </c>
      <c r="O20" s="142">
        <v>18.410799999999998</v>
      </c>
      <c r="P20" s="143">
        <v>0</v>
      </c>
      <c r="Q20" s="143">
        <v>0.9405</v>
      </c>
      <c r="R20" s="143">
        <v>1.6000000000000001E-3</v>
      </c>
      <c r="S20" s="145">
        <v>4693</v>
      </c>
      <c r="T20" s="145">
        <f t="shared" si="1"/>
        <v>3763.9984919999997</v>
      </c>
    </row>
    <row r="21" spans="1:20">
      <c r="A21" s="158" t="s">
        <v>20</v>
      </c>
      <c r="B21" s="158">
        <v>2</v>
      </c>
      <c r="C21" s="159">
        <v>0.96930000000000005</v>
      </c>
      <c r="D21" s="159">
        <v>0</v>
      </c>
      <c r="E21" s="160">
        <v>4.8738999999999999</v>
      </c>
      <c r="F21" s="161">
        <v>2470.4875000000002</v>
      </c>
      <c r="G21" s="158">
        <v>1689.3920000000001</v>
      </c>
      <c r="H21" s="158">
        <v>199.2304</v>
      </c>
      <c r="I21" s="162">
        <v>0.47439999999999999</v>
      </c>
      <c r="J21" s="158">
        <v>1068.4522999999999</v>
      </c>
      <c r="K21" s="158">
        <v>998</v>
      </c>
      <c r="L21" s="160">
        <v>5.0061</v>
      </c>
      <c r="M21" s="158">
        <v>473.41550000000001</v>
      </c>
      <c r="N21" s="158">
        <f t="shared" si="0"/>
        <v>2.1080847585260729</v>
      </c>
      <c r="O21" s="158">
        <v>18.2989</v>
      </c>
      <c r="P21" s="159">
        <v>0</v>
      </c>
      <c r="Q21" s="159">
        <v>0.98299999999999998</v>
      </c>
      <c r="R21" s="159">
        <v>1.6000000000000001E-3</v>
      </c>
      <c r="S21" s="161">
        <v>5208</v>
      </c>
      <c r="T21" s="161">
        <f t="shared" si="1"/>
        <v>4145.2431488000002</v>
      </c>
    </row>
    <row r="22" spans="1:20">
      <c r="S22" s="163"/>
    </row>
    <row r="23" spans="1:20" hidden="1">
      <c r="A23" s="164"/>
      <c r="B23" s="164" t="s">
        <v>209</v>
      </c>
      <c r="C23" s="164" t="s">
        <v>220</v>
      </c>
      <c r="D23" s="164" t="s">
        <v>221</v>
      </c>
      <c r="E23" s="164" t="s">
        <v>210</v>
      </c>
      <c r="G23" s="164" t="s">
        <v>222</v>
      </c>
      <c r="H23" s="165">
        <v>250</v>
      </c>
      <c r="L23" s="148" t="s">
        <v>214</v>
      </c>
      <c r="M23" s="166">
        <f>N4</f>
        <v>32.155480336747431</v>
      </c>
      <c r="S23" s="148" t="s">
        <v>212</v>
      </c>
      <c r="T23" s="148">
        <v>0.4</v>
      </c>
    </row>
    <row r="24" spans="1:20" hidden="1">
      <c r="A24" s="165" t="s">
        <v>223</v>
      </c>
      <c r="B24" s="164"/>
      <c r="C24" s="164"/>
      <c r="D24" s="167">
        <v>17280</v>
      </c>
      <c r="E24" s="168">
        <v>0.03</v>
      </c>
      <c r="G24" s="164" t="s">
        <v>224</v>
      </c>
      <c r="H24" s="167">
        <v>1000</v>
      </c>
      <c r="L24" s="148" t="s">
        <v>225</v>
      </c>
      <c r="M24" s="169">
        <f>F4/5.7</f>
        <v>18659.24549122807</v>
      </c>
      <c r="S24" s="148" t="s">
        <v>110</v>
      </c>
      <c r="T24" s="148">
        <v>1.004</v>
      </c>
    </row>
    <row r="25" spans="1:20" hidden="1">
      <c r="A25" s="165" t="s">
        <v>211</v>
      </c>
      <c r="B25" s="164"/>
      <c r="C25" s="164">
        <v>216</v>
      </c>
      <c r="D25" s="167">
        <v>1080</v>
      </c>
      <c r="E25" s="168">
        <v>0.03</v>
      </c>
      <c r="G25" s="164" t="s">
        <v>226</v>
      </c>
      <c r="H25" s="167">
        <v>30000</v>
      </c>
      <c r="L25" s="148" t="s">
        <v>227</v>
      </c>
      <c r="M25" s="148">
        <f>126781*26</f>
        <v>3296306</v>
      </c>
      <c r="P25" s="147"/>
      <c r="S25" s="148" t="s">
        <v>230</v>
      </c>
      <c r="T25" s="148">
        <f>T24*T23</f>
        <v>0.40160000000000001</v>
      </c>
    </row>
    <row r="26" spans="1:20" hidden="1">
      <c r="A26" s="164" t="s">
        <v>212</v>
      </c>
      <c r="B26" s="164">
        <v>52</v>
      </c>
      <c r="C26" s="164"/>
      <c r="D26" s="164"/>
      <c r="E26" s="170">
        <v>0.4</v>
      </c>
      <c r="G26" s="164" t="s">
        <v>228</v>
      </c>
      <c r="H26" s="164">
        <v>30</v>
      </c>
      <c r="L26" s="148" t="s">
        <v>164</v>
      </c>
      <c r="M26" s="163">
        <f>SQRT(2*M25*M24/M23)</f>
        <v>61851.22377048339</v>
      </c>
      <c r="S26" s="148" t="s">
        <v>216</v>
      </c>
      <c r="T26" s="171">
        <f>S10*T25+G10</f>
        <v>409042.0932</v>
      </c>
    </row>
    <row r="27" spans="1:20" hidden="1">
      <c r="A27" s="164" t="s">
        <v>213</v>
      </c>
      <c r="B27" s="164">
        <v>52</v>
      </c>
      <c r="C27" s="164"/>
      <c r="D27" s="164"/>
      <c r="E27" s="170">
        <v>0.9</v>
      </c>
      <c r="R27" s="147"/>
    </row>
    <row r="28" spans="1:20" hidden="1">
      <c r="A28" s="164" t="s">
        <v>229</v>
      </c>
      <c r="B28" s="164">
        <v>52</v>
      </c>
      <c r="C28" s="164"/>
      <c r="D28" s="164"/>
      <c r="E28" s="168">
        <v>0.15</v>
      </c>
      <c r="J28" s="172"/>
      <c r="K28" s="173"/>
    </row>
    <row r="29" spans="1:20" hidden="1">
      <c r="K29" s="174"/>
    </row>
    <row r="30" spans="1:20" hidden="1"/>
    <row r="31" spans="1:20" hidden="1"/>
    <row r="32" spans="1:20">
      <c r="B32" s="178"/>
      <c r="C32" s="178"/>
      <c r="D32" s="178"/>
      <c r="E32" s="178"/>
      <c r="F32" s="178"/>
      <c r="G32" s="178"/>
      <c r="J32" s="147"/>
    </row>
    <row r="33" spans="1:12">
      <c r="A33" s="183"/>
      <c r="B33" s="179" t="s">
        <v>233</v>
      </c>
      <c r="C33" s="179" t="s">
        <v>232</v>
      </c>
      <c r="D33" s="179" t="s">
        <v>234</v>
      </c>
      <c r="E33" s="179" t="s">
        <v>164</v>
      </c>
      <c r="F33" s="179" t="s">
        <v>235</v>
      </c>
      <c r="G33" s="179" t="s">
        <v>236</v>
      </c>
      <c r="H33" s="179" t="s">
        <v>237</v>
      </c>
      <c r="K33" s="172"/>
      <c r="L33" s="166"/>
    </row>
    <row r="34" spans="1:12">
      <c r="A34" s="180" t="s">
        <v>16</v>
      </c>
      <c r="B34" s="175">
        <f>$H$5*26</f>
        <v>3748346.3680000002</v>
      </c>
      <c r="C34" s="176">
        <f>$F$5/$E$5</f>
        <v>20787.376389079436</v>
      </c>
      <c r="D34" s="164">
        <v>32</v>
      </c>
      <c r="E34" s="175">
        <f>SQRT(2*B34*C34/D34)</f>
        <v>69784.618106470487</v>
      </c>
      <c r="F34" s="181">
        <f>E34/$H$5</f>
        <v>0.48405347122078785</v>
      </c>
      <c r="G34" s="182">
        <v>3</v>
      </c>
      <c r="H34" s="148">
        <f>B34/E34</f>
        <v>53.713074166016689</v>
      </c>
      <c r="I34" s="147">
        <f>F34*H34</f>
        <v>26.000000000000004</v>
      </c>
    </row>
    <row r="35" spans="1:12">
      <c r="A35" s="180" t="s">
        <v>17</v>
      </c>
      <c r="B35" s="175">
        <f>$H$9*26</f>
        <v>5377574.6908</v>
      </c>
      <c r="C35" s="176">
        <f>$F$9/$E$9</f>
        <v>52940.225503945388</v>
      </c>
      <c r="D35" s="164">
        <v>18</v>
      </c>
      <c r="E35" s="175">
        <f t="shared" ref="E35:E38" si="2">SQRT(2*B35*C35/D35)</f>
        <v>177854.50258107716</v>
      </c>
      <c r="F35" s="181">
        <f>E35/$H$9</f>
        <v>0.85990754810326597</v>
      </c>
      <c r="G35" s="182">
        <v>2</v>
      </c>
      <c r="H35" s="148">
        <f t="shared" ref="H35:H38" si="3">B35/E35</f>
        <v>30.235808555639835</v>
      </c>
      <c r="I35" s="147">
        <f t="shared" ref="I35:I38" si="4">F35*H35</f>
        <v>26.000000000000004</v>
      </c>
    </row>
    <row r="36" spans="1:12">
      <c r="A36" s="180" t="s">
        <v>18</v>
      </c>
      <c r="B36" s="175">
        <f>$H$13*26</f>
        <v>979973.80260000005</v>
      </c>
      <c r="C36" s="176">
        <f>$F$13/$E$13</f>
        <v>81644.699001695233</v>
      </c>
      <c r="D36" s="164">
        <v>2</v>
      </c>
      <c r="E36" s="175">
        <f t="shared" si="2"/>
        <v>282859.79944634001</v>
      </c>
      <c r="F36" s="181">
        <f>E36/$H$13</f>
        <v>7.5046442732374734</v>
      </c>
      <c r="G36" s="182">
        <v>6</v>
      </c>
      <c r="H36" s="148">
        <f t="shared" si="3"/>
        <v>3.4645213088539513</v>
      </c>
      <c r="I36" s="147">
        <f t="shared" si="4"/>
        <v>26</v>
      </c>
    </row>
    <row r="37" spans="1:12">
      <c r="A37" s="180" t="s">
        <v>19</v>
      </c>
      <c r="B37" s="175">
        <f>$H$17*26</f>
        <v>87169.955600000001</v>
      </c>
      <c r="C37" s="176">
        <f>$F$17/$E$17</f>
        <v>16192.323997751966</v>
      </c>
      <c r="D37" s="164">
        <v>1</v>
      </c>
      <c r="E37" s="175">
        <f t="shared" si="2"/>
        <v>53131.61326263025</v>
      </c>
      <c r="F37" s="181">
        <f>E37/$H$17</f>
        <v>15.847454955321631</v>
      </c>
      <c r="G37" s="182">
        <v>2</v>
      </c>
      <c r="H37" s="148">
        <f t="shared" si="3"/>
        <v>1.6406419878334539</v>
      </c>
      <c r="I37" s="147">
        <f t="shared" si="4"/>
        <v>26</v>
      </c>
    </row>
    <row r="38" spans="1:12">
      <c r="A38" s="180" t="s">
        <v>20</v>
      </c>
      <c r="B38" s="175">
        <f>$H$21*26</f>
        <v>5179.9903999999997</v>
      </c>
      <c r="C38" s="176">
        <f>$F$21/$E$21</f>
        <v>506.8810398243707</v>
      </c>
      <c r="D38" s="164">
        <v>2</v>
      </c>
      <c r="E38" s="175">
        <f t="shared" si="2"/>
        <v>1620.3823376698037</v>
      </c>
      <c r="F38" s="181">
        <f>E38/$H$21</f>
        <v>8.1332082737865488</v>
      </c>
      <c r="G38" s="182">
        <v>12</v>
      </c>
      <c r="H38" s="148">
        <f t="shared" si="3"/>
        <v>3.1967704655736386</v>
      </c>
      <c r="I38" s="147">
        <f t="shared" si="4"/>
        <v>25.999999999999996</v>
      </c>
    </row>
    <row r="41" spans="1:12">
      <c r="C41" s="188"/>
      <c r="D41" s="200" t="s">
        <v>251</v>
      </c>
      <c r="E41" s="200"/>
    </row>
    <row r="42" spans="1:12">
      <c r="C42" s="188"/>
      <c r="D42" s="200"/>
      <c r="E42" s="200"/>
    </row>
    <row r="44" spans="1:12">
      <c r="A44" s="183"/>
      <c r="B44" s="179" t="s">
        <v>233</v>
      </c>
      <c r="C44" s="179" t="s">
        <v>232</v>
      </c>
      <c r="D44" s="179" t="s">
        <v>234</v>
      </c>
      <c r="E44" s="179" t="s">
        <v>164</v>
      </c>
      <c r="F44" s="179" t="s">
        <v>235</v>
      </c>
      <c r="G44" s="179" t="s">
        <v>236</v>
      </c>
      <c r="H44" s="179" t="s">
        <v>237</v>
      </c>
    </row>
    <row r="45" spans="1:12">
      <c r="A45" s="177" t="s">
        <v>16</v>
      </c>
      <c r="B45" s="175">
        <v>3143843.8694000002</v>
      </c>
      <c r="C45" s="185">
        <v>20787.376389079436</v>
      </c>
      <c r="D45" s="186">
        <v>32</v>
      </c>
      <c r="E45" s="175">
        <f>SQRT(2*B45*C45/D45)</f>
        <v>63910.223077825009</v>
      </c>
      <c r="F45" s="181">
        <f>E45/$H$5</f>
        <v>0.44330636416347585</v>
      </c>
      <c r="G45" s="182">
        <v>3</v>
      </c>
      <c r="H45" s="148">
        <f>B45/E45</f>
        <v>49.191564635467884</v>
      </c>
    </row>
    <row r="46" spans="1:12">
      <c r="A46" s="177" t="s">
        <v>17</v>
      </c>
      <c r="B46" s="175">
        <v>4858493.7960000001</v>
      </c>
      <c r="C46" s="185">
        <v>52940.225503945388</v>
      </c>
      <c r="D46" s="186">
        <v>18</v>
      </c>
      <c r="E46" s="175">
        <f t="shared" ref="E46:E49" si="5">SQRT(2*B46*C46/D46)</f>
        <v>169052.837621115</v>
      </c>
      <c r="F46" s="181">
        <f>E46/$H$9</f>
        <v>0.81735243690220294</v>
      </c>
      <c r="G46" s="182">
        <v>2</v>
      </c>
      <c r="H46" s="148">
        <f t="shared" ref="H46:H49" si="6">B46/E46</f>
        <v>28.739498634675183</v>
      </c>
    </row>
    <row r="47" spans="1:12">
      <c r="A47" s="177" t="s">
        <v>18</v>
      </c>
      <c r="B47" s="175">
        <v>841224.1313319999</v>
      </c>
      <c r="C47" s="185">
        <v>81644.699001695233</v>
      </c>
      <c r="D47" s="186">
        <v>2</v>
      </c>
      <c r="E47" s="175">
        <f t="shared" si="5"/>
        <v>262071.53793489988</v>
      </c>
      <c r="F47" s="181">
        <f>E47/$H$13</f>
        <v>6.9531042240408123</v>
      </c>
      <c r="G47" s="182">
        <v>6</v>
      </c>
      <c r="H47" s="148">
        <f t="shared" si="6"/>
        <v>3.2099026775695303</v>
      </c>
    </row>
    <row r="48" spans="1:12">
      <c r="A48" s="177" t="s">
        <v>19</v>
      </c>
      <c r="B48" s="175">
        <v>74716.626451999997</v>
      </c>
      <c r="C48" s="185">
        <v>16192.323997751966</v>
      </c>
      <c r="D48" s="186">
        <v>1</v>
      </c>
      <c r="E48" s="175">
        <f t="shared" si="5"/>
        <v>49190.158030439161</v>
      </c>
      <c r="F48" s="181">
        <f>E48/$H$17</f>
        <v>14.671845362181395</v>
      </c>
      <c r="G48" s="182">
        <v>2</v>
      </c>
      <c r="H48" s="148">
        <f t="shared" si="6"/>
        <v>1.5189344666419837</v>
      </c>
    </row>
    <row r="49" spans="1:8">
      <c r="A49" s="177" t="s">
        <v>20</v>
      </c>
      <c r="B49" s="175">
        <v>4337.6438560000006</v>
      </c>
      <c r="C49" s="185">
        <v>506.8810398243707</v>
      </c>
      <c r="D49" s="186">
        <v>2</v>
      </c>
      <c r="E49" s="175">
        <f t="shared" si="5"/>
        <v>1482.7910938891807</v>
      </c>
      <c r="F49" s="181">
        <f>E49/$H$21</f>
        <v>7.4425945733642092</v>
      </c>
      <c r="G49" s="182">
        <v>12</v>
      </c>
      <c r="H49" s="148">
        <f t="shared" si="6"/>
        <v>2.9253236506990934</v>
      </c>
    </row>
    <row r="50" spans="1:8">
      <c r="D50" s="187"/>
    </row>
  </sheetData>
  <autoFilter ref="A1:T21" xr:uid="{00000000-0001-0000-0000-000000000000}">
    <filterColumn colId="1">
      <filters>
        <filter val="0"/>
        <filter val="1"/>
        <filter val="2"/>
      </filters>
    </filterColumn>
  </autoFilter>
  <mergeCells count="1">
    <mergeCell ref="D41:E42"/>
  </mergeCells>
  <phoneticPr fontId="1" type="noConversion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D36CA-69A4-461B-BFED-BC9C3EEF4290}">
  <dimension ref="C3:N14"/>
  <sheetViews>
    <sheetView workbookViewId="0">
      <selection activeCell="C15" sqref="C15"/>
    </sheetView>
  </sheetViews>
  <sheetFormatPr defaultColWidth="13.5546875" defaultRowHeight="14.4"/>
  <cols>
    <col min="9" max="9" width="31.88671875" bestFit="1" customWidth="1"/>
    <col min="12" max="12" width="23" bestFit="1" customWidth="1"/>
    <col min="13" max="13" width="19.33203125" bestFit="1" customWidth="1"/>
  </cols>
  <sheetData>
    <row r="3" spans="3:14" ht="22.2">
      <c r="C3" s="201" t="s">
        <v>258</v>
      </c>
      <c r="D3" s="202"/>
      <c r="E3" s="202"/>
      <c r="F3" s="203"/>
    </row>
    <row r="4" spans="3:14" ht="17.399999999999999">
      <c r="C4" s="183"/>
      <c r="D4" s="195" t="s">
        <v>255</v>
      </c>
      <c r="E4" s="194" t="s">
        <v>259</v>
      </c>
      <c r="F4" s="195" t="s">
        <v>260</v>
      </c>
      <c r="I4" s="135"/>
      <c r="J4" s="198" t="s">
        <v>246</v>
      </c>
      <c r="K4" s="198" t="s">
        <v>248</v>
      </c>
      <c r="L4" s="198" t="s">
        <v>261</v>
      </c>
      <c r="M4" s="198" t="s">
        <v>262</v>
      </c>
      <c r="N4" s="198" t="s">
        <v>263</v>
      </c>
    </row>
    <row r="5" spans="3:14" ht="17.399999999999999">
      <c r="C5" s="177" t="s">
        <v>252</v>
      </c>
      <c r="D5" s="192">
        <v>0.99</v>
      </c>
      <c r="E5" s="192">
        <v>0.99</v>
      </c>
      <c r="F5" s="192">
        <v>0.99</v>
      </c>
      <c r="I5" s="182" t="s">
        <v>238</v>
      </c>
      <c r="J5" s="139">
        <v>2.4</v>
      </c>
      <c r="K5" s="139">
        <v>1</v>
      </c>
      <c r="L5" s="139">
        <v>3.44</v>
      </c>
      <c r="M5" s="139"/>
      <c r="N5" s="196" t="str">
        <f>IF(J5+K5&lt;=L5,"Ok","Not Ok")</f>
        <v>Ok</v>
      </c>
    </row>
    <row r="6" spans="3:14" ht="17.399999999999999">
      <c r="C6" s="177" t="s">
        <v>176</v>
      </c>
      <c r="D6" s="191" t="s">
        <v>256</v>
      </c>
      <c r="E6" s="191" t="s">
        <v>195</v>
      </c>
      <c r="F6" s="191" t="s">
        <v>195</v>
      </c>
      <c r="I6" s="182" t="s">
        <v>239</v>
      </c>
      <c r="J6" s="139">
        <v>2.4</v>
      </c>
      <c r="K6" s="139">
        <v>1</v>
      </c>
      <c r="L6" s="139">
        <v>3.46</v>
      </c>
      <c r="M6" s="139"/>
      <c r="N6" s="196" t="str">
        <f t="shared" ref="N6:N7" si="0">IF(J6+K6&lt;=L6,"Ok","Not Ok")</f>
        <v>Ok</v>
      </c>
    </row>
    <row r="7" spans="3:14" ht="17.399999999999999">
      <c r="C7" s="177" t="s">
        <v>253</v>
      </c>
      <c r="D7" s="190" t="s">
        <v>257</v>
      </c>
      <c r="E7" s="190" t="s">
        <v>196</v>
      </c>
      <c r="F7" s="190" t="s">
        <v>196</v>
      </c>
      <c r="I7" s="182" t="s">
        <v>240</v>
      </c>
      <c r="J7" s="139">
        <v>2.1</v>
      </c>
      <c r="K7" s="139">
        <v>0.8</v>
      </c>
      <c r="L7" s="139">
        <v>2.98</v>
      </c>
      <c r="M7" s="139"/>
      <c r="N7" s="196" t="str">
        <f t="shared" si="0"/>
        <v>Ok</v>
      </c>
    </row>
    <row r="8" spans="3:14" ht="17.399999999999999">
      <c r="C8" s="177" t="s">
        <v>254</v>
      </c>
      <c r="D8" s="191">
        <v>30</v>
      </c>
      <c r="E8" s="191">
        <v>25</v>
      </c>
      <c r="F8" s="191">
        <v>20</v>
      </c>
      <c r="I8" s="182" t="s">
        <v>241</v>
      </c>
      <c r="J8" s="139">
        <v>2</v>
      </c>
      <c r="K8" s="139">
        <v>1.3</v>
      </c>
      <c r="L8" s="139"/>
      <c r="M8" s="139">
        <v>3.3</v>
      </c>
      <c r="N8" s="196" t="str">
        <f>IF(J8+K8&lt;=M8,"Ok","Not Ok")</f>
        <v>Ok</v>
      </c>
    </row>
    <row r="9" spans="3:14" ht="17.399999999999999">
      <c r="C9" s="177" t="s">
        <v>110</v>
      </c>
      <c r="D9" s="193">
        <v>0.98099999999999998</v>
      </c>
      <c r="E9" s="193">
        <v>0.99399999999999999</v>
      </c>
      <c r="F9" s="193">
        <v>1.25</v>
      </c>
      <c r="I9" s="182" t="s">
        <v>242</v>
      </c>
      <c r="J9" s="139">
        <v>2.5</v>
      </c>
      <c r="K9" s="139">
        <v>0.5</v>
      </c>
      <c r="L9" s="139"/>
      <c r="M9" s="139">
        <v>3.06</v>
      </c>
      <c r="N9" s="196" t="str">
        <f>IF(J9+K9&lt;=M9,"Ok","Not Ok")</f>
        <v>Ok</v>
      </c>
    </row>
    <row r="10" spans="3:14" ht="17.399999999999999">
      <c r="I10" s="182" t="s">
        <v>243</v>
      </c>
      <c r="J10" s="139">
        <v>2.2000000000000002</v>
      </c>
      <c r="K10" s="139">
        <v>0.5</v>
      </c>
      <c r="L10" s="139"/>
      <c r="M10" s="139">
        <v>2.72</v>
      </c>
      <c r="N10" s="196" t="str">
        <f>IF(J10+K10&lt;=M10,"Ok","Not Ok")</f>
        <v>Ok</v>
      </c>
    </row>
    <row r="11" spans="3:14" ht="15" customHeight="1">
      <c r="C11" s="199" t="s">
        <v>269</v>
      </c>
      <c r="D11">
        <v>0.98</v>
      </c>
      <c r="E11">
        <v>1</v>
      </c>
      <c r="F11">
        <v>1.02</v>
      </c>
      <c r="N11" s="197"/>
    </row>
    <row r="12" spans="3:14" ht="15" customHeight="1">
      <c r="C12" s="199"/>
    </row>
    <row r="14" spans="3:14" ht="15">
      <c r="C14" s="37" t="s">
        <v>270</v>
      </c>
    </row>
  </sheetData>
  <mergeCells count="1">
    <mergeCell ref="C3:F3"/>
  </mergeCells>
  <phoneticPr fontId="1" type="noConversion"/>
  <conditionalFormatting sqref="N5:N10">
    <cfRule type="cellIs" dxfId="1" priority="1" operator="equal">
      <formula>"Ok"</formula>
    </cfRule>
    <cfRule type="cellIs" dxfId="0" priority="2" operator="equal">
      <formula>"Not OK"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workbookViewId="0">
      <selection activeCell="A39" sqref="A39"/>
    </sheetView>
  </sheetViews>
  <sheetFormatPr defaultRowHeight="14.4"/>
  <cols>
    <col min="1" max="1" width="26" bestFit="1" customWidth="1"/>
    <col min="2" max="2" width="12.5546875" customWidth="1"/>
    <col min="3" max="3" width="13.44140625" customWidth="1"/>
    <col min="4" max="4" width="17" bestFit="1" customWidth="1"/>
    <col min="5" max="5" width="10.88671875" customWidth="1"/>
    <col min="6" max="6" width="11.109375" customWidth="1"/>
    <col min="7" max="7" width="10.6640625" customWidth="1"/>
    <col min="8" max="8" width="10.88671875" customWidth="1"/>
  </cols>
  <sheetData>
    <row r="1" spans="1:8" s="6" customFormat="1" ht="43.2">
      <c r="A1" s="15" t="s">
        <v>21</v>
      </c>
      <c r="B1" s="15" t="s">
        <v>1</v>
      </c>
      <c r="C1" s="15" t="s">
        <v>2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6</v>
      </c>
    </row>
    <row r="2" spans="1:8">
      <c r="A2" s="1" t="s">
        <v>26</v>
      </c>
      <c r="B2" s="1">
        <v>-1</v>
      </c>
      <c r="C2" s="2">
        <v>0.92290000000000005</v>
      </c>
      <c r="D2" s="2">
        <v>3.6299999999999999E-2</v>
      </c>
      <c r="E2" s="3">
        <v>5.7442000000000002</v>
      </c>
      <c r="F2" s="3">
        <v>5.7442000000000002</v>
      </c>
      <c r="G2" s="1">
        <v>110691.83010000001</v>
      </c>
      <c r="H2" s="1">
        <v>4552.0619999999999</v>
      </c>
    </row>
    <row r="3" spans="1:8">
      <c r="A3" s="1" t="s">
        <v>26</v>
      </c>
      <c r="B3" s="1">
        <v>0</v>
      </c>
      <c r="C3" s="2">
        <v>0.92290000000000005</v>
      </c>
      <c r="D3" s="2">
        <v>3.6299999999999999E-2</v>
      </c>
      <c r="E3" s="3">
        <v>5.7442000000000002</v>
      </c>
      <c r="F3" s="3">
        <v>5.7442000000000002</v>
      </c>
      <c r="G3" s="1">
        <v>110691.83010000001</v>
      </c>
      <c r="H3" s="1">
        <v>4552.0619999999999</v>
      </c>
    </row>
    <row r="4" spans="1:8">
      <c r="A4" s="1" t="s">
        <v>26</v>
      </c>
      <c r="B4" s="1">
        <v>1</v>
      </c>
      <c r="C4" s="2">
        <v>0.92149999999999999</v>
      </c>
      <c r="D4" s="2">
        <v>3.7699999999999997E-2</v>
      </c>
      <c r="E4" s="3">
        <v>5.7442000000000002</v>
      </c>
      <c r="F4" s="3">
        <v>5.7442000000000002</v>
      </c>
      <c r="G4" s="127">
        <v>106357.69929999999</v>
      </c>
      <c r="H4" s="127">
        <v>4373.8262999999997</v>
      </c>
    </row>
    <row r="5" spans="1:8" ht="15" thickBot="1">
      <c r="A5" s="12" t="s">
        <v>26</v>
      </c>
      <c r="B5" s="12">
        <v>2</v>
      </c>
      <c r="C5" s="13">
        <v>0.92600000000000005</v>
      </c>
      <c r="D5" s="13">
        <v>3.6700000000000003E-2</v>
      </c>
      <c r="E5" s="14">
        <v>5.8311999999999999</v>
      </c>
      <c r="F5" s="14">
        <v>5.8311999999999999</v>
      </c>
      <c r="G5" s="128">
        <v>121215.3492</v>
      </c>
      <c r="H5" s="128">
        <v>4984.8284999999996</v>
      </c>
    </row>
    <row r="6" spans="1:8" ht="15" thickTop="1">
      <c r="A6" s="1" t="s">
        <v>27</v>
      </c>
      <c r="B6" s="1">
        <v>-1</v>
      </c>
      <c r="C6" s="2">
        <v>0.84099999999999997</v>
      </c>
      <c r="D6" s="2">
        <v>5.8799999999999998E-2</v>
      </c>
      <c r="E6" s="3">
        <v>5.9183000000000003</v>
      </c>
      <c r="F6" s="3">
        <v>5.9183000000000003</v>
      </c>
      <c r="G6" s="1">
        <v>307931.20569999999</v>
      </c>
      <c r="H6" s="1">
        <v>145393.1825</v>
      </c>
    </row>
    <row r="7" spans="1:8">
      <c r="A7" s="1" t="s">
        <v>27</v>
      </c>
      <c r="B7" s="1">
        <v>0</v>
      </c>
      <c r="C7" s="2">
        <v>0.84099999999999997</v>
      </c>
      <c r="D7" s="2">
        <v>5.8799999999999998E-2</v>
      </c>
      <c r="E7" s="3">
        <v>5.9183000000000003</v>
      </c>
      <c r="F7" s="3">
        <v>5.9183000000000003</v>
      </c>
      <c r="G7" s="1">
        <v>307931.20569999999</v>
      </c>
      <c r="H7" s="1">
        <v>145393.1825</v>
      </c>
    </row>
    <row r="8" spans="1:8">
      <c r="A8" s="1" t="s">
        <v>27</v>
      </c>
      <c r="B8" s="1">
        <v>1</v>
      </c>
      <c r="C8" s="125">
        <v>0.92730000000000001</v>
      </c>
      <c r="D8" s="125">
        <v>5.6399999999999999E-2</v>
      </c>
      <c r="E8" s="3">
        <v>5.9473000000000003</v>
      </c>
      <c r="F8" s="3">
        <v>5.9473000000000003</v>
      </c>
      <c r="G8" s="127">
        <v>303608.88459999999</v>
      </c>
      <c r="H8" s="127">
        <v>143174.5331</v>
      </c>
    </row>
    <row r="9" spans="1:8" ht="15" thickBot="1">
      <c r="A9" s="12" t="s">
        <v>27</v>
      </c>
      <c r="B9" s="12">
        <v>2</v>
      </c>
      <c r="C9" s="126">
        <v>0.97929999999999995</v>
      </c>
      <c r="D9" s="126">
        <v>5.91E-2</v>
      </c>
      <c r="E9" s="14">
        <v>5.9183000000000003</v>
      </c>
      <c r="F9" s="14">
        <v>5.9183000000000003</v>
      </c>
      <c r="G9" s="128">
        <v>313316.13660000003</v>
      </c>
      <c r="H9" s="128">
        <v>146737.64360000001</v>
      </c>
    </row>
    <row r="10" spans="1:8" ht="15" thickTop="1">
      <c r="A10" s="1" t="s">
        <v>28</v>
      </c>
      <c r="B10" s="1">
        <v>-1</v>
      </c>
      <c r="C10" s="2">
        <v>0.81459999999999999</v>
      </c>
      <c r="D10" s="2">
        <v>1.2E-2</v>
      </c>
      <c r="E10" s="3">
        <v>4.6997999999999998</v>
      </c>
      <c r="F10" s="3">
        <v>4.6997999999999998</v>
      </c>
      <c r="G10" s="1">
        <v>2294.5502999999999</v>
      </c>
      <c r="H10" s="1">
        <v>1591.6188</v>
      </c>
    </row>
    <row r="11" spans="1:8">
      <c r="A11" s="1" t="s">
        <v>28</v>
      </c>
      <c r="B11" s="1">
        <v>0</v>
      </c>
      <c r="C11" s="2">
        <v>0.81459999999999999</v>
      </c>
      <c r="D11" s="2">
        <v>1.2E-2</v>
      </c>
      <c r="E11" s="3">
        <v>4.6997999999999998</v>
      </c>
      <c r="F11" s="3">
        <v>4.6997999999999998</v>
      </c>
      <c r="G11" s="1">
        <v>2294.5502999999999</v>
      </c>
      <c r="H11" s="1">
        <v>1591.6188</v>
      </c>
    </row>
    <row r="12" spans="1:8">
      <c r="A12" s="1" t="s">
        <v>28</v>
      </c>
      <c r="B12" s="1">
        <v>1</v>
      </c>
      <c r="C12" s="2">
        <v>0.93659999999999999</v>
      </c>
      <c r="D12" s="2">
        <v>0</v>
      </c>
      <c r="E12" s="3">
        <v>4.5837000000000003</v>
      </c>
      <c r="F12" s="3">
        <v>4.5837000000000003</v>
      </c>
      <c r="G12" s="127">
        <v>2233.9076</v>
      </c>
      <c r="H12" s="127">
        <v>1543.5337</v>
      </c>
    </row>
    <row r="13" spans="1:8" ht="15" thickBot="1">
      <c r="A13" s="12" t="s">
        <v>28</v>
      </c>
      <c r="B13" s="12">
        <v>2</v>
      </c>
      <c r="C13" s="13">
        <v>0.96930000000000005</v>
      </c>
      <c r="D13" s="13">
        <v>0</v>
      </c>
      <c r="E13" s="14">
        <v>4.8738999999999999</v>
      </c>
      <c r="F13" s="14">
        <v>4.8738999999999999</v>
      </c>
      <c r="G13" s="128">
        <v>2470.4875000000002</v>
      </c>
      <c r="H13" s="128">
        <v>1689.3920000000001</v>
      </c>
    </row>
    <row r="14" spans="1:8" ht="15" thickTop="1">
      <c r="A14" s="1" t="s">
        <v>29</v>
      </c>
      <c r="B14" s="1">
        <v>-1</v>
      </c>
      <c r="C14" s="2">
        <v>0.93679999999999997</v>
      </c>
      <c r="D14" s="2">
        <v>4.8999999999999998E-3</v>
      </c>
      <c r="E14" s="3">
        <v>5.3090000000000002</v>
      </c>
      <c r="F14" s="3">
        <v>5.3090000000000002</v>
      </c>
      <c r="G14" s="1">
        <v>81657.500899999999</v>
      </c>
      <c r="H14" s="1">
        <v>3314.0293999999999</v>
      </c>
    </row>
    <row r="15" spans="1:8">
      <c r="A15" s="1" t="s">
        <v>29</v>
      </c>
      <c r="B15" s="1">
        <v>0</v>
      </c>
      <c r="C15" s="2">
        <v>0.93679999999999997</v>
      </c>
      <c r="D15" s="2">
        <v>4.8999999999999998E-3</v>
      </c>
      <c r="E15" s="3">
        <v>5.3090000000000002</v>
      </c>
      <c r="F15" s="3">
        <v>5.3090000000000002</v>
      </c>
      <c r="G15" s="1">
        <v>81657.500899999999</v>
      </c>
      <c r="H15" s="1">
        <v>3314.0293999999999</v>
      </c>
    </row>
    <row r="16" spans="1:8">
      <c r="A16" s="1" t="s">
        <v>29</v>
      </c>
      <c r="B16" s="1">
        <v>1</v>
      </c>
      <c r="C16" s="2">
        <v>0.93869999999999998</v>
      </c>
      <c r="D16" s="2">
        <v>6.4999999999999997E-3</v>
      </c>
      <c r="E16" s="3">
        <v>5.3670999999999998</v>
      </c>
      <c r="F16" s="3">
        <v>5.3670999999999998</v>
      </c>
      <c r="G16" s="127">
        <v>78548.001099999994</v>
      </c>
      <c r="H16" s="127">
        <v>3215.6151</v>
      </c>
    </row>
    <row r="17" spans="1:8" ht="15" thickBot="1">
      <c r="A17" s="12" t="s">
        <v>29</v>
      </c>
      <c r="B17" s="12">
        <v>2</v>
      </c>
      <c r="C17" s="13">
        <v>0.93469999999999998</v>
      </c>
      <c r="D17" s="13">
        <v>4.5999999999999999E-3</v>
      </c>
      <c r="E17" s="14">
        <v>5.3380000000000001</v>
      </c>
      <c r="F17" s="14">
        <v>5.3380000000000001</v>
      </c>
      <c r="G17" s="128">
        <v>86434.625499999995</v>
      </c>
      <c r="H17" s="128">
        <v>3477.8395</v>
      </c>
    </row>
    <row r="18" spans="1:8" ht="15" thickTop="1">
      <c r="A18" s="1" t="s">
        <v>30</v>
      </c>
      <c r="B18" s="1">
        <v>-1</v>
      </c>
      <c r="C18" s="2">
        <v>0.97750000000000004</v>
      </c>
      <c r="D18" s="2">
        <v>1.0200000000000001E-2</v>
      </c>
      <c r="E18" s="3">
        <v>5.3960999999999997</v>
      </c>
      <c r="F18" s="3">
        <v>5.3960999999999997</v>
      </c>
      <c r="G18" s="1">
        <v>409042.23080000002</v>
      </c>
      <c r="H18" s="1">
        <v>35046.069199999998</v>
      </c>
    </row>
    <row r="19" spans="1:8">
      <c r="A19" s="1" t="s">
        <v>30</v>
      </c>
      <c r="B19" s="1">
        <v>0</v>
      </c>
      <c r="C19" s="2">
        <v>0.97750000000000004</v>
      </c>
      <c r="D19" s="2">
        <v>1.0200000000000001E-2</v>
      </c>
      <c r="E19" s="3">
        <v>5.3960999999999997</v>
      </c>
      <c r="F19" s="3">
        <v>5.3960999999999997</v>
      </c>
      <c r="G19" s="1">
        <v>409042.23080000002</v>
      </c>
      <c r="H19" s="1">
        <v>35046.069199999998</v>
      </c>
    </row>
    <row r="20" spans="1:8">
      <c r="A20" s="1" t="s">
        <v>30</v>
      </c>
      <c r="B20" s="1">
        <v>1</v>
      </c>
      <c r="C20" s="2">
        <v>0.9778</v>
      </c>
      <c r="D20" s="2">
        <v>1.15E-2</v>
      </c>
      <c r="E20" s="3">
        <v>5.4250999999999996</v>
      </c>
      <c r="F20" s="3">
        <v>5.4250999999999996</v>
      </c>
      <c r="G20" s="1">
        <v>396835.48920000001</v>
      </c>
      <c r="H20" s="1">
        <v>34024.2595</v>
      </c>
    </row>
    <row r="21" spans="1:8">
      <c r="A21" s="1" t="s">
        <v>30</v>
      </c>
      <c r="B21" s="1">
        <v>2</v>
      </c>
      <c r="C21" s="2">
        <v>0.9788</v>
      </c>
      <c r="D21" s="2">
        <v>1.0500000000000001E-2</v>
      </c>
      <c r="E21" s="3">
        <v>5.3090000000000002</v>
      </c>
      <c r="F21" s="3">
        <v>5.3090000000000002</v>
      </c>
      <c r="G21" s="1">
        <v>433451.70699999999</v>
      </c>
      <c r="H21" s="1">
        <v>37085.681499999999</v>
      </c>
    </row>
    <row r="25" spans="1:8" ht="15">
      <c r="A25" s="204" t="s">
        <v>174</v>
      </c>
      <c r="B25" s="204"/>
      <c r="C25" s="204"/>
      <c r="D25" s="204"/>
    </row>
    <row r="26" spans="1:8">
      <c r="A26" s="135"/>
      <c r="B26" s="132" t="s">
        <v>175</v>
      </c>
      <c r="C26" s="132" t="s">
        <v>187</v>
      </c>
      <c r="D26" s="132" t="s">
        <v>188</v>
      </c>
    </row>
    <row r="27" spans="1:8" ht="15">
      <c r="A27" s="133" t="s">
        <v>177</v>
      </c>
      <c r="B27" s="129">
        <v>0.97699999999999998</v>
      </c>
      <c r="C27" s="129">
        <v>0.98799999999999999</v>
      </c>
      <c r="D27" s="129">
        <v>1.024</v>
      </c>
    </row>
    <row r="28" spans="1:8" ht="15">
      <c r="A28" s="134" t="s">
        <v>176</v>
      </c>
      <c r="B28" s="130" t="s">
        <v>189</v>
      </c>
      <c r="C28" s="130" t="s">
        <v>195</v>
      </c>
      <c r="D28" s="130" t="s">
        <v>195</v>
      </c>
    </row>
    <row r="29" spans="1:8" ht="15">
      <c r="A29" s="132" t="s">
        <v>178</v>
      </c>
      <c r="B29" s="129">
        <v>10</v>
      </c>
      <c r="C29" s="129">
        <v>15</v>
      </c>
      <c r="D29" s="129">
        <v>5</v>
      </c>
    </row>
    <row r="30" spans="1:8" ht="15">
      <c r="A30" s="133" t="s">
        <v>179</v>
      </c>
      <c r="B30" s="129" t="s">
        <v>190</v>
      </c>
      <c r="C30" s="129" t="s">
        <v>196</v>
      </c>
      <c r="D30" s="129" t="s">
        <v>196</v>
      </c>
    </row>
    <row r="31" spans="1:8" ht="15">
      <c r="A31" s="133" t="s">
        <v>180</v>
      </c>
      <c r="B31" s="130" t="s">
        <v>191</v>
      </c>
      <c r="C31" s="130" t="s">
        <v>197</v>
      </c>
      <c r="D31" s="130" t="s">
        <v>199</v>
      </c>
    </row>
    <row r="32" spans="1:8" ht="15">
      <c r="A32" s="133" t="s">
        <v>181</v>
      </c>
      <c r="B32" s="130" t="s">
        <v>192</v>
      </c>
      <c r="C32" s="130" t="s">
        <v>192</v>
      </c>
      <c r="D32" s="130" t="s">
        <v>192</v>
      </c>
    </row>
    <row r="33" spans="1:5" ht="15">
      <c r="A33" s="133" t="s">
        <v>182</v>
      </c>
      <c r="B33" s="131">
        <v>0.03</v>
      </c>
      <c r="C33" s="131">
        <v>0.06</v>
      </c>
      <c r="D33" s="131">
        <v>0.05</v>
      </c>
    </row>
    <row r="34" spans="1:5" ht="15">
      <c r="A34" s="134" t="s">
        <v>183</v>
      </c>
      <c r="B34" s="129">
        <v>4</v>
      </c>
      <c r="C34" s="129">
        <v>4</v>
      </c>
      <c r="D34" s="129">
        <v>4</v>
      </c>
    </row>
    <row r="35" spans="1:5" ht="15">
      <c r="A35" s="134" t="s">
        <v>184</v>
      </c>
      <c r="B35" s="130" t="s">
        <v>193</v>
      </c>
      <c r="C35" s="130" t="s">
        <v>193</v>
      </c>
      <c r="D35" s="130" t="s">
        <v>193</v>
      </c>
    </row>
    <row r="36" spans="1:5" ht="15">
      <c r="A36" s="134" t="s">
        <v>185</v>
      </c>
      <c r="B36" s="131">
        <v>0.99</v>
      </c>
      <c r="C36" s="131">
        <v>0.96</v>
      </c>
      <c r="D36" s="131">
        <v>0.98</v>
      </c>
    </row>
    <row r="37" spans="1:5" ht="15">
      <c r="A37" s="134" t="s">
        <v>186</v>
      </c>
      <c r="B37" s="129" t="s">
        <v>194</v>
      </c>
      <c r="C37" s="129" t="s">
        <v>198</v>
      </c>
      <c r="D37" s="129" t="s">
        <v>194</v>
      </c>
    </row>
    <row r="39" spans="1:5" ht="15">
      <c r="A39" s="136" t="s">
        <v>200</v>
      </c>
      <c r="B39" s="130" t="s">
        <v>201</v>
      </c>
      <c r="C39" s="130" t="s">
        <v>201</v>
      </c>
      <c r="D39" s="130" t="s">
        <v>207</v>
      </c>
    </row>
    <row r="40" spans="1:5" ht="15">
      <c r="A40" s="136" t="s">
        <v>202</v>
      </c>
      <c r="B40" s="137">
        <v>150</v>
      </c>
      <c r="C40" s="129">
        <v>125</v>
      </c>
      <c r="D40" s="129">
        <v>100</v>
      </c>
    </row>
    <row r="41" spans="1:5" ht="15">
      <c r="A41" s="132" t="s">
        <v>203</v>
      </c>
      <c r="B41" s="129">
        <v>30</v>
      </c>
      <c r="C41" s="129">
        <v>25</v>
      </c>
      <c r="D41" s="129">
        <v>20</v>
      </c>
      <c r="E41" t="s">
        <v>268</v>
      </c>
    </row>
    <row r="42" spans="1:5" ht="15">
      <c r="A42" s="136" t="s">
        <v>204</v>
      </c>
      <c r="B42" s="129">
        <v>750</v>
      </c>
      <c r="C42" s="129">
        <v>625</v>
      </c>
      <c r="D42" s="129">
        <v>500</v>
      </c>
    </row>
    <row r="43" spans="1:5" ht="15">
      <c r="A43" s="136" t="s">
        <v>205</v>
      </c>
      <c r="B43" s="138">
        <v>0.1</v>
      </c>
      <c r="C43" s="138">
        <v>0.12</v>
      </c>
      <c r="D43" s="138">
        <v>0.08</v>
      </c>
    </row>
    <row r="44" spans="1:5" ht="15">
      <c r="A44" s="136" t="s">
        <v>206</v>
      </c>
      <c r="B44" s="138">
        <v>0.03</v>
      </c>
      <c r="C44" s="138">
        <v>0.06</v>
      </c>
      <c r="D44" s="138">
        <v>0.05</v>
      </c>
    </row>
    <row r="45" spans="1:5" ht="15">
      <c r="A45" s="136" t="s">
        <v>208</v>
      </c>
      <c r="B45" s="129">
        <v>0.95</v>
      </c>
      <c r="C45" s="129">
        <v>0.98</v>
      </c>
      <c r="D45" s="129">
        <v>1.01</v>
      </c>
    </row>
  </sheetData>
  <mergeCells count="1">
    <mergeCell ref="A25:D25"/>
  </mergeCells>
  <phoneticPr fontId="1" type="noConversion"/>
  <pageMargins left="0.75" right="0.75" top="0.75" bottom="0.5" header="0.5" footer="0.7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H25" sqref="H25"/>
    </sheetView>
  </sheetViews>
  <sheetFormatPr defaultRowHeight="14.4"/>
  <cols>
    <col min="1" max="1" width="14.109375" customWidth="1"/>
    <col min="2" max="2" width="10" customWidth="1"/>
    <col min="3" max="3" width="4" customWidth="1"/>
    <col min="5" max="7" width="11.5546875" customWidth="1"/>
    <col min="8" max="8" width="13.5546875" customWidth="1"/>
    <col min="9" max="9" width="11.5546875" customWidth="1"/>
    <col min="11" max="11" width="10.88671875" customWidth="1"/>
  </cols>
  <sheetData>
    <row r="1" spans="1:11" s="6" customFormat="1" ht="43.2">
      <c r="A1" s="15" t="s">
        <v>21</v>
      </c>
      <c r="B1" s="15" t="s">
        <v>31</v>
      </c>
      <c r="C1" s="15" t="s">
        <v>1</v>
      </c>
      <c r="D1" s="15" t="s">
        <v>3</v>
      </c>
      <c r="E1" s="15" t="s">
        <v>24</v>
      </c>
      <c r="F1" s="15" t="s">
        <v>5</v>
      </c>
      <c r="G1" s="15" t="s">
        <v>6</v>
      </c>
      <c r="H1" s="21" t="s">
        <v>106</v>
      </c>
      <c r="I1" s="15" t="s">
        <v>15</v>
      </c>
      <c r="J1" s="15" t="s">
        <v>7</v>
      </c>
      <c r="K1" s="21" t="s">
        <v>107</v>
      </c>
    </row>
    <row r="2" spans="1:11">
      <c r="A2" s="1" t="s">
        <v>26</v>
      </c>
      <c r="B2" s="1" t="s">
        <v>16</v>
      </c>
      <c r="C2" s="1">
        <v>-1</v>
      </c>
      <c r="D2" s="2">
        <v>3.6299999999999999E-2</v>
      </c>
      <c r="E2" s="3">
        <v>5.7442000000000002</v>
      </c>
      <c r="F2" s="1">
        <v>110691.83010000001</v>
      </c>
      <c r="G2" s="1">
        <v>4552.0619999999999</v>
      </c>
      <c r="H2" s="1">
        <v>132257.22270000001</v>
      </c>
      <c r="I2" s="1">
        <v>3559348</v>
      </c>
      <c r="J2" s="4">
        <v>3.1E-2</v>
      </c>
      <c r="K2" s="1">
        <v>619636.36360000004</v>
      </c>
    </row>
    <row r="3" spans="1:11">
      <c r="A3" s="1" t="s">
        <v>26</v>
      </c>
      <c r="B3" s="1" t="s">
        <v>16</v>
      </c>
      <c r="C3" s="1">
        <v>0</v>
      </c>
      <c r="D3" s="2">
        <v>3.6299999999999999E-2</v>
      </c>
      <c r="E3" s="3">
        <v>5.7442000000000002</v>
      </c>
      <c r="F3" s="1">
        <v>110691.83010000001</v>
      </c>
      <c r="G3" s="1">
        <v>4552.0619999999999</v>
      </c>
      <c r="H3" s="1">
        <v>132257.22270000001</v>
      </c>
      <c r="I3" s="1">
        <v>3559348</v>
      </c>
      <c r="J3" s="4">
        <v>3.1E-2</v>
      </c>
      <c r="K3" s="1">
        <v>619636.36360000004</v>
      </c>
    </row>
    <row r="4" spans="1:11">
      <c r="A4" s="1" t="s">
        <v>26</v>
      </c>
      <c r="B4" s="1" t="s">
        <v>16</v>
      </c>
      <c r="C4" s="1">
        <v>1</v>
      </c>
      <c r="D4" s="2">
        <v>3.7699999999999997E-2</v>
      </c>
      <c r="E4" s="3">
        <v>5.7442000000000002</v>
      </c>
      <c r="F4" s="1">
        <v>106357.69929999999</v>
      </c>
      <c r="G4" s="1">
        <v>4373.8262999999997</v>
      </c>
      <c r="H4" s="1">
        <v>126781.13250000001</v>
      </c>
      <c r="I4" s="1">
        <v>3419982</v>
      </c>
      <c r="J4" s="4">
        <v>3.1E-2</v>
      </c>
      <c r="K4" s="1">
        <v>595374.54539999994</v>
      </c>
    </row>
    <row r="5" spans="1:11" ht="15" thickBot="1">
      <c r="A5" s="12" t="s">
        <v>26</v>
      </c>
      <c r="B5" s="12" t="s">
        <v>16</v>
      </c>
      <c r="C5" s="12">
        <v>2</v>
      </c>
      <c r="D5" s="13">
        <v>3.6700000000000003E-2</v>
      </c>
      <c r="E5" s="14">
        <v>5.8311999999999999</v>
      </c>
      <c r="F5" s="12">
        <v>121215.3492</v>
      </c>
      <c r="G5" s="12">
        <v>4984.8284999999996</v>
      </c>
      <c r="H5" s="12">
        <v>144167.16800000001</v>
      </c>
      <c r="I5" s="12">
        <v>3897737</v>
      </c>
      <c r="J5" s="17">
        <v>3.1E-2</v>
      </c>
      <c r="K5" s="12">
        <v>668417.91040000005</v>
      </c>
    </row>
    <row r="6" spans="1:11" ht="15" thickTop="1">
      <c r="A6" s="1" t="s">
        <v>27</v>
      </c>
      <c r="B6" s="1" t="s">
        <v>17</v>
      </c>
      <c r="C6" s="1">
        <v>-1</v>
      </c>
      <c r="D6" s="2">
        <v>5.8799999999999998E-2</v>
      </c>
      <c r="E6" s="3">
        <v>5.9183000000000003</v>
      </c>
      <c r="F6" s="1">
        <v>307931.20569999999</v>
      </c>
      <c r="G6" s="1">
        <v>145393.1825</v>
      </c>
      <c r="H6" s="1">
        <v>204296.6023</v>
      </c>
      <c r="I6" s="1">
        <v>5631948</v>
      </c>
      <c r="J6" s="4">
        <v>5.4600000000000003E-2</v>
      </c>
      <c r="K6" s="1">
        <v>951612.35290000006</v>
      </c>
    </row>
    <row r="7" spans="1:11">
      <c r="A7" s="1" t="s">
        <v>27</v>
      </c>
      <c r="B7" s="1" t="s">
        <v>17</v>
      </c>
      <c r="C7" s="1">
        <v>0</v>
      </c>
      <c r="D7" s="2">
        <v>5.8799999999999998E-2</v>
      </c>
      <c r="E7" s="3">
        <v>5.9183000000000003</v>
      </c>
      <c r="F7" s="1">
        <v>307931.20569999999</v>
      </c>
      <c r="G7" s="1">
        <v>145393.1825</v>
      </c>
      <c r="H7" s="1">
        <v>204296.6023</v>
      </c>
      <c r="I7" s="1">
        <v>5631948</v>
      </c>
      <c r="J7" s="4">
        <v>5.4600000000000003E-2</v>
      </c>
      <c r="K7" s="1">
        <v>951612.35290000006</v>
      </c>
    </row>
    <row r="8" spans="1:11">
      <c r="A8" s="1" t="s">
        <v>27</v>
      </c>
      <c r="B8" s="1" t="s">
        <v>17</v>
      </c>
      <c r="C8" s="1">
        <v>1</v>
      </c>
      <c r="D8" s="2">
        <v>5.6399999999999999E-2</v>
      </c>
      <c r="E8" s="3">
        <v>5.9473000000000003</v>
      </c>
      <c r="F8" s="1">
        <v>303608.88459999999</v>
      </c>
      <c r="G8" s="1">
        <v>143174.5331</v>
      </c>
      <c r="H8" s="1">
        <v>201370.44630000001</v>
      </c>
      <c r="I8" s="1">
        <v>5541774</v>
      </c>
      <c r="J8" s="4">
        <v>5.4699999999999999E-2</v>
      </c>
      <c r="K8" s="1">
        <v>931808.19510000001</v>
      </c>
    </row>
    <row r="9" spans="1:11" ht="15" thickBot="1">
      <c r="A9" s="12" t="s">
        <v>27</v>
      </c>
      <c r="B9" s="12" t="s">
        <v>17</v>
      </c>
      <c r="C9" s="12">
        <v>2</v>
      </c>
      <c r="D9" s="13">
        <v>5.91E-2</v>
      </c>
      <c r="E9" s="14">
        <v>5.9183000000000003</v>
      </c>
      <c r="F9" s="12">
        <v>313316.13660000003</v>
      </c>
      <c r="G9" s="12">
        <v>146737.64360000001</v>
      </c>
      <c r="H9" s="12">
        <v>206829.79579999999</v>
      </c>
      <c r="I9" s="12">
        <v>5683333</v>
      </c>
      <c r="J9" s="17">
        <v>5.5100000000000003E-2</v>
      </c>
      <c r="K9" s="12">
        <v>960294.7058</v>
      </c>
    </row>
    <row r="10" spans="1:11" ht="15" thickTop="1">
      <c r="A10" s="1" t="s">
        <v>28</v>
      </c>
      <c r="B10" s="1" t="s">
        <v>20</v>
      </c>
      <c r="C10" s="1">
        <v>-1</v>
      </c>
      <c r="D10" s="2">
        <v>1.2E-2</v>
      </c>
      <c r="E10" s="3">
        <v>4.6997999999999998</v>
      </c>
      <c r="F10" s="1">
        <v>2294.5502999999999</v>
      </c>
      <c r="G10" s="1">
        <v>1591.6188</v>
      </c>
      <c r="H10" s="1">
        <v>183.9967</v>
      </c>
      <c r="I10" s="1">
        <v>4852</v>
      </c>
      <c r="J10" s="4">
        <v>0.4728</v>
      </c>
      <c r="K10" s="1">
        <v>1032.4074000000001</v>
      </c>
    </row>
    <row r="11" spans="1:11">
      <c r="A11" s="1" t="s">
        <v>28</v>
      </c>
      <c r="B11" s="1" t="s">
        <v>20</v>
      </c>
      <c r="C11" s="1">
        <v>0</v>
      </c>
      <c r="D11" s="2">
        <v>1.2E-2</v>
      </c>
      <c r="E11" s="3">
        <v>4.6997999999999998</v>
      </c>
      <c r="F11" s="1">
        <v>2294.5502999999999</v>
      </c>
      <c r="G11" s="1">
        <v>1591.6188</v>
      </c>
      <c r="H11" s="1">
        <v>183.9967</v>
      </c>
      <c r="I11" s="1">
        <v>4852</v>
      </c>
      <c r="J11" s="4">
        <v>0.4728</v>
      </c>
      <c r="K11" s="1">
        <v>1032.4074000000001</v>
      </c>
    </row>
    <row r="12" spans="1:11">
      <c r="A12" s="1" t="s">
        <v>28</v>
      </c>
      <c r="B12" s="1" t="s">
        <v>20</v>
      </c>
      <c r="C12" s="1">
        <v>1</v>
      </c>
      <c r="D12" s="2">
        <v>0</v>
      </c>
      <c r="E12" s="3">
        <v>4.5837000000000003</v>
      </c>
      <c r="F12" s="1">
        <v>2233.9076</v>
      </c>
      <c r="G12" s="1">
        <v>1543.5337</v>
      </c>
      <c r="H12" s="1">
        <v>181.13730000000001</v>
      </c>
      <c r="I12" s="1">
        <v>4693</v>
      </c>
      <c r="J12" s="4">
        <v>0.47599999999999998</v>
      </c>
      <c r="K12" s="1">
        <v>1023.7341</v>
      </c>
    </row>
    <row r="13" spans="1:11" ht="15" thickBot="1">
      <c r="A13" s="12" t="s">
        <v>28</v>
      </c>
      <c r="B13" s="12" t="s">
        <v>20</v>
      </c>
      <c r="C13" s="12">
        <v>2</v>
      </c>
      <c r="D13" s="13">
        <v>0</v>
      </c>
      <c r="E13" s="14">
        <v>4.8738999999999999</v>
      </c>
      <c r="F13" s="12">
        <v>2470.4875000000002</v>
      </c>
      <c r="G13" s="12">
        <v>1689.3920000000001</v>
      </c>
      <c r="H13" s="12">
        <v>199.2304</v>
      </c>
      <c r="I13" s="12">
        <v>5208</v>
      </c>
      <c r="J13" s="17">
        <v>0.47439999999999999</v>
      </c>
      <c r="K13" s="12">
        <v>1068.4522999999999</v>
      </c>
    </row>
    <row r="14" spans="1:11" ht="15" thickTop="1">
      <c r="A14" s="1" t="s">
        <v>29</v>
      </c>
      <c r="B14" s="1" t="s">
        <v>19</v>
      </c>
      <c r="C14" s="1">
        <v>-1</v>
      </c>
      <c r="D14" s="2">
        <v>4.8999999999999998E-3</v>
      </c>
      <c r="E14" s="3">
        <v>5.3090000000000002</v>
      </c>
      <c r="F14" s="1">
        <v>81657.500899999999</v>
      </c>
      <c r="G14" s="1">
        <v>3314.0293999999999</v>
      </c>
      <c r="H14" s="1">
        <v>3164.9045000000001</v>
      </c>
      <c r="I14" s="1">
        <v>82276</v>
      </c>
      <c r="J14" s="4">
        <v>0.99239999999999995</v>
      </c>
      <c r="K14" s="1">
        <v>15497.2677</v>
      </c>
    </row>
    <row r="15" spans="1:11">
      <c r="A15" s="1" t="s">
        <v>29</v>
      </c>
      <c r="B15" s="1" t="s">
        <v>19</v>
      </c>
      <c r="C15" s="1">
        <v>0</v>
      </c>
      <c r="D15" s="2">
        <v>4.8999999999999998E-3</v>
      </c>
      <c r="E15" s="3">
        <v>5.3090000000000002</v>
      </c>
      <c r="F15" s="1">
        <v>81657.500899999999</v>
      </c>
      <c r="G15" s="1">
        <v>3314.0293999999999</v>
      </c>
      <c r="H15" s="1">
        <v>3164.9045000000001</v>
      </c>
      <c r="I15" s="1">
        <v>82276</v>
      </c>
      <c r="J15" s="4">
        <v>0.99239999999999995</v>
      </c>
      <c r="K15" s="1">
        <v>15497.2677</v>
      </c>
    </row>
    <row r="16" spans="1:11">
      <c r="A16" s="1" t="s">
        <v>29</v>
      </c>
      <c r="B16" s="1" t="s">
        <v>19</v>
      </c>
      <c r="C16" s="1">
        <v>1</v>
      </c>
      <c r="D16" s="2">
        <v>6.4999999999999997E-3</v>
      </c>
      <c r="E16" s="3">
        <v>5.3670999999999998</v>
      </c>
      <c r="F16" s="1">
        <v>78548.001099999994</v>
      </c>
      <c r="G16" s="1">
        <v>3215.6151</v>
      </c>
      <c r="H16" s="1">
        <v>3041.5785999999998</v>
      </c>
      <c r="I16" s="1">
        <v>79114</v>
      </c>
      <c r="J16" s="4">
        <v>0.99280000000000002</v>
      </c>
      <c r="K16" s="1">
        <v>14740.540499999999</v>
      </c>
    </row>
    <row r="17" spans="1:11" ht="15" thickBot="1">
      <c r="A17" s="12" t="s">
        <v>29</v>
      </c>
      <c r="B17" s="12" t="s">
        <v>19</v>
      </c>
      <c r="C17" s="12">
        <v>2</v>
      </c>
      <c r="D17" s="13">
        <v>4.5999999999999999E-3</v>
      </c>
      <c r="E17" s="14">
        <v>5.3380000000000001</v>
      </c>
      <c r="F17" s="12">
        <v>86434.625499999995</v>
      </c>
      <c r="G17" s="12">
        <v>3477.8395</v>
      </c>
      <c r="H17" s="12">
        <v>3352.6905999999999</v>
      </c>
      <c r="I17" s="12">
        <v>87121</v>
      </c>
      <c r="J17" s="17">
        <v>0.99209999999999998</v>
      </c>
      <c r="K17" s="12">
        <v>16320.652099999999</v>
      </c>
    </row>
    <row r="18" spans="1:11" ht="15" thickTop="1">
      <c r="A18" s="1" t="s">
        <v>30</v>
      </c>
      <c r="B18" s="1" t="s">
        <v>18</v>
      </c>
      <c r="C18" s="1">
        <v>-1</v>
      </c>
      <c r="D18" s="2">
        <v>1.0200000000000001E-2</v>
      </c>
      <c r="E18" s="3">
        <v>5.3960999999999997</v>
      </c>
      <c r="F18" s="1">
        <v>409042.23080000002</v>
      </c>
      <c r="G18" s="1">
        <v>35046.069199999998</v>
      </c>
      <c r="H18" s="1">
        <v>35360.3393</v>
      </c>
      <c r="I18" s="1">
        <v>931265</v>
      </c>
      <c r="J18" s="4">
        <v>0.43919999999999998</v>
      </c>
      <c r="K18" s="1">
        <v>172580.64509999999</v>
      </c>
    </row>
    <row r="19" spans="1:11">
      <c r="A19" s="1" t="s">
        <v>30</v>
      </c>
      <c r="B19" s="1" t="s">
        <v>18</v>
      </c>
      <c r="C19" s="1">
        <v>0</v>
      </c>
      <c r="D19" s="2">
        <v>1.0200000000000001E-2</v>
      </c>
      <c r="E19" s="3">
        <v>5.3960999999999997</v>
      </c>
      <c r="F19" s="1">
        <v>409042.23080000002</v>
      </c>
      <c r="G19" s="1">
        <v>35046.069199999998</v>
      </c>
      <c r="H19" s="1">
        <v>35360.3393</v>
      </c>
      <c r="I19" s="1">
        <v>931265</v>
      </c>
      <c r="J19" s="4">
        <v>0.43919999999999998</v>
      </c>
      <c r="K19" s="1">
        <v>172580.64509999999</v>
      </c>
    </row>
    <row r="20" spans="1:11">
      <c r="A20" s="1" t="s">
        <v>30</v>
      </c>
      <c r="B20" s="1" t="s">
        <v>18</v>
      </c>
      <c r="C20" s="1">
        <v>1</v>
      </c>
      <c r="D20" s="2">
        <v>1.15E-2</v>
      </c>
      <c r="E20" s="3">
        <v>5.4250999999999996</v>
      </c>
      <c r="F20" s="1">
        <v>396835.48920000001</v>
      </c>
      <c r="G20" s="1">
        <v>34024.2595</v>
      </c>
      <c r="H20" s="1">
        <v>34215.737200000003</v>
      </c>
      <c r="I20" s="1">
        <v>903414</v>
      </c>
      <c r="J20" s="4">
        <v>0.43919999999999998</v>
      </c>
      <c r="K20" s="1">
        <v>166524.06409999999</v>
      </c>
    </row>
    <row r="21" spans="1:11">
      <c r="A21" s="1" t="s">
        <v>30</v>
      </c>
      <c r="B21" s="1" t="s">
        <v>18</v>
      </c>
      <c r="C21" s="1">
        <v>2</v>
      </c>
      <c r="D21" s="2">
        <v>1.0500000000000001E-2</v>
      </c>
      <c r="E21" s="3">
        <v>5.3090000000000002</v>
      </c>
      <c r="F21" s="1">
        <v>433451.70699999999</v>
      </c>
      <c r="G21" s="1">
        <v>37085.681499999999</v>
      </c>
      <c r="H21" s="1">
        <v>37691.3001</v>
      </c>
      <c r="I21" s="1">
        <v>986967</v>
      </c>
      <c r="J21" s="4">
        <v>0.43909999999999999</v>
      </c>
      <c r="K21" s="1">
        <v>185901.63930000001</v>
      </c>
    </row>
  </sheetData>
  <phoneticPr fontId="1" type="noConversion"/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workbookViewId="0">
      <selection activeCell="N5" sqref="N5"/>
    </sheetView>
  </sheetViews>
  <sheetFormatPr defaultRowHeight="14.4"/>
  <cols>
    <col min="1" max="1" width="14.33203125" bestFit="1" customWidth="1"/>
    <col min="2" max="2" width="4.109375" customWidth="1"/>
    <col min="3" max="3" width="12.33203125" customWidth="1"/>
    <col min="4" max="4" width="15.109375" customWidth="1"/>
    <col min="5" max="7" width="12.33203125" customWidth="1"/>
    <col min="13" max="13" width="10" bestFit="1" customWidth="1"/>
    <col min="14" max="14" width="9.88671875" customWidth="1"/>
  </cols>
  <sheetData>
    <row r="1" spans="1:16" s="6" customFormat="1" ht="43.2">
      <c r="A1" s="15" t="s">
        <v>32</v>
      </c>
      <c r="B1" s="15" t="s">
        <v>1</v>
      </c>
      <c r="C1" s="43" t="s">
        <v>33</v>
      </c>
      <c r="D1" s="44" t="s">
        <v>34</v>
      </c>
      <c r="E1" s="44" t="s">
        <v>35</v>
      </c>
      <c r="F1" s="44" t="s">
        <v>36</v>
      </c>
      <c r="G1" s="45" t="s">
        <v>37</v>
      </c>
      <c r="H1" s="43" t="s">
        <v>38</v>
      </c>
      <c r="I1" s="44" t="s">
        <v>39</v>
      </c>
      <c r="J1" s="44" t="s">
        <v>40</v>
      </c>
      <c r="K1" s="44" t="s">
        <v>41</v>
      </c>
      <c r="L1" s="58" t="s">
        <v>42</v>
      </c>
      <c r="M1" s="15" t="s">
        <v>43</v>
      </c>
      <c r="N1" s="18" t="s">
        <v>44</v>
      </c>
      <c r="O1" s="43" t="s">
        <v>45</v>
      </c>
      <c r="P1" s="44" t="s">
        <v>46</v>
      </c>
    </row>
    <row r="2" spans="1:16">
      <c r="A2" s="1" t="s">
        <v>47</v>
      </c>
      <c r="B2" s="1">
        <v>-1</v>
      </c>
      <c r="C2" s="46">
        <v>62.589599999999997</v>
      </c>
      <c r="D2" s="10">
        <v>12.1012</v>
      </c>
      <c r="E2" s="8">
        <v>10.8484</v>
      </c>
      <c r="F2" s="10">
        <v>3.9363000000000001</v>
      </c>
      <c r="G2" s="53">
        <v>9.3927999999999994</v>
      </c>
      <c r="H2" s="28">
        <v>0.7823</v>
      </c>
      <c r="I2" s="9">
        <v>0.1512</v>
      </c>
      <c r="J2" s="9">
        <v>0.1356</v>
      </c>
      <c r="K2" s="9">
        <v>4.9200000000000001E-2</v>
      </c>
      <c r="L2" s="59">
        <v>0.1174</v>
      </c>
      <c r="M2" s="1">
        <v>8434.9009000000005</v>
      </c>
      <c r="N2" s="2">
        <v>0.78720000000000001</v>
      </c>
      <c r="O2" s="46">
        <v>0</v>
      </c>
      <c r="P2" s="9">
        <v>0</v>
      </c>
    </row>
    <row r="3" spans="1:16">
      <c r="A3" s="1" t="s">
        <v>47</v>
      </c>
      <c r="B3" s="1">
        <v>0</v>
      </c>
      <c r="C3" s="46">
        <v>62.589599999999997</v>
      </c>
      <c r="D3" s="10">
        <v>12.1012</v>
      </c>
      <c r="E3" s="8">
        <v>10.8484</v>
      </c>
      <c r="F3" s="10">
        <v>3.9363000000000001</v>
      </c>
      <c r="G3" s="53">
        <v>9.3927999999999994</v>
      </c>
      <c r="H3" s="28">
        <v>0.7823</v>
      </c>
      <c r="I3" s="9">
        <v>0.1512</v>
      </c>
      <c r="J3" s="9">
        <v>0.1356</v>
      </c>
      <c r="K3" s="9">
        <v>4.9200000000000001E-2</v>
      </c>
      <c r="L3" s="59">
        <v>0.1174</v>
      </c>
      <c r="M3" s="1">
        <v>8434.9009000000005</v>
      </c>
      <c r="N3" s="2">
        <v>0.78720000000000001</v>
      </c>
      <c r="O3" s="46">
        <v>0</v>
      </c>
      <c r="P3" s="9">
        <v>0</v>
      </c>
    </row>
    <row r="4" spans="1:16" ht="15" thickBot="1">
      <c r="A4" s="12" t="s">
        <v>47</v>
      </c>
      <c r="B4" s="12">
        <v>1</v>
      </c>
      <c r="C4" s="48">
        <v>60.464100000000002</v>
      </c>
      <c r="D4" s="14">
        <v>12.322699999999999</v>
      </c>
      <c r="E4" s="12">
        <v>10.5124</v>
      </c>
      <c r="F4" s="14">
        <v>36.813200000000002</v>
      </c>
      <c r="G4" s="54">
        <v>8.0999999999999996E-3</v>
      </c>
      <c r="H4" s="30">
        <v>0.50380000000000003</v>
      </c>
      <c r="I4" s="13">
        <v>0.1026</v>
      </c>
      <c r="J4" s="13">
        <v>8.7599999999999997E-2</v>
      </c>
      <c r="K4" s="13">
        <v>0.30669999999999997</v>
      </c>
      <c r="L4" s="60">
        <v>0</v>
      </c>
      <c r="M4" s="12">
        <v>8549.1831999999995</v>
      </c>
      <c r="N4" s="13">
        <v>0.91490000000000005</v>
      </c>
      <c r="O4" s="48">
        <v>0</v>
      </c>
      <c r="P4" s="13">
        <v>0</v>
      </c>
    </row>
    <row r="5" spans="1:16" ht="15" thickTop="1">
      <c r="A5" s="1" t="s">
        <v>47</v>
      </c>
      <c r="B5" s="1">
        <v>2</v>
      </c>
      <c r="C5" s="55">
        <v>66.683700000000002</v>
      </c>
      <c r="D5" s="56">
        <v>10.7722</v>
      </c>
      <c r="E5" s="8">
        <v>11.477499999999999</v>
      </c>
      <c r="F5" s="56">
        <v>2.6518999999999999</v>
      </c>
      <c r="G5" s="57">
        <v>11.4693</v>
      </c>
      <c r="H5" s="61">
        <v>0.83350000000000002</v>
      </c>
      <c r="I5" s="62">
        <v>0.1346</v>
      </c>
      <c r="J5" s="62">
        <v>0.1434</v>
      </c>
      <c r="K5" s="63">
        <v>3.3099999999999997E-2</v>
      </c>
      <c r="L5" s="64">
        <v>0.14330000000000001</v>
      </c>
      <c r="M5" s="20">
        <v>11780.170700000001</v>
      </c>
      <c r="N5" s="19">
        <v>0.79490000000000005</v>
      </c>
      <c r="O5" s="46">
        <v>0</v>
      </c>
      <c r="P5" s="9">
        <v>0</v>
      </c>
    </row>
    <row r="6" spans="1:16">
      <c r="C6" s="3"/>
    </row>
    <row r="7" spans="1:16">
      <c r="C7" s="52"/>
      <c r="D7" s="52"/>
    </row>
    <row r="8" spans="1:16" ht="17.399999999999999">
      <c r="H8" s="205" t="s">
        <v>133</v>
      </c>
      <c r="I8" s="205"/>
      <c r="J8" s="205"/>
      <c r="K8" s="205"/>
      <c r="M8" s="207" t="s">
        <v>132</v>
      </c>
      <c r="N8" s="208"/>
      <c r="O8" s="208"/>
      <c r="P8" s="208"/>
    </row>
    <row r="9" spans="1:16" ht="17.399999999999999">
      <c r="H9" s="206" t="s">
        <v>130</v>
      </c>
      <c r="I9" s="206"/>
      <c r="J9" s="206"/>
      <c r="K9" s="51" t="s">
        <v>131</v>
      </c>
      <c r="M9" s="206" t="s">
        <v>134</v>
      </c>
      <c r="N9" s="206"/>
      <c r="O9" s="206"/>
      <c r="P9" s="51" t="s">
        <v>135</v>
      </c>
    </row>
    <row r="10" spans="1:16" ht="28.8">
      <c r="A10" s="15" t="s">
        <v>48</v>
      </c>
      <c r="B10" s="15" t="s">
        <v>1</v>
      </c>
      <c r="C10" s="15" t="s">
        <v>49</v>
      </c>
      <c r="D10" s="15" t="s">
        <v>50</v>
      </c>
    </row>
    <row r="11" spans="1:16" ht="17.399999999999999">
      <c r="A11" s="1" t="s">
        <v>51</v>
      </c>
      <c r="B11" s="1">
        <v>-1</v>
      </c>
      <c r="C11" s="2">
        <v>0.14480000000000001</v>
      </c>
      <c r="D11" s="1">
        <v>11021.9944</v>
      </c>
      <c r="H11" s="50" t="s">
        <v>136</v>
      </c>
    </row>
    <row r="12" spans="1:16" ht="17.399999999999999">
      <c r="A12" s="1" t="s">
        <v>51</v>
      </c>
      <c r="B12" s="1">
        <v>0</v>
      </c>
      <c r="C12" s="2">
        <v>0.14480000000000001</v>
      </c>
      <c r="D12" s="1">
        <v>11021.9944</v>
      </c>
      <c r="H12" s="50" t="s">
        <v>172</v>
      </c>
    </row>
    <row r="13" spans="1:16" ht="18" thickBot="1">
      <c r="A13" s="12" t="s">
        <v>51</v>
      </c>
      <c r="B13" s="12">
        <v>1</v>
      </c>
      <c r="C13" s="13">
        <v>0.1492</v>
      </c>
      <c r="D13" s="12">
        <v>10980.8722</v>
      </c>
      <c r="H13" s="50" t="s">
        <v>173</v>
      </c>
    </row>
    <row r="14" spans="1:16" ht="15" thickTop="1">
      <c r="A14" s="1" t="s">
        <v>51</v>
      </c>
      <c r="B14" s="1">
        <v>2</v>
      </c>
      <c r="C14" s="2">
        <v>0.1648</v>
      </c>
      <c r="D14" s="1">
        <v>10939.3246</v>
      </c>
    </row>
    <row r="16" spans="1:16" ht="17.399999999999999">
      <c r="H16" s="50" t="s">
        <v>264</v>
      </c>
      <c r="I16" t="s">
        <v>266</v>
      </c>
    </row>
    <row r="17" spans="8:12" ht="17.399999999999999">
      <c r="H17" s="50" t="s">
        <v>265</v>
      </c>
      <c r="I17" t="s">
        <v>267</v>
      </c>
    </row>
    <row r="22" spans="8:12" ht="17.399999999999999">
      <c r="L22" s="36"/>
    </row>
  </sheetData>
  <mergeCells count="4">
    <mergeCell ref="H8:K8"/>
    <mergeCell ref="H9:J9"/>
    <mergeCell ref="M8:P8"/>
    <mergeCell ref="M9:O9"/>
  </mergeCells>
  <phoneticPr fontId="1" type="noConversion"/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8"/>
  <sheetViews>
    <sheetView workbookViewId="0">
      <selection activeCell="E9" sqref="E9"/>
    </sheetView>
  </sheetViews>
  <sheetFormatPr defaultRowHeight="14.4"/>
  <cols>
    <col min="1" max="1" width="16.109375" bestFit="1" customWidth="1"/>
    <col min="2" max="2" width="4" customWidth="1"/>
    <col min="4" max="6" width="12.33203125" customWidth="1"/>
    <col min="7" max="7" width="11.88671875" customWidth="1"/>
    <col min="10" max="10" width="11.33203125" customWidth="1"/>
    <col min="12" max="12" width="5.88671875" customWidth="1"/>
    <col min="13" max="13" width="11.109375" customWidth="1"/>
    <col min="14" max="14" width="11.6640625" customWidth="1"/>
    <col min="15" max="15" width="7.88671875" customWidth="1"/>
    <col min="16" max="16" width="6.5546875" customWidth="1"/>
  </cols>
  <sheetData>
    <row r="1" spans="1:17" s="6" customFormat="1" ht="43.2">
      <c r="A1" s="15" t="s">
        <v>52</v>
      </c>
      <c r="B1" s="15" t="s">
        <v>1</v>
      </c>
      <c r="C1" s="15" t="s">
        <v>53</v>
      </c>
      <c r="D1" s="25" t="s">
        <v>54</v>
      </c>
      <c r="E1" s="26" t="s">
        <v>55</v>
      </c>
      <c r="F1" s="26" t="s">
        <v>56</v>
      </c>
      <c r="G1" s="33" t="s">
        <v>168</v>
      </c>
      <c r="H1" s="27" t="s">
        <v>167</v>
      </c>
      <c r="I1" s="38" t="s">
        <v>57</v>
      </c>
      <c r="J1" s="38" t="s">
        <v>58</v>
      </c>
      <c r="K1" s="38" t="s">
        <v>59</v>
      </c>
      <c r="L1" s="43" t="s">
        <v>60</v>
      </c>
      <c r="M1" s="58" t="s">
        <v>61</v>
      </c>
      <c r="N1" s="73" t="s">
        <v>62</v>
      </c>
      <c r="O1" s="76" t="s">
        <v>145</v>
      </c>
      <c r="P1" s="38" t="s">
        <v>64</v>
      </c>
    </row>
    <row r="2" spans="1:17">
      <c r="A2" s="1" t="s">
        <v>65</v>
      </c>
      <c r="B2" s="1">
        <v>-1</v>
      </c>
      <c r="C2" s="5">
        <v>0.90396075532513498</v>
      </c>
      <c r="D2" s="28">
        <v>0.94810000000000005</v>
      </c>
      <c r="E2" s="9">
        <v>0.91169999999999995</v>
      </c>
      <c r="F2" s="9">
        <v>0.85499999999999998</v>
      </c>
      <c r="G2" s="34">
        <v>44744.7765</v>
      </c>
      <c r="H2" s="29">
        <v>18510.197199999999</v>
      </c>
      <c r="I2" s="41">
        <v>7.6634000000000002</v>
      </c>
      <c r="J2" s="41">
        <v>7.0151000000000003</v>
      </c>
      <c r="K2" s="41">
        <v>168.73009999999999</v>
      </c>
      <c r="L2" s="46">
        <v>14.694900000000001</v>
      </c>
      <c r="M2" s="59">
        <v>0.85929999999999995</v>
      </c>
      <c r="N2" s="74">
        <v>0.90980000000000005</v>
      </c>
      <c r="O2" s="77">
        <v>1.1568000000000001</v>
      </c>
      <c r="P2" s="39">
        <v>94367.525099999999</v>
      </c>
    </row>
    <row r="3" spans="1:17">
      <c r="A3" s="1" t="s">
        <v>65</v>
      </c>
      <c r="B3" s="1">
        <v>0</v>
      </c>
      <c r="C3" s="5">
        <v>0.90396075532513498</v>
      </c>
      <c r="D3" s="28">
        <v>0.94810000000000005</v>
      </c>
      <c r="E3" s="9">
        <v>0.91169999999999995</v>
      </c>
      <c r="F3" s="9">
        <v>0.85499999999999998</v>
      </c>
      <c r="G3" s="34">
        <v>44744.7765</v>
      </c>
      <c r="H3" s="29">
        <v>18510.197199999999</v>
      </c>
      <c r="I3" s="41">
        <v>7.6634000000000002</v>
      </c>
      <c r="J3" s="41">
        <v>7.0151000000000003</v>
      </c>
      <c r="K3" s="41">
        <v>168.73009999999999</v>
      </c>
      <c r="L3" s="46">
        <v>14.694900000000001</v>
      </c>
      <c r="M3" s="71">
        <v>0.85929999999999995</v>
      </c>
      <c r="N3" s="74">
        <v>0.90980000000000005</v>
      </c>
      <c r="O3" s="77">
        <v>1.1568000000000001</v>
      </c>
      <c r="P3" s="39">
        <v>94367.525099999999</v>
      </c>
    </row>
    <row r="4" spans="1:17">
      <c r="A4" s="1" t="s">
        <v>65</v>
      </c>
      <c r="B4" s="1">
        <v>1</v>
      </c>
      <c r="C4" s="5">
        <v>0.95123561584647398</v>
      </c>
      <c r="D4" s="28">
        <v>0.98319999999999996</v>
      </c>
      <c r="E4" s="9">
        <v>0.9758</v>
      </c>
      <c r="F4" s="9">
        <v>0.95960000000000001</v>
      </c>
      <c r="G4" s="34">
        <v>47084.8151</v>
      </c>
      <c r="H4" s="29">
        <v>20790.603500000001</v>
      </c>
      <c r="I4" s="41">
        <v>7.6634000000000002</v>
      </c>
      <c r="J4" s="41">
        <v>7.0151000000000003</v>
      </c>
      <c r="K4" s="41">
        <v>168.73009999999999</v>
      </c>
      <c r="L4" s="67">
        <v>17.3401</v>
      </c>
      <c r="M4" s="71">
        <v>0.83169999999999999</v>
      </c>
      <c r="N4" s="74">
        <v>0.93640000000000001</v>
      </c>
      <c r="O4" s="77">
        <v>1.0899000000000001</v>
      </c>
      <c r="P4" s="39">
        <v>94367.525099999999</v>
      </c>
    </row>
    <row r="5" spans="1:17" ht="15" thickBot="1">
      <c r="A5" s="12" t="s">
        <v>65</v>
      </c>
      <c r="B5" s="12">
        <v>2</v>
      </c>
      <c r="C5" s="16">
        <v>0.80308352634161795</v>
      </c>
      <c r="D5" s="30">
        <v>0.90229999999999999</v>
      </c>
      <c r="E5" s="13">
        <v>0.88649999999999995</v>
      </c>
      <c r="F5" s="13">
        <v>0.81459999999999999</v>
      </c>
      <c r="G5" s="35">
        <v>39751.496599999999</v>
      </c>
      <c r="H5" s="31">
        <v>11877.9954</v>
      </c>
      <c r="I5" s="42">
        <v>7.6634000000000002</v>
      </c>
      <c r="J5" s="42">
        <v>7.0151000000000003</v>
      </c>
      <c r="K5" s="42">
        <v>168.73009999999999</v>
      </c>
      <c r="L5" s="68">
        <v>10.746700000000001</v>
      </c>
      <c r="M5" s="72">
        <v>0.89570000000000005</v>
      </c>
      <c r="N5" s="75">
        <v>0.88109999999999999</v>
      </c>
      <c r="O5" s="78">
        <v>1.3089999999999999</v>
      </c>
      <c r="P5" s="40">
        <v>94367.525099999999</v>
      </c>
    </row>
    <row r="6" spans="1:17" ht="15" thickTop="1">
      <c r="A6" s="1" t="s">
        <v>66</v>
      </c>
      <c r="B6" s="1">
        <v>-1</v>
      </c>
      <c r="C6" s="5">
        <v>0.92643473370170903</v>
      </c>
      <c r="D6" s="28">
        <v>0.94379999999999997</v>
      </c>
      <c r="E6" s="9">
        <v>0.92049999999999998</v>
      </c>
      <c r="F6" s="9">
        <v>0.86850000000000005</v>
      </c>
      <c r="G6" s="34">
        <v>23451.6237</v>
      </c>
      <c r="H6" s="29">
        <v>10083.6278</v>
      </c>
      <c r="I6" s="41">
        <v>5.1951999999999998</v>
      </c>
      <c r="J6" s="41">
        <v>6.9214000000000002</v>
      </c>
      <c r="K6" s="41">
        <v>88.607399999999998</v>
      </c>
      <c r="L6" s="46">
        <v>15.051399999999999</v>
      </c>
      <c r="M6" s="59">
        <v>0.85329999999999995</v>
      </c>
      <c r="N6" s="74">
        <v>0.91020000000000001</v>
      </c>
      <c r="O6" s="77">
        <v>1.1125</v>
      </c>
      <c r="P6" s="39">
        <v>52623.309500000003</v>
      </c>
    </row>
    <row r="7" spans="1:17">
      <c r="A7" s="1" t="s">
        <v>66</v>
      </c>
      <c r="B7" s="1">
        <v>0</v>
      </c>
      <c r="C7" s="5">
        <v>0.92643473370170903</v>
      </c>
      <c r="D7" s="28">
        <v>0.94379999999999997</v>
      </c>
      <c r="E7" s="9">
        <v>0.92049999999999998</v>
      </c>
      <c r="F7" s="9">
        <v>0.86850000000000005</v>
      </c>
      <c r="G7" s="34">
        <v>23451.6237</v>
      </c>
      <c r="H7" s="29">
        <v>10083.6278</v>
      </c>
      <c r="I7" s="41">
        <v>5.1951999999999998</v>
      </c>
      <c r="J7" s="41">
        <v>6.9214000000000002</v>
      </c>
      <c r="K7" s="41">
        <v>88.607399999999998</v>
      </c>
      <c r="L7" s="46">
        <v>15.051399999999999</v>
      </c>
      <c r="M7" s="59">
        <v>0.85329999999999995</v>
      </c>
      <c r="N7" s="74">
        <v>0.91020000000000001</v>
      </c>
      <c r="O7" s="77">
        <v>1.1125</v>
      </c>
      <c r="P7" s="39">
        <v>52623.309500000003</v>
      </c>
    </row>
    <row r="8" spans="1:17">
      <c r="A8" s="1" t="s">
        <v>66</v>
      </c>
      <c r="B8" s="1">
        <v>1</v>
      </c>
      <c r="C8" s="5">
        <v>0.92784685261916999</v>
      </c>
      <c r="D8" s="28">
        <v>0.9869</v>
      </c>
      <c r="E8" s="9">
        <v>0.98060000000000003</v>
      </c>
      <c r="F8" s="9">
        <v>0.96730000000000005</v>
      </c>
      <c r="G8" s="34">
        <v>23487.3698</v>
      </c>
      <c r="H8" s="29">
        <v>10102.500899999999</v>
      </c>
      <c r="I8" s="41">
        <v>5.1951999999999998</v>
      </c>
      <c r="J8" s="41">
        <v>6.9214000000000002</v>
      </c>
      <c r="K8" s="41">
        <v>88.607399999999998</v>
      </c>
      <c r="L8" s="67">
        <v>18.454799999999999</v>
      </c>
      <c r="M8" s="71">
        <v>0.8206</v>
      </c>
      <c r="N8" s="74">
        <v>0.92910000000000004</v>
      </c>
      <c r="O8" s="77">
        <v>1.0427999999999999</v>
      </c>
      <c r="P8" s="39">
        <v>52623.309500000003</v>
      </c>
    </row>
    <row r="9" spans="1:17" ht="15" thickBot="1">
      <c r="A9" s="12" t="s">
        <v>66</v>
      </c>
      <c r="B9" s="12">
        <v>2</v>
      </c>
      <c r="C9" s="16">
        <v>0.91739601813374805</v>
      </c>
      <c r="D9" s="30">
        <v>0.92069999999999996</v>
      </c>
      <c r="E9" s="13">
        <v>0.90310000000000001</v>
      </c>
      <c r="F9" s="13">
        <v>0.84160000000000001</v>
      </c>
      <c r="G9" s="35">
        <v>23222.819</v>
      </c>
      <c r="H9" s="31">
        <v>8946.2939999999999</v>
      </c>
      <c r="I9" s="42">
        <v>5.1951999999999998</v>
      </c>
      <c r="J9" s="42">
        <v>6.9214000000000002</v>
      </c>
      <c r="K9" s="42">
        <v>88.607399999999998</v>
      </c>
      <c r="L9" s="68">
        <v>11.4267</v>
      </c>
      <c r="M9" s="72">
        <v>0.88880000000000003</v>
      </c>
      <c r="N9" s="75">
        <v>0.89070000000000005</v>
      </c>
      <c r="O9" s="78">
        <v>1.2728999999999999</v>
      </c>
      <c r="P9" s="40">
        <v>52623.309500000003</v>
      </c>
    </row>
    <row r="10" spans="1:17" ht="15" thickTop="1">
      <c r="A10" s="1" t="s">
        <v>67</v>
      </c>
      <c r="B10" s="1">
        <v>-1</v>
      </c>
      <c r="C10" s="5">
        <v>1.0013149287346601</v>
      </c>
      <c r="D10" s="28">
        <v>0.96740000000000004</v>
      </c>
      <c r="E10" s="9">
        <v>0.93179999999999996</v>
      </c>
      <c r="F10" s="9">
        <v>0.91169999999999995</v>
      </c>
      <c r="G10" s="34">
        <v>26451.6021</v>
      </c>
      <c r="H10" s="29">
        <v>12088.532999999999</v>
      </c>
      <c r="I10" s="41">
        <v>4.1239999999999997</v>
      </c>
      <c r="J10" s="41">
        <v>3.8807999999999998</v>
      </c>
      <c r="K10" s="41">
        <v>77.192499999999995</v>
      </c>
      <c r="L10" s="46">
        <v>14.3452</v>
      </c>
      <c r="M10" s="59">
        <v>0.86580000000000001</v>
      </c>
      <c r="N10" s="74">
        <v>0.97030000000000005</v>
      </c>
      <c r="O10" s="77">
        <v>1.5591999999999999</v>
      </c>
      <c r="P10" s="39">
        <v>45123.577299999997</v>
      </c>
    </row>
    <row r="11" spans="1:17">
      <c r="A11" s="1" t="s">
        <v>67</v>
      </c>
      <c r="B11" s="1">
        <v>0</v>
      </c>
      <c r="C11" s="5">
        <v>1.0013149287346601</v>
      </c>
      <c r="D11" s="28">
        <v>0.96740000000000004</v>
      </c>
      <c r="E11" s="9">
        <v>0.93179999999999996</v>
      </c>
      <c r="F11" s="9">
        <v>0.91169999999999995</v>
      </c>
      <c r="G11" s="34">
        <v>26451.6021</v>
      </c>
      <c r="H11" s="29">
        <v>12088.532999999999</v>
      </c>
      <c r="I11" s="41">
        <v>4.1239999999999997</v>
      </c>
      <c r="J11" s="41">
        <v>3.8807999999999998</v>
      </c>
      <c r="K11" s="41">
        <v>77.192499999999995</v>
      </c>
      <c r="L11" s="46">
        <v>14.3452</v>
      </c>
      <c r="M11" s="71">
        <v>0.86580000000000001</v>
      </c>
      <c r="N11" s="74">
        <v>0.97030000000000005</v>
      </c>
      <c r="O11" s="77">
        <v>1.5591999999999999</v>
      </c>
      <c r="P11" s="39">
        <v>45123.577299999997</v>
      </c>
    </row>
    <row r="12" spans="1:17">
      <c r="A12" s="1" t="s">
        <v>67</v>
      </c>
      <c r="B12" s="1">
        <v>1</v>
      </c>
      <c r="C12" s="5">
        <v>1.02488261708113</v>
      </c>
      <c r="D12" s="28">
        <v>0.99129999999999996</v>
      </c>
      <c r="E12" s="9">
        <v>0.98099999999999998</v>
      </c>
      <c r="F12" s="9">
        <v>0.97509999999999997</v>
      </c>
      <c r="G12" s="34">
        <v>27074.186600000001</v>
      </c>
      <c r="H12" s="29">
        <v>12567.696400000001</v>
      </c>
      <c r="I12" s="41">
        <v>4.1239999999999997</v>
      </c>
      <c r="J12" s="41">
        <v>3.8807999999999998</v>
      </c>
      <c r="K12" s="41">
        <v>77.192499999999995</v>
      </c>
      <c r="L12" s="67">
        <v>15.8751</v>
      </c>
      <c r="M12" s="71">
        <v>0.8488</v>
      </c>
      <c r="N12" s="74">
        <v>0.98460000000000003</v>
      </c>
      <c r="O12" s="77">
        <v>1.5268999999999999</v>
      </c>
      <c r="P12" s="39">
        <v>45123.577299999997</v>
      </c>
    </row>
    <row r="13" spans="1:17">
      <c r="A13" s="1" t="s">
        <v>67</v>
      </c>
      <c r="B13" s="1">
        <v>2</v>
      </c>
      <c r="C13" s="5">
        <v>0.86207424325944604</v>
      </c>
      <c r="D13" s="28">
        <v>0.90459999999999996</v>
      </c>
      <c r="E13" s="9">
        <v>0.86570000000000003</v>
      </c>
      <c r="F13" s="9">
        <v>0.82809999999999995</v>
      </c>
      <c r="G13" s="34">
        <v>22773.299599999998</v>
      </c>
      <c r="H13" s="29">
        <v>8096.2281999999996</v>
      </c>
      <c r="I13" s="41">
        <v>4.1239999999999997</v>
      </c>
      <c r="J13" s="41">
        <v>3.8807999999999998</v>
      </c>
      <c r="K13" s="41">
        <v>77.192499999999995</v>
      </c>
      <c r="L13" s="67">
        <v>9.8323999999999998</v>
      </c>
      <c r="M13" s="71">
        <v>0.90490000000000004</v>
      </c>
      <c r="N13" s="74">
        <v>0.91920000000000002</v>
      </c>
      <c r="O13" s="77">
        <v>1.6136999999999999</v>
      </c>
      <c r="P13" s="39">
        <v>45123.577299999997</v>
      </c>
    </row>
    <row r="14" spans="1:17">
      <c r="A14" s="1"/>
      <c r="B14" s="1"/>
      <c r="C14" s="5"/>
      <c r="D14" s="9"/>
      <c r="E14" s="9"/>
      <c r="F14" s="9"/>
      <c r="G14" s="8"/>
      <c r="H14" s="8"/>
      <c r="I14" s="41"/>
      <c r="J14" s="41"/>
      <c r="K14" s="41"/>
      <c r="L14" s="10"/>
      <c r="M14" s="9"/>
      <c r="N14" s="9"/>
      <c r="O14" s="66"/>
      <c r="P14" s="39"/>
    </row>
    <row r="16" spans="1:17" ht="19.2">
      <c r="A16" s="65" t="s">
        <v>126</v>
      </c>
      <c r="B16" s="50"/>
      <c r="C16" s="50"/>
      <c r="D16" s="50"/>
      <c r="E16" s="50"/>
      <c r="F16" s="50"/>
      <c r="G16" s="50"/>
      <c r="H16" s="65" t="s">
        <v>124</v>
      </c>
      <c r="I16" s="50"/>
      <c r="Q16" s="36" t="s">
        <v>140</v>
      </c>
    </row>
    <row r="17" spans="1:17" ht="17.399999999999999">
      <c r="A17" s="50" t="s">
        <v>110</v>
      </c>
      <c r="B17" s="209"/>
      <c r="C17" s="209"/>
      <c r="D17" s="209"/>
      <c r="E17" s="209"/>
      <c r="F17" s="209"/>
      <c r="G17" s="209"/>
      <c r="H17" s="50">
        <v>1</v>
      </c>
      <c r="I17" s="50" t="s">
        <v>108</v>
      </c>
      <c r="Q17" s="24" t="s">
        <v>138</v>
      </c>
    </row>
    <row r="18" spans="1:17" ht="17.399999999999999">
      <c r="A18" s="50" t="s">
        <v>111</v>
      </c>
      <c r="B18" s="209" t="s">
        <v>144</v>
      </c>
      <c r="C18" s="209"/>
      <c r="D18" s="209"/>
      <c r="E18" s="209"/>
      <c r="F18" s="209"/>
      <c r="G18" s="209"/>
      <c r="H18" s="50">
        <v>2</v>
      </c>
      <c r="I18" s="50" t="s">
        <v>109</v>
      </c>
      <c r="Q18" s="24" t="s">
        <v>139</v>
      </c>
    </row>
    <row r="19" spans="1:17" ht="17.399999999999999">
      <c r="A19" s="50" t="s">
        <v>112</v>
      </c>
      <c r="B19" s="209" t="s">
        <v>115</v>
      </c>
      <c r="C19" s="209"/>
      <c r="D19" s="209"/>
      <c r="E19" s="209"/>
      <c r="F19" s="209"/>
      <c r="G19" s="209"/>
      <c r="H19" s="50">
        <v>3</v>
      </c>
      <c r="I19" s="50" t="s">
        <v>137</v>
      </c>
      <c r="Q19" s="36" t="s">
        <v>169</v>
      </c>
    </row>
    <row r="20" spans="1:17" ht="17.399999999999999">
      <c r="A20" s="50" t="s">
        <v>113</v>
      </c>
      <c r="B20" s="209" t="s">
        <v>114</v>
      </c>
      <c r="C20" s="209"/>
      <c r="D20" s="209"/>
      <c r="E20" s="209"/>
      <c r="F20" s="209"/>
      <c r="G20" s="209"/>
      <c r="H20" s="50">
        <v>4</v>
      </c>
      <c r="I20" s="50" t="s">
        <v>143</v>
      </c>
    </row>
    <row r="21" spans="1:17" ht="17.399999999999999">
      <c r="A21" s="50" t="s">
        <v>116</v>
      </c>
      <c r="B21" s="210" t="s">
        <v>125</v>
      </c>
      <c r="C21" s="210"/>
      <c r="D21" s="210"/>
      <c r="E21" s="210"/>
      <c r="F21" s="210"/>
      <c r="G21" s="210"/>
      <c r="H21" s="50"/>
    </row>
    <row r="22" spans="1:17" ht="17.399999999999999">
      <c r="A22" s="50" t="s">
        <v>117</v>
      </c>
      <c r="B22" s="211" t="s">
        <v>123</v>
      </c>
      <c r="C22" s="211"/>
      <c r="D22" s="211"/>
      <c r="E22" s="211"/>
      <c r="F22" s="211"/>
      <c r="G22" s="211"/>
      <c r="H22" s="50"/>
    </row>
    <row r="23" spans="1:17" ht="17.399999999999999">
      <c r="A23" s="50" t="s">
        <v>118</v>
      </c>
      <c r="B23" s="209" t="s">
        <v>129</v>
      </c>
      <c r="C23" s="209"/>
      <c r="D23" s="209"/>
      <c r="E23" s="209"/>
      <c r="F23" s="209"/>
      <c r="G23" s="209"/>
      <c r="H23" s="50"/>
    </row>
    <row r="24" spans="1:17" ht="17.399999999999999">
      <c r="A24" s="50" t="s">
        <v>119</v>
      </c>
      <c r="B24" s="209" t="s">
        <v>127</v>
      </c>
      <c r="C24" s="209"/>
      <c r="D24" s="209"/>
      <c r="E24" s="209"/>
      <c r="F24" s="209"/>
      <c r="G24" s="209"/>
      <c r="H24" s="50"/>
    </row>
    <row r="25" spans="1:17" ht="17.399999999999999">
      <c r="A25" s="50" t="s">
        <v>120</v>
      </c>
      <c r="B25" s="209" t="s">
        <v>128</v>
      </c>
      <c r="C25" s="209"/>
      <c r="D25" s="209"/>
      <c r="E25" s="209"/>
      <c r="F25" s="209"/>
      <c r="G25" s="209"/>
      <c r="H25" s="50"/>
    </row>
    <row r="26" spans="1:17" s="69" customFormat="1" ht="157.19999999999999" customHeight="1">
      <c r="A26" s="70" t="s">
        <v>141</v>
      </c>
      <c r="B26" s="212" t="s">
        <v>142</v>
      </c>
      <c r="C26" s="212"/>
      <c r="D26" s="212"/>
      <c r="E26" s="212"/>
      <c r="F26" s="212"/>
      <c r="G26" s="212"/>
      <c r="H26" s="70"/>
    </row>
    <row r="27" spans="1:17" ht="17.399999999999999">
      <c r="A27" s="50" t="s">
        <v>121</v>
      </c>
      <c r="B27" s="209"/>
      <c r="C27" s="209"/>
      <c r="D27" s="209"/>
      <c r="E27" s="209"/>
      <c r="F27" s="209"/>
      <c r="G27" s="209"/>
      <c r="H27" s="50"/>
    </row>
    <row r="28" spans="1:17" ht="17.399999999999999">
      <c r="A28" s="50" t="s">
        <v>122</v>
      </c>
      <c r="B28" s="209"/>
      <c r="C28" s="209"/>
      <c r="D28" s="209"/>
      <c r="E28" s="209"/>
      <c r="F28" s="209"/>
      <c r="G28" s="209"/>
      <c r="H28" s="50"/>
    </row>
  </sheetData>
  <mergeCells count="12">
    <mergeCell ref="B25:G25"/>
    <mergeCell ref="B26:G26"/>
    <mergeCell ref="B27:G27"/>
    <mergeCell ref="B28:G28"/>
    <mergeCell ref="B18:G18"/>
    <mergeCell ref="B23:G23"/>
    <mergeCell ref="B24:G24"/>
    <mergeCell ref="B17:G17"/>
    <mergeCell ref="B19:G19"/>
    <mergeCell ref="B20:G20"/>
    <mergeCell ref="B21:G21"/>
    <mergeCell ref="B22:G22"/>
  </mergeCells>
  <phoneticPr fontId="1" type="noConversion"/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Q81"/>
  <sheetViews>
    <sheetView tabSelected="1" zoomScale="85" zoomScaleNormal="85" workbookViewId="0">
      <pane ySplit="1" topLeftCell="A5" activePane="bottomLeft" state="frozen"/>
      <selection pane="bottomLeft" activeCell="F74" sqref="F74"/>
    </sheetView>
  </sheetViews>
  <sheetFormatPr defaultRowHeight="14.4"/>
  <cols>
    <col min="1" max="1" width="16.109375" bestFit="1" customWidth="1"/>
    <col min="2" max="2" width="28" bestFit="1" customWidth="1"/>
    <col min="3" max="3" width="4.44140625" customWidth="1"/>
    <col min="4" max="5" width="10.109375" customWidth="1"/>
    <col min="6" max="6" width="9.44140625" customWidth="1"/>
    <col min="7" max="8" width="12" customWidth="1"/>
    <col min="9" max="9" width="11.109375" customWidth="1"/>
    <col min="10" max="11" width="13.5546875" customWidth="1"/>
    <col min="12" max="12" width="10.5546875" style="87" customWidth="1"/>
    <col min="13" max="14" width="11.88671875" customWidth="1"/>
    <col min="15" max="15" width="21.88671875" style="83" customWidth="1"/>
  </cols>
  <sheetData>
    <row r="1" spans="1:17" s="6" customFormat="1" ht="43.2">
      <c r="A1" s="15" t="s">
        <v>52</v>
      </c>
      <c r="B1" s="15" t="s">
        <v>68</v>
      </c>
      <c r="C1" s="15" t="s">
        <v>1</v>
      </c>
      <c r="D1" s="44" t="s">
        <v>69</v>
      </c>
      <c r="E1" s="43" t="s">
        <v>70</v>
      </c>
      <c r="F1" s="45" t="s">
        <v>71</v>
      </c>
      <c r="G1" s="79" t="s">
        <v>148</v>
      </c>
      <c r="H1" s="32" t="s">
        <v>149</v>
      </c>
      <c r="I1" s="73" t="s">
        <v>61</v>
      </c>
      <c r="J1" s="15" t="s">
        <v>54</v>
      </c>
      <c r="K1" s="44" t="s">
        <v>55</v>
      </c>
      <c r="L1" s="88" t="s">
        <v>73</v>
      </c>
      <c r="M1" s="44" t="s">
        <v>62</v>
      </c>
      <c r="N1" s="91" t="s">
        <v>63</v>
      </c>
      <c r="O1" s="80" t="s">
        <v>150</v>
      </c>
    </row>
    <row r="2" spans="1:17" ht="15" hidden="1">
      <c r="A2" s="1" t="s">
        <v>65</v>
      </c>
      <c r="B2" s="1" t="s">
        <v>74</v>
      </c>
      <c r="C2" s="1">
        <v>-1</v>
      </c>
      <c r="D2" s="1">
        <v>42637.491600000001</v>
      </c>
      <c r="E2" s="34">
        <v>17344.178599999999</v>
      </c>
      <c r="F2" s="47">
        <v>0.4067823398</v>
      </c>
      <c r="G2" s="1">
        <v>7454.9844000000003</v>
      </c>
      <c r="H2" s="4">
        <v>0.17484575560000001</v>
      </c>
      <c r="I2" s="74">
        <v>0.8528</v>
      </c>
      <c r="J2" s="2">
        <v>0.9375</v>
      </c>
      <c r="K2" s="2">
        <v>0.91900000000000004</v>
      </c>
      <c r="L2" s="89">
        <v>3.3300000000000003E-2</v>
      </c>
      <c r="M2" s="2">
        <v>0.87060000000000004</v>
      </c>
      <c r="N2" s="92">
        <v>1.0446</v>
      </c>
      <c r="O2" s="81">
        <v>0</v>
      </c>
      <c r="Q2" s="24" t="s">
        <v>146</v>
      </c>
    </row>
    <row r="3" spans="1:17" ht="17.399999999999999" hidden="1">
      <c r="A3" s="1" t="s">
        <v>65</v>
      </c>
      <c r="B3" s="1" t="s">
        <v>74</v>
      </c>
      <c r="C3" s="1">
        <v>0</v>
      </c>
      <c r="D3" s="1">
        <v>42637.491600000001</v>
      </c>
      <c r="E3" s="34">
        <v>17344.178599999999</v>
      </c>
      <c r="F3" s="47">
        <v>0.4067823398</v>
      </c>
      <c r="G3" s="1">
        <v>7454.9844000000003</v>
      </c>
      <c r="H3" s="4">
        <v>0.17484575560000001</v>
      </c>
      <c r="I3" s="74">
        <v>0.8528</v>
      </c>
      <c r="J3" s="2">
        <v>0.9375</v>
      </c>
      <c r="K3" s="2">
        <v>0.91900000000000004</v>
      </c>
      <c r="L3" s="89">
        <v>3.3300000000000003E-2</v>
      </c>
      <c r="M3" s="2">
        <v>0.87060000000000004</v>
      </c>
      <c r="N3" s="92">
        <v>1.0446</v>
      </c>
      <c r="O3" s="81">
        <v>0</v>
      </c>
      <c r="Q3" s="36" t="s">
        <v>147</v>
      </c>
    </row>
    <row r="4" spans="1:17" ht="15" hidden="1">
      <c r="A4" s="1" t="s">
        <v>65</v>
      </c>
      <c r="B4" s="1" t="s">
        <v>74</v>
      </c>
      <c r="C4" s="1">
        <v>1</v>
      </c>
      <c r="D4" s="1">
        <v>42637.491600000001</v>
      </c>
      <c r="E4" s="34">
        <v>18251.235199999999</v>
      </c>
      <c r="F4" s="47">
        <v>0.42805602710000001</v>
      </c>
      <c r="G4" s="1">
        <v>8351.6330999999991</v>
      </c>
      <c r="H4" s="4">
        <v>0.19587533939999999</v>
      </c>
      <c r="I4" s="74">
        <v>0.82789999999999997</v>
      </c>
      <c r="J4" s="2">
        <v>0.98829999999999996</v>
      </c>
      <c r="K4" s="2">
        <v>0.98660000000000003</v>
      </c>
      <c r="L4" s="89">
        <v>3.3300000000000003E-2</v>
      </c>
      <c r="M4" s="2">
        <v>0.9</v>
      </c>
      <c r="N4" s="92">
        <v>0.97199999999999998</v>
      </c>
      <c r="O4" s="81">
        <v>0</v>
      </c>
      <c r="Q4" s="24" t="s">
        <v>151</v>
      </c>
    </row>
    <row r="5" spans="1:17">
      <c r="A5" s="1" t="s">
        <v>65</v>
      </c>
      <c r="B5" s="1" t="s">
        <v>74</v>
      </c>
      <c r="C5" s="1">
        <v>2</v>
      </c>
      <c r="D5" s="1">
        <v>42637.491600000001</v>
      </c>
      <c r="E5" s="34">
        <v>15408.6602</v>
      </c>
      <c r="F5" s="47">
        <v>0.36138758679999999</v>
      </c>
      <c r="G5" s="1">
        <v>4736.6121000000003</v>
      </c>
      <c r="H5" s="4">
        <v>0.1110903104</v>
      </c>
      <c r="I5" s="74">
        <v>0.88770000000000004</v>
      </c>
      <c r="J5" s="2">
        <v>0.88690000000000002</v>
      </c>
      <c r="K5" s="2">
        <v>0.87549999999999994</v>
      </c>
      <c r="L5" s="89">
        <v>3.3300000000000003E-2</v>
      </c>
      <c r="M5" s="2">
        <v>0.82950000000000002</v>
      </c>
      <c r="N5" s="92">
        <v>1.2154</v>
      </c>
      <c r="O5" s="81">
        <v>0</v>
      </c>
    </row>
    <row r="6" spans="1:17" ht="15" hidden="1">
      <c r="A6" s="1" t="s">
        <v>65</v>
      </c>
      <c r="B6" s="1" t="s">
        <v>75</v>
      </c>
      <c r="C6" s="1">
        <v>-1</v>
      </c>
      <c r="D6" s="1">
        <v>7181.7897000000003</v>
      </c>
      <c r="E6" s="34">
        <v>3570.6307999999999</v>
      </c>
      <c r="F6" s="47">
        <v>0.49717841540000002</v>
      </c>
      <c r="G6" s="1">
        <v>1711.8708999999999</v>
      </c>
      <c r="H6" s="4">
        <v>0.23836271710000001</v>
      </c>
      <c r="I6" s="74">
        <v>0.87729999999999997</v>
      </c>
      <c r="J6" s="2">
        <v>0.83899999999999997</v>
      </c>
      <c r="K6" s="2">
        <v>0.78690000000000004</v>
      </c>
      <c r="L6" s="89">
        <v>3.7199999999999997E-2</v>
      </c>
      <c r="M6" s="2">
        <v>0.80030000000000001</v>
      </c>
      <c r="N6" s="92">
        <v>1.1993</v>
      </c>
      <c r="O6" s="81">
        <v>0</v>
      </c>
      <c r="Q6" s="37" t="s">
        <v>152</v>
      </c>
    </row>
    <row r="7" spans="1:17" ht="17.399999999999999" hidden="1">
      <c r="A7" s="1" t="s">
        <v>65</v>
      </c>
      <c r="B7" s="1" t="s">
        <v>75</v>
      </c>
      <c r="C7" s="1">
        <v>0</v>
      </c>
      <c r="D7" s="1">
        <v>7181.7897000000003</v>
      </c>
      <c r="E7" s="34">
        <v>3570.6307999999999</v>
      </c>
      <c r="F7" s="47">
        <v>0.49717841540000002</v>
      </c>
      <c r="G7" s="1">
        <v>1711.8708999999999</v>
      </c>
      <c r="H7" s="4">
        <v>0.23836271710000001</v>
      </c>
      <c r="I7" s="74">
        <v>0.87729999999999997</v>
      </c>
      <c r="J7" s="2">
        <v>0.83899999999999997</v>
      </c>
      <c r="K7" s="2">
        <v>0.78690000000000004</v>
      </c>
      <c r="L7" s="89">
        <v>3.7199999999999997E-2</v>
      </c>
      <c r="M7" s="2">
        <v>0.80030000000000001</v>
      </c>
      <c r="N7" s="92">
        <v>1.1993</v>
      </c>
      <c r="O7" s="81">
        <v>0</v>
      </c>
      <c r="Q7" s="36" t="s">
        <v>170</v>
      </c>
    </row>
    <row r="8" spans="1:17" hidden="1">
      <c r="A8" s="1" t="s">
        <v>65</v>
      </c>
      <c r="B8" s="1" t="s">
        <v>75</v>
      </c>
      <c r="C8" s="1">
        <v>1</v>
      </c>
      <c r="D8" s="1">
        <v>7181.7897000000003</v>
      </c>
      <c r="E8" s="34">
        <v>3757.3658</v>
      </c>
      <c r="F8" s="47">
        <v>0.52317958870000003</v>
      </c>
      <c r="G8" s="1">
        <v>1860.8594000000001</v>
      </c>
      <c r="H8" s="4">
        <v>0.25910803180000003</v>
      </c>
      <c r="I8" s="74">
        <v>0.85099999999999998</v>
      </c>
      <c r="J8" s="2">
        <v>0.9738</v>
      </c>
      <c r="K8" s="2">
        <v>0.95660000000000001</v>
      </c>
      <c r="L8" s="89">
        <v>3.7199999999999997E-2</v>
      </c>
      <c r="M8" s="2">
        <v>0.97499999999999998</v>
      </c>
      <c r="N8" s="92">
        <v>1.1513</v>
      </c>
      <c r="O8" s="81">
        <v>0</v>
      </c>
    </row>
    <row r="9" spans="1:17">
      <c r="A9" s="1" t="s">
        <v>65</v>
      </c>
      <c r="B9" s="1" t="s">
        <v>75</v>
      </c>
      <c r="C9" s="1">
        <v>2</v>
      </c>
      <c r="D9" s="1">
        <v>7181.7897000000003</v>
      </c>
      <c r="E9" s="34">
        <v>3172.1673000000001</v>
      </c>
      <c r="F9" s="47">
        <v>0.44169593940000001</v>
      </c>
      <c r="G9" s="1">
        <v>1190.9686999999999</v>
      </c>
      <c r="H9" s="4">
        <v>0.1658317446</v>
      </c>
      <c r="I9" s="74">
        <v>0.90110000000000001</v>
      </c>
      <c r="J9" s="2">
        <v>0.88049999999999995</v>
      </c>
      <c r="K9" s="2">
        <v>0.84940000000000004</v>
      </c>
      <c r="L9" s="89">
        <v>3.7199999999999997E-2</v>
      </c>
      <c r="M9" s="2">
        <v>0.87180000000000002</v>
      </c>
      <c r="N9" s="92">
        <v>1.3882000000000001</v>
      </c>
      <c r="O9" s="81">
        <v>0</v>
      </c>
    </row>
    <row r="10" spans="1:17" hidden="1">
      <c r="A10" s="1" t="s">
        <v>65</v>
      </c>
      <c r="B10" s="1" t="s">
        <v>76</v>
      </c>
      <c r="C10" s="1">
        <v>-1</v>
      </c>
      <c r="D10" s="1">
        <v>26777.460299999999</v>
      </c>
      <c r="E10" s="34">
        <v>11618.7711</v>
      </c>
      <c r="F10" s="47">
        <v>0.43390116249999999</v>
      </c>
      <c r="G10" s="1">
        <v>4475.3315000000002</v>
      </c>
      <c r="H10" s="4">
        <v>0.16713054520000001</v>
      </c>
      <c r="I10" s="74">
        <v>0.85460000000000003</v>
      </c>
      <c r="J10" s="2">
        <v>0.97140000000000004</v>
      </c>
      <c r="K10" s="2">
        <v>0.96509999999999996</v>
      </c>
      <c r="L10" s="89">
        <v>3.4700000000000002E-2</v>
      </c>
      <c r="M10" s="2">
        <v>0.97499999999999998</v>
      </c>
      <c r="N10" s="92">
        <v>1.0720000000000001</v>
      </c>
      <c r="O10" s="81">
        <v>0</v>
      </c>
    </row>
    <row r="11" spans="1:17" hidden="1">
      <c r="A11" s="1" t="s">
        <v>65</v>
      </c>
      <c r="B11" s="1" t="s">
        <v>76</v>
      </c>
      <c r="C11" s="1">
        <v>0</v>
      </c>
      <c r="D11" s="1">
        <v>26777.460299999999</v>
      </c>
      <c r="E11" s="34">
        <v>11618.7711</v>
      </c>
      <c r="F11" s="47">
        <v>0.43390116249999999</v>
      </c>
      <c r="G11" s="1">
        <v>4475.3315000000002</v>
      </c>
      <c r="H11" s="4">
        <v>0.16713054520000001</v>
      </c>
      <c r="I11" s="74">
        <v>0.85460000000000003</v>
      </c>
      <c r="J11" s="2">
        <v>0.97140000000000004</v>
      </c>
      <c r="K11" s="2">
        <v>0.96509999999999996</v>
      </c>
      <c r="L11" s="89">
        <v>3.4700000000000002E-2</v>
      </c>
      <c r="M11" s="2">
        <v>0.97499999999999998</v>
      </c>
      <c r="N11" s="92">
        <v>1.0720000000000001</v>
      </c>
      <c r="O11" s="81">
        <v>0</v>
      </c>
    </row>
    <row r="12" spans="1:17" hidden="1">
      <c r="A12" s="1" t="s">
        <v>65</v>
      </c>
      <c r="B12" s="1" t="s">
        <v>76</v>
      </c>
      <c r="C12" s="1">
        <v>1</v>
      </c>
      <c r="D12" s="1">
        <v>26777.460299999999</v>
      </c>
      <c r="E12" s="34">
        <v>12226.4035</v>
      </c>
      <c r="F12" s="47">
        <v>0.4565930956</v>
      </c>
      <c r="G12" s="1">
        <v>5144.9700999999995</v>
      </c>
      <c r="H12" s="4">
        <v>0.19213809270000001</v>
      </c>
      <c r="I12" s="74">
        <v>0.8266</v>
      </c>
      <c r="J12" s="2">
        <v>0.98609999999999998</v>
      </c>
      <c r="K12" s="2">
        <v>0.98350000000000004</v>
      </c>
      <c r="L12" s="89">
        <v>3.4700000000000002E-2</v>
      </c>
      <c r="M12" s="2">
        <v>0.91400000000000003</v>
      </c>
      <c r="N12" s="92">
        <v>0.98709999999999998</v>
      </c>
      <c r="O12" s="81">
        <v>0</v>
      </c>
    </row>
    <row r="13" spans="1:17">
      <c r="A13" s="1" t="s">
        <v>65</v>
      </c>
      <c r="B13" s="1" t="s">
        <v>76</v>
      </c>
      <c r="C13" s="1">
        <v>2</v>
      </c>
      <c r="D13" s="1">
        <v>26777.460299999999</v>
      </c>
      <c r="E13" s="34">
        <v>10322.177900000001</v>
      </c>
      <c r="F13" s="47">
        <v>0.38548009259999999</v>
      </c>
      <c r="G13" s="1">
        <v>2605.8906999999999</v>
      </c>
      <c r="H13" s="4">
        <v>9.7316576900000007E-2</v>
      </c>
      <c r="I13" s="74">
        <v>0.88980000000000004</v>
      </c>
      <c r="J13" s="2">
        <v>0.94020000000000004</v>
      </c>
      <c r="K13" s="2">
        <v>0.93679999999999997</v>
      </c>
      <c r="L13" s="89">
        <v>3.4700000000000002E-2</v>
      </c>
      <c r="M13" s="2">
        <v>0.90139999999999998</v>
      </c>
      <c r="N13" s="92">
        <v>1.2465999999999999</v>
      </c>
      <c r="O13" s="81">
        <v>0</v>
      </c>
    </row>
    <row r="14" spans="1:17" hidden="1">
      <c r="A14" s="1" t="s">
        <v>65</v>
      </c>
      <c r="B14" s="1" t="s">
        <v>77</v>
      </c>
      <c r="C14" s="1">
        <v>-1</v>
      </c>
      <c r="D14" s="1">
        <v>35873.063999999998</v>
      </c>
      <c r="E14" s="34">
        <v>7134.1252000000004</v>
      </c>
      <c r="F14" s="47">
        <v>0.1988713661</v>
      </c>
      <c r="G14" s="1">
        <v>2681.3980999999999</v>
      </c>
      <c r="H14" s="4">
        <v>7.4746837999999996E-2</v>
      </c>
      <c r="I14" s="74">
        <v>0.84589999999999999</v>
      </c>
      <c r="J14" s="2">
        <v>0.97450000000000003</v>
      </c>
      <c r="K14" s="2">
        <v>0.96930000000000005</v>
      </c>
      <c r="L14" s="89">
        <v>3.3099999999999997E-2</v>
      </c>
      <c r="M14" s="2">
        <v>0.91400000000000003</v>
      </c>
      <c r="N14" s="92">
        <v>1.4982</v>
      </c>
      <c r="O14" s="81">
        <v>0</v>
      </c>
    </row>
    <row r="15" spans="1:17" hidden="1">
      <c r="A15" s="1" t="s">
        <v>65</v>
      </c>
      <c r="B15" s="1" t="s">
        <v>77</v>
      </c>
      <c r="C15" s="1">
        <v>0</v>
      </c>
      <c r="D15" s="1">
        <v>35873.063999999998</v>
      </c>
      <c r="E15" s="34">
        <v>7134.1252000000004</v>
      </c>
      <c r="F15" s="47">
        <v>0.1988713661</v>
      </c>
      <c r="G15" s="1">
        <v>2681.3980999999999</v>
      </c>
      <c r="H15" s="4">
        <v>7.4746837999999996E-2</v>
      </c>
      <c r="I15" s="74">
        <v>0.84589999999999999</v>
      </c>
      <c r="J15" s="2">
        <v>0.97450000000000003</v>
      </c>
      <c r="K15" s="2">
        <v>0.96930000000000005</v>
      </c>
      <c r="L15" s="89">
        <v>3.3099999999999997E-2</v>
      </c>
      <c r="M15" s="2">
        <v>0.91400000000000003</v>
      </c>
      <c r="N15" s="92">
        <v>1.4982</v>
      </c>
      <c r="O15" s="81">
        <v>0</v>
      </c>
    </row>
    <row r="16" spans="1:17" hidden="1">
      <c r="A16" s="1" t="s">
        <v>65</v>
      </c>
      <c r="B16" s="1" t="s">
        <v>77</v>
      </c>
      <c r="C16" s="1">
        <v>1</v>
      </c>
      <c r="D16" s="1">
        <v>35873.063999999998</v>
      </c>
      <c r="E16" s="34">
        <v>7507.2218999999996</v>
      </c>
      <c r="F16" s="47">
        <v>0.20927183539999999</v>
      </c>
      <c r="G16" s="1">
        <v>3025.9567000000002</v>
      </c>
      <c r="H16" s="4">
        <v>8.4351778799999999E-2</v>
      </c>
      <c r="I16" s="74">
        <v>0.81759999999999999</v>
      </c>
      <c r="J16" s="2">
        <v>0.98380000000000001</v>
      </c>
      <c r="K16" s="2">
        <v>0.98350000000000004</v>
      </c>
      <c r="L16" s="89">
        <v>3.3099999999999997E-2</v>
      </c>
      <c r="M16" s="2">
        <v>0.96609999999999996</v>
      </c>
      <c r="N16" s="92">
        <v>1.4590000000000001</v>
      </c>
      <c r="O16" s="81">
        <v>0</v>
      </c>
    </row>
    <row r="17" spans="1:15">
      <c r="A17" s="1" t="s">
        <v>65</v>
      </c>
      <c r="B17" s="1" t="s">
        <v>77</v>
      </c>
      <c r="C17" s="1">
        <v>2</v>
      </c>
      <c r="D17" s="1">
        <v>35873.063999999998</v>
      </c>
      <c r="E17" s="34">
        <v>6337.9946</v>
      </c>
      <c r="F17" s="47">
        <v>0.1766783757</v>
      </c>
      <c r="G17" s="1">
        <v>1796.6576</v>
      </c>
      <c r="H17" s="4">
        <v>5.0083752600000003E-2</v>
      </c>
      <c r="I17" s="74">
        <v>0.89290000000000003</v>
      </c>
      <c r="J17" s="2">
        <v>0.91700000000000004</v>
      </c>
      <c r="K17" s="2">
        <v>0.91900000000000004</v>
      </c>
      <c r="L17" s="89">
        <v>3.3099999999999997E-2</v>
      </c>
      <c r="M17" s="2">
        <v>0.93459999999999999</v>
      </c>
      <c r="N17" s="92">
        <v>1.5335000000000001</v>
      </c>
      <c r="O17" s="81">
        <v>0</v>
      </c>
    </row>
    <row r="18" spans="1:15" hidden="1">
      <c r="A18" s="1" t="s">
        <v>65</v>
      </c>
      <c r="B18" s="1" t="s">
        <v>78</v>
      </c>
      <c r="C18" s="1">
        <v>-1</v>
      </c>
      <c r="D18" s="1">
        <v>5411.9705000000004</v>
      </c>
      <c r="E18" s="34">
        <v>1565.5068000000001</v>
      </c>
      <c r="F18" s="47">
        <v>0.28926744170000002</v>
      </c>
      <c r="G18" s="1">
        <v>807.83730000000003</v>
      </c>
      <c r="H18" s="4">
        <v>0.1492686245</v>
      </c>
      <c r="I18" s="74">
        <v>0.87350000000000005</v>
      </c>
      <c r="J18" s="2">
        <v>0.81850000000000001</v>
      </c>
      <c r="K18" s="2">
        <v>0.80549999999999999</v>
      </c>
      <c r="L18" s="89">
        <v>3.4000000000000002E-2</v>
      </c>
      <c r="M18" s="2">
        <v>0.82669999999999999</v>
      </c>
      <c r="N18" s="92">
        <v>1.8277000000000001</v>
      </c>
      <c r="O18" s="81">
        <v>0</v>
      </c>
    </row>
    <row r="19" spans="1:15" hidden="1">
      <c r="A19" s="1" t="s">
        <v>65</v>
      </c>
      <c r="B19" s="1" t="s">
        <v>78</v>
      </c>
      <c r="C19" s="1">
        <v>0</v>
      </c>
      <c r="D19" s="1">
        <v>5411.9705000000004</v>
      </c>
      <c r="E19" s="34">
        <v>1565.5068000000001</v>
      </c>
      <c r="F19" s="47">
        <v>0.28926744170000002</v>
      </c>
      <c r="G19" s="1">
        <v>807.83730000000003</v>
      </c>
      <c r="H19" s="4">
        <v>0.1492686245</v>
      </c>
      <c r="I19" s="74">
        <v>0.87350000000000005</v>
      </c>
      <c r="J19" s="2">
        <v>0.81850000000000001</v>
      </c>
      <c r="K19" s="2">
        <v>0.80549999999999999</v>
      </c>
      <c r="L19" s="89">
        <v>3.4000000000000002E-2</v>
      </c>
      <c r="M19" s="2">
        <v>0.82669999999999999</v>
      </c>
      <c r="N19" s="92">
        <v>1.8277000000000001</v>
      </c>
      <c r="O19" s="81">
        <v>0</v>
      </c>
    </row>
    <row r="20" spans="1:15" hidden="1">
      <c r="A20" s="1" t="s">
        <v>65</v>
      </c>
      <c r="B20" s="1" t="s">
        <v>78</v>
      </c>
      <c r="C20" s="1">
        <v>1</v>
      </c>
      <c r="D20" s="1">
        <v>5411.9705000000004</v>
      </c>
      <c r="E20" s="34">
        <v>1647.3788999999999</v>
      </c>
      <c r="F20" s="47">
        <v>0.30439539700000001</v>
      </c>
      <c r="G20" s="1">
        <v>862.5018</v>
      </c>
      <c r="H20" s="4">
        <v>0.15936928580000001</v>
      </c>
      <c r="I20" s="74">
        <v>0.83899999999999997</v>
      </c>
      <c r="J20" s="2">
        <v>0.93830000000000002</v>
      </c>
      <c r="K20" s="2">
        <v>0.94530000000000003</v>
      </c>
      <c r="L20" s="89">
        <v>3.4000000000000002E-2</v>
      </c>
      <c r="M20" s="2">
        <v>0.97499999999999998</v>
      </c>
      <c r="N20" s="92">
        <v>1.853</v>
      </c>
      <c r="O20" s="81">
        <v>0</v>
      </c>
    </row>
    <row r="21" spans="1:15">
      <c r="A21" s="1" t="s">
        <v>65</v>
      </c>
      <c r="B21" s="1" t="s">
        <v>78</v>
      </c>
      <c r="C21" s="1">
        <v>2</v>
      </c>
      <c r="D21" s="1">
        <v>5411.9705000000004</v>
      </c>
      <c r="E21" s="34">
        <v>1390.8045999999999</v>
      </c>
      <c r="F21" s="47">
        <v>0.25698672839999998</v>
      </c>
      <c r="G21" s="1">
        <v>580.28309999999999</v>
      </c>
      <c r="H21" s="4">
        <v>0.1072221515</v>
      </c>
      <c r="I21" s="74">
        <v>0.89949999999999997</v>
      </c>
      <c r="J21" s="2">
        <v>0.86319999999999997</v>
      </c>
      <c r="K21" s="2">
        <v>0.84489999999999998</v>
      </c>
      <c r="L21" s="89">
        <v>3.4000000000000002E-2</v>
      </c>
      <c r="M21" s="2">
        <v>0.86719999999999997</v>
      </c>
      <c r="N21" s="92">
        <v>2.0731000000000002</v>
      </c>
      <c r="O21" s="81">
        <v>0</v>
      </c>
    </row>
    <row r="22" spans="1:15" hidden="1">
      <c r="A22" s="1" t="s">
        <v>65</v>
      </c>
      <c r="B22" s="1" t="s">
        <v>79</v>
      </c>
      <c r="C22" s="1">
        <v>-1</v>
      </c>
      <c r="D22" s="1">
        <v>15538.5672</v>
      </c>
      <c r="E22" s="34">
        <v>3511.5637000000002</v>
      </c>
      <c r="F22" s="47">
        <v>0.22599018879999999</v>
      </c>
      <c r="G22" s="1">
        <v>1378.7747999999999</v>
      </c>
      <c r="H22" s="4">
        <v>8.8732428000000002E-2</v>
      </c>
      <c r="I22" s="74">
        <v>0.85160000000000002</v>
      </c>
      <c r="J22" s="2">
        <v>0.97109999999999996</v>
      </c>
      <c r="K22" s="2">
        <v>0.95799999999999996</v>
      </c>
      <c r="L22" s="89">
        <v>3.4700000000000002E-2</v>
      </c>
      <c r="M22" s="2">
        <v>0.97499999999999998</v>
      </c>
      <c r="N22" s="92">
        <v>1.5834999999999999</v>
      </c>
      <c r="O22" s="81">
        <v>0</v>
      </c>
    </row>
    <row r="23" spans="1:15" hidden="1">
      <c r="A23" s="1" t="s">
        <v>65</v>
      </c>
      <c r="B23" s="1" t="s">
        <v>79</v>
      </c>
      <c r="C23" s="1">
        <v>0</v>
      </c>
      <c r="D23" s="1">
        <v>15538.5672</v>
      </c>
      <c r="E23" s="34">
        <v>3511.5637000000002</v>
      </c>
      <c r="F23" s="47">
        <v>0.22599018879999999</v>
      </c>
      <c r="G23" s="1">
        <v>1378.7747999999999</v>
      </c>
      <c r="H23" s="4">
        <v>8.8732428000000002E-2</v>
      </c>
      <c r="I23" s="74">
        <v>0.85160000000000002</v>
      </c>
      <c r="J23" s="2">
        <v>0.97109999999999996</v>
      </c>
      <c r="K23" s="2">
        <v>0.95799999999999996</v>
      </c>
      <c r="L23" s="89">
        <v>3.4700000000000002E-2</v>
      </c>
      <c r="M23" s="2">
        <v>0.97499999999999998</v>
      </c>
      <c r="N23" s="92">
        <v>1.5834999999999999</v>
      </c>
      <c r="O23" s="81">
        <v>0</v>
      </c>
    </row>
    <row r="24" spans="1:15" hidden="1">
      <c r="A24" s="1" t="s">
        <v>65</v>
      </c>
      <c r="B24" s="1" t="s">
        <v>79</v>
      </c>
      <c r="C24" s="1">
        <v>1</v>
      </c>
      <c r="D24" s="1">
        <v>15538.5672</v>
      </c>
      <c r="E24" s="34">
        <v>3695.2096000000001</v>
      </c>
      <c r="F24" s="47">
        <v>0.23780890390000001</v>
      </c>
      <c r="G24" s="1">
        <v>1544.6821</v>
      </c>
      <c r="H24" s="4">
        <v>9.9409559800000005E-2</v>
      </c>
      <c r="I24" s="74">
        <v>0.82809999999999995</v>
      </c>
      <c r="J24" s="2">
        <v>0.98280000000000001</v>
      </c>
      <c r="K24" s="2">
        <v>0.98089999999999999</v>
      </c>
      <c r="L24" s="89">
        <v>3.4700000000000002E-2</v>
      </c>
      <c r="M24" s="2">
        <v>0.97499999999999998</v>
      </c>
      <c r="N24" s="92">
        <v>1.5475000000000001</v>
      </c>
      <c r="O24" s="81">
        <v>0</v>
      </c>
    </row>
    <row r="25" spans="1:15" ht="15" thickBot="1">
      <c r="A25" s="12" t="s">
        <v>65</v>
      </c>
      <c r="B25" s="12" t="s">
        <v>79</v>
      </c>
      <c r="C25" s="12">
        <v>2</v>
      </c>
      <c r="D25" s="12">
        <v>15538.5672</v>
      </c>
      <c r="E25" s="35">
        <v>3119.6918000000001</v>
      </c>
      <c r="F25" s="49">
        <v>0.2007708815</v>
      </c>
      <c r="G25" s="12">
        <v>967.5829</v>
      </c>
      <c r="H25" s="17">
        <v>6.22697662E-2</v>
      </c>
      <c r="I25" s="75">
        <v>0.90310000000000001</v>
      </c>
      <c r="J25" s="13">
        <v>0.86929999999999996</v>
      </c>
      <c r="K25" s="13">
        <v>0.85109999999999997</v>
      </c>
      <c r="L25" s="90">
        <v>3.4700000000000002E-2</v>
      </c>
      <c r="M25" s="13">
        <v>0.87350000000000005</v>
      </c>
      <c r="N25" s="93">
        <v>1.6167</v>
      </c>
      <c r="O25" s="82">
        <v>0</v>
      </c>
    </row>
    <row r="26" spans="1:15" ht="15" hidden="1" thickTop="1">
      <c r="A26" s="1" t="s">
        <v>66</v>
      </c>
      <c r="B26" s="1" t="s">
        <v>74</v>
      </c>
      <c r="C26" s="1">
        <v>-1</v>
      </c>
      <c r="D26" s="1">
        <v>24756.393599999999</v>
      </c>
      <c r="E26" s="34">
        <v>10320.8323</v>
      </c>
      <c r="F26" s="47">
        <v>0.41689563010000003</v>
      </c>
      <c r="G26" s="1">
        <v>4578.9188999999997</v>
      </c>
      <c r="H26" s="4">
        <v>0.18495904590000001</v>
      </c>
      <c r="I26" s="74">
        <v>0.85119999999999996</v>
      </c>
      <c r="J26" s="2">
        <v>0.92720000000000002</v>
      </c>
      <c r="K26" s="2">
        <v>0.92349999999999999</v>
      </c>
      <c r="L26" s="89">
        <v>2.9399999999999999E-2</v>
      </c>
      <c r="M26" s="2">
        <v>0.87490000000000001</v>
      </c>
      <c r="N26" s="92">
        <v>1.0336000000000001</v>
      </c>
      <c r="O26" s="81">
        <v>0</v>
      </c>
    </row>
    <row r="27" spans="1:15" ht="15" hidden="1" thickTop="1">
      <c r="A27" s="1" t="s">
        <v>66</v>
      </c>
      <c r="B27" s="1" t="s">
        <v>74</v>
      </c>
      <c r="C27" s="1">
        <v>0</v>
      </c>
      <c r="D27" s="1">
        <v>24756.393599999999</v>
      </c>
      <c r="E27" s="34">
        <v>10320.8323</v>
      </c>
      <c r="F27" s="47">
        <v>0.41689563010000003</v>
      </c>
      <c r="G27" s="1">
        <v>4578.9188999999997</v>
      </c>
      <c r="H27" s="4">
        <v>0.18495904590000001</v>
      </c>
      <c r="I27" s="74">
        <v>0.85119999999999996</v>
      </c>
      <c r="J27" s="2">
        <v>0.92720000000000002</v>
      </c>
      <c r="K27" s="2">
        <v>0.92349999999999999</v>
      </c>
      <c r="L27" s="89">
        <v>2.9399999999999999E-2</v>
      </c>
      <c r="M27" s="2">
        <v>0.87490000000000001</v>
      </c>
      <c r="N27" s="92">
        <v>1.0336000000000001</v>
      </c>
      <c r="O27" s="81">
        <v>0</v>
      </c>
    </row>
    <row r="28" spans="1:15" ht="15" hidden="1" thickTop="1">
      <c r="A28" s="1" t="s">
        <v>66</v>
      </c>
      <c r="B28" s="1" t="s">
        <v>74</v>
      </c>
      <c r="C28" s="1">
        <v>1</v>
      </c>
      <c r="D28" s="1">
        <v>24756.393599999999</v>
      </c>
      <c r="E28" s="34">
        <v>10336.5638</v>
      </c>
      <c r="F28" s="47">
        <v>0.41753108360000002</v>
      </c>
      <c r="G28" s="1">
        <v>4588.6072999999997</v>
      </c>
      <c r="H28" s="4">
        <v>0.18535039589999999</v>
      </c>
      <c r="I28" s="74">
        <v>0.81630000000000003</v>
      </c>
      <c r="J28" s="2">
        <v>0.9889</v>
      </c>
      <c r="K28" s="2">
        <v>0.98629999999999995</v>
      </c>
      <c r="L28" s="89">
        <v>2.9399999999999999E-2</v>
      </c>
      <c r="M28" s="2">
        <v>0.9</v>
      </c>
      <c r="N28" s="92">
        <v>0.96099999999999997</v>
      </c>
      <c r="O28" s="81">
        <v>0</v>
      </c>
    </row>
    <row r="29" spans="1:15" ht="15" thickTop="1">
      <c r="A29" s="1" t="s">
        <v>66</v>
      </c>
      <c r="B29" s="1" t="s">
        <v>74</v>
      </c>
      <c r="C29" s="1">
        <v>2</v>
      </c>
      <c r="D29" s="1">
        <v>24756.393599999999</v>
      </c>
      <c r="E29" s="34">
        <v>10220.1376</v>
      </c>
      <c r="F29" s="47">
        <v>0.41282820809999998</v>
      </c>
      <c r="G29" s="1">
        <v>4023.6797000000001</v>
      </c>
      <c r="H29" s="4">
        <v>0.16253093169999999</v>
      </c>
      <c r="I29" s="74">
        <v>0.88449999999999995</v>
      </c>
      <c r="J29" s="2">
        <v>0.90590000000000004</v>
      </c>
      <c r="K29" s="2">
        <v>0.89500000000000002</v>
      </c>
      <c r="L29" s="89">
        <v>2.9399999999999999E-2</v>
      </c>
      <c r="M29" s="2">
        <v>0.84789999999999999</v>
      </c>
      <c r="N29" s="92">
        <v>1.2044999999999999</v>
      </c>
      <c r="O29" s="81">
        <v>0</v>
      </c>
    </row>
    <row r="30" spans="1:15" hidden="1">
      <c r="A30" s="1" t="s">
        <v>66</v>
      </c>
      <c r="B30" s="1" t="s">
        <v>75</v>
      </c>
      <c r="C30" s="1">
        <v>-1</v>
      </c>
      <c r="D30" s="1">
        <v>4179.1117999999997</v>
      </c>
      <c r="E30" s="34">
        <v>2129.4207999999999</v>
      </c>
      <c r="F30" s="47">
        <v>0.50953910349999998</v>
      </c>
      <c r="G30" s="1">
        <v>1047.8010999999999</v>
      </c>
      <c r="H30" s="4">
        <v>0.25072340520000003</v>
      </c>
      <c r="I30" s="74">
        <v>0.86960000000000004</v>
      </c>
      <c r="J30" s="2">
        <v>0.83730000000000004</v>
      </c>
      <c r="K30" s="2">
        <v>0.81850000000000001</v>
      </c>
      <c r="L30" s="89">
        <v>3.6299999999999999E-2</v>
      </c>
      <c r="M30" s="2">
        <v>0.84</v>
      </c>
      <c r="N30" s="92">
        <v>1.1883999999999999</v>
      </c>
      <c r="O30" s="81">
        <v>0</v>
      </c>
    </row>
    <row r="31" spans="1:15" hidden="1">
      <c r="A31" s="1" t="s">
        <v>66</v>
      </c>
      <c r="B31" s="1" t="s">
        <v>75</v>
      </c>
      <c r="C31" s="1">
        <v>0</v>
      </c>
      <c r="D31" s="1">
        <v>4179.1117999999997</v>
      </c>
      <c r="E31" s="34">
        <v>2129.4207999999999</v>
      </c>
      <c r="F31" s="47">
        <v>0.50953910349999998</v>
      </c>
      <c r="G31" s="1">
        <v>1047.8010999999999</v>
      </c>
      <c r="H31" s="4">
        <v>0.25072340520000003</v>
      </c>
      <c r="I31" s="74">
        <v>0.86960000000000004</v>
      </c>
      <c r="J31" s="2">
        <v>0.83730000000000004</v>
      </c>
      <c r="K31" s="2">
        <v>0.81850000000000001</v>
      </c>
      <c r="L31" s="89">
        <v>3.6299999999999999E-2</v>
      </c>
      <c r="M31" s="2">
        <v>0.84</v>
      </c>
      <c r="N31" s="92">
        <v>1.1883999999999999</v>
      </c>
      <c r="O31" s="81">
        <v>0</v>
      </c>
    </row>
    <row r="32" spans="1:15" hidden="1">
      <c r="A32" s="1" t="s">
        <v>66</v>
      </c>
      <c r="B32" s="1" t="s">
        <v>75</v>
      </c>
      <c r="C32" s="1">
        <v>1</v>
      </c>
      <c r="D32" s="1">
        <v>4179.1117999999997</v>
      </c>
      <c r="E32" s="34">
        <v>2132.6666</v>
      </c>
      <c r="F32" s="47">
        <v>0.51031576889999997</v>
      </c>
      <c r="G32" s="1">
        <v>1029.0820000000001</v>
      </c>
      <c r="H32" s="4">
        <v>0.24624421199999999</v>
      </c>
      <c r="I32" s="74">
        <v>0.83809999999999996</v>
      </c>
      <c r="J32" s="2">
        <v>0.97419999999999995</v>
      </c>
      <c r="K32" s="2">
        <v>0.97160000000000002</v>
      </c>
      <c r="L32" s="89">
        <v>3.6299999999999999E-2</v>
      </c>
      <c r="M32" s="2">
        <v>0.97499999999999998</v>
      </c>
      <c r="N32" s="92">
        <v>1.1404000000000001</v>
      </c>
      <c r="O32" s="81">
        <v>0</v>
      </c>
    </row>
    <row r="33" spans="1:15">
      <c r="A33" s="1" t="s">
        <v>66</v>
      </c>
      <c r="B33" s="1" t="s">
        <v>75</v>
      </c>
      <c r="C33" s="1">
        <v>2</v>
      </c>
      <c r="D33" s="1">
        <v>4179.1117999999997</v>
      </c>
      <c r="E33" s="34">
        <v>2108.6451999999999</v>
      </c>
      <c r="F33" s="47">
        <v>0.50456780990000005</v>
      </c>
      <c r="G33" s="1">
        <v>955.77790000000005</v>
      </c>
      <c r="H33" s="4">
        <v>0.22870361510000001</v>
      </c>
      <c r="I33" s="74">
        <v>0.89239999999999997</v>
      </c>
      <c r="J33" s="2">
        <v>0.89439999999999997</v>
      </c>
      <c r="K33" s="2">
        <v>0.879</v>
      </c>
      <c r="L33" s="89">
        <v>3.6299999999999999E-2</v>
      </c>
      <c r="M33" s="2">
        <v>0.90210000000000001</v>
      </c>
      <c r="N33" s="92">
        <v>1.3772</v>
      </c>
      <c r="O33" s="81">
        <v>0</v>
      </c>
    </row>
    <row r="34" spans="1:15" hidden="1">
      <c r="A34" s="1" t="s">
        <v>66</v>
      </c>
      <c r="B34" s="1" t="s">
        <v>76</v>
      </c>
      <c r="C34" s="1">
        <v>-1</v>
      </c>
      <c r="D34" s="1">
        <v>15384.8248</v>
      </c>
      <c r="E34" s="34">
        <v>6841.4573</v>
      </c>
      <c r="F34" s="47">
        <v>0.44468867210000002</v>
      </c>
      <c r="G34" s="1">
        <v>2737.2381</v>
      </c>
      <c r="H34" s="4">
        <v>0.1779180548</v>
      </c>
      <c r="I34" s="74">
        <v>0.85099999999999998</v>
      </c>
      <c r="J34" s="2">
        <v>0.97829999999999995</v>
      </c>
      <c r="K34" s="2">
        <v>0.9748</v>
      </c>
      <c r="L34" s="89">
        <v>3.32E-2</v>
      </c>
      <c r="M34" s="2">
        <v>0.97499999999999998</v>
      </c>
      <c r="N34" s="92">
        <v>1.0609999999999999</v>
      </c>
      <c r="O34" s="81">
        <v>0</v>
      </c>
    </row>
    <row r="35" spans="1:15" hidden="1">
      <c r="A35" s="1" t="s">
        <v>66</v>
      </c>
      <c r="B35" s="1" t="s">
        <v>76</v>
      </c>
      <c r="C35" s="1">
        <v>0</v>
      </c>
      <c r="D35" s="1">
        <v>15384.8248</v>
      </c>
      <c r="E35" s="34">
        <v>6841.4573</v>
      </c>
      <c r="F35" s="47">
        <v>0.44468867210000002</v>
      </c>
      <c r="G35" s="1">
        <v>2737.2381</v>
      </c>
      <c r="H35" s="4">
        <v>0.1779180548</v>
      </c>
      <c r="I35" s="74">
        <v>0.85099999999999998</v>
      </c>
      <c r="J35" s="2">
        <v>0.97829999999999995</v>
      </c>
      <c r="K35" s="2">
        <v>0.9748</v>
      </c>
      <c r="L35" s="89">
        <v>3.32E-2</v>
      </c>
      <c r="M35" s="2">
        <v>0.97499999999999998</v>
      </c>
      <c r="N35" s="92">
        <v>1.0609999999999999</v>
      </c>
      <c r="O35" s="81">
        <v>0</v>
      </c>
    </row>
    <row r="36" spans="1:15" hidden="1">
      <c r="A36" s="1" t="s">
        <v>66</v>
      </c>
      <c r="B36" s="1" t="s">
        <v>76</v>
      </c>
      <c r="C36" s="1">
        <v>1</v>
      </c>
      <c r="D36" s="1">
        <v>15384.8248</v>
      </c>
      <c r="E36" s="34">
        <v>6851.8854000000001</v>
      </c>
      <c r="F36" s="47">
        <v>0.44536648919999999</v>
      </c>
      <c r="G36" s="1">
        <v>2783.2914999999998</v>
      </c>
      <c r="H36" s="4">
        <v>0.18091148639999999</v>
      </c>
      <c r="I36" s="74">
        <v>0.81359999999999999</v>
      </c>
      <c r="J36" s="2">
        <v>0.99439999999999995</v>
      </c>
      <c r="K36" s="2">
        <v>0.99199999999999999</v>
      </c>
      <c r="L36" s="89">
        <v>3.32E-2</v>
      </c>
      <c r="M36" s="2">
        <v>0.90710000000000002</v>
      </c>
      <c r="N36" s="92">
        <v>0.97609999999999997</v>
      </c>
      <c r="O36" s="81">
        <v>0</v>
      </c>
    </row>
    <row r="37" spans="1:15">
      <c r="A37" s="1" t="s">
        <v>66</v>
      </c>
      <c r="B37" s="1" t="s">
        <v>76</v>
      </c>
      <c r="C37" s="1">
        <v>2</v>
      </c>
      <c r="D37" s="1">
        <v>15384.8248</v>
      </c>
      <c r="E37" s="34">
        <v>6774.7088999999996</v>
      </c>
      <c r="F37" s="47">
        <v>0.44035008869999998</v>
      </c>
      <c r="G37" s="1">
        <v>2341.3636999999999</v>
      </c>
      <c r="H37" s="4">
        <v>0.15218657299999999</v>
      </c>
      <c r="I37" s="74">
        <v>0.8831</v>
      </c>
      <c r="J37" s="2">
        <v>0.95</v>
      </c>
      <c r="K37" s="2">
        <v>0.94489999999999996</v>
      </c>
      <c r="L37" s="89">
        <v>3.32E-2</v>
      </c>
      <c r="M37" s="2">
        <v>0.90229999999999999</v>
      </c>
      <c r="N37" s="92">
        <v>1.2357</v>
      </c>
      <c r="O37" s="81">
        <v>0</v>
      </c>
    </row>
    <row r="38" spans="1:15" hidden="1">
      <c r="A38" s="1" t="s">
        <v>66</v>
      </c>
      <c r="B38" s="1" t="s">
        <v>77</v>
      </c>
      <c r="C38" s="1">
        <v>-1</v>
      </c>
      <c r="D38" s="1">
        <v>11934.8716</v>
      </c>
      <c r="E38" s="34">
        <v>2432.5135</v>
      </c>
      <c r="F38" s="47">
        <v>0.2038156414</v>
      </c>
      <c r="G38" s="1">
        <v>951.10320000000002</v>
      </c>
      <c r="H38" s="4">
        <v>7.9691113300000005E-2</v>
      </c>
      <c r="I38" s="74">
        <v>0.83779999999999999</v>
      </c>
      <c r="J38" s="2">
        <v>0.97819999999999996</v>
      </c>
      <c r="K38" s="2">
        <v>0.97609999999999997</v>
      </c>
      <c r="L38" s="89">
        <v>3.5299999999999998E-2</v>
      </c>
      <c r="M38" s="2">
        <v>0.90710000000000002</v>
      </c>
      <c r="N38" s="92">
        <v>1.4864999999999999</v>
      </c>
      <c r="O38" s="81">
        <v>0</v>
      </c>
    </row>
    <row r="39" spans="1:15" hidden="1">
      <c r="A39" s="1" t="s">
        <v>66</v>
      </c>
      <c r="B39" s="1" t="s">
        <v>77</v>
      </c>
      <c r="C39" s="1">
        <v>0</v>
      </c>
      <c r="D39" s="1">
        <v>11934.8716</v>
      </c>
      <c r="E39" s="34">
        <v>2432.5135</v>
      </c>
      <c r="F39" s="47">
        <v>0.2038156414</v>
      </c>
      <c r="G39" s="1">
        <v>951.10320000000002</v>
      </c>
      <c r="H39" s="4">
        <v>7.9691113300000005E-2</v>
      </c>
      <c r="I39" s="74">
        <v>0.83779999999999999</v>
      </c>
      <c r="J39" s="2">
        <v>0.97819999999999996</v>
      </c>
      <c r="K39" s="2">
        <v>0.97609999999999997</v>
      </c>
      <c r="L39" s="89">
        <v>3.5299999999999998E-2</v>
      </c>
      <c r="M39" s="2">
        <v>0.90710000000000002</v>
      </c>
      <c r="N39" s="92">
        <v>1.4864999999999999</v>
      </c>
      <c r="O39" s="81">
        <v>0</v>
      </c>
    </row>
    <row r="40" spans="1:15" hidden="1">
      <c r="A40" s="1" t="s">
        <v>66</v>
      </c>
      <c r="B40" s="1" t="s">
        <v>77</v>
      </c>
      <c r="C40" s="1">
        <v>1</v>
      </c>
      <c r="D40" s="1">
        <v>11934.8716</v>
      </c>
      <c r="E40" s="34">
        <v>2436.2212</v>
      </c>
      <c r="F40" s="47">
        <v>0.20412630749999999</v>
      </c>
      <c r="G40" s="1">
        <v>945.31640000000004</v>
      </c>
      <c r="H40" s="4">
        <v>7.9206250899999997E-2</v>
      </c>
      <c r="I40" s="74">
        <v>0.80430000000000001</v>
      </c>
      <c r="J40" s="2">
        <v>0.98629999999999995</v>
      </c>
      <c r="K40" s="2">
        <v>0.98870000000000002</v>
      </c>
      <c r="L40" s="89">
        <v>3.5299999999999998E-2</v>
      </c>
      <c r="M40" s="2">
        <v>0.97499999999999998</v>
      </c>
      <c r="N40" s="92">
        <v>1.4473</v>
      </c>
      <c r="O40" s="81">
        <v>0</v>
      </c>
    </row>
    <row r="41" spans="1:15">
      <c r="A41" s="1" t="s">
        <v>66</v>
      </c>
      <c r="B41" s="1" t="s">
        <v>77</v>
      </c>
      <c r="C41" s="1">
        <v>2</v>
      </c>
      <c r="D41" s="1">
        <v>11934.8716</v>
      </c>
      <c r="E41" s="34">
        <v>2408.7808</v>
      </c>
      <c r="F41" s="47">
        <v>0.20182712389999999</v>
      </c>
      <c r="G41" s="1">
        <v>897.89020000000005</v>
      </c>
      <c r="H41" s="4">
        <v>7.5232500800000005E-2</v>
      </c>
      <c r="I41" s="74">
        <v>0.88419999999999999</v>
      </c>
      <c r="J41" s="2">
        <v>0.94279999999999997</v>
      </c>
      <c r="K41" s="2">
        <v>0.93600000000000005</v>
      </c>
      <c r="L41" s="89">
        <v>3.5299999999999998E-2</v>
      </c>
      <c r="M41" s="2">
        <v>0.96060000000000001</v>
      </c>
      <c r="N41" s="92">
        <v>1.5217000000000001</v>
      </c>
      <c r="O41" s="81">
        <v>0</v>
      </c>
    </row>
    <row r="42" spans="1:15" hidden="1">
      <c r="A42" s="1" t="s">
        <v>66</v>
      </c>
      <c r="B42" s="1" t="s">
        <v>78</v>
      </c>
      <c r="C42" s="1">
        <v>-1</v>
      </c>
      <c r="D42" s="1">
        <v>1817.5942</v>
      </c>
      <c r="E42" s="34">
        <v>538.84230000000002</v>
      </c>
      <c r="F42" s="47">
        <v>0.29645911470000003</v>
      </c>
      <c r="G42" s="1">
        <v>284.38130000000001</v>
      </c>
      <c r="H42" s="4">
        <v>0.15646029759999999</v>
      </c>
      <c r="I42" s="74">
        <v>0.86560000000000004</v>
      </c>
      <c r="J42" s="2">
        <v>0.83819999999999995</v>
      </c>
      <c r="K42" s="2">
        <v>0.82020000000000004</v>
      </c>
      <c r="L42" s="89">
        <v>7.2999999999999995E-2</v>
      </c>
      <c r="M42" s="2">
        <v>0.84179999999999999</v>
      </c>
      <c r="N42" s="92">
        <v>1.8159000000000001</v>
      </c>
      <c r="O42" s="81">
        <v>0</v>
      </c>
    </row>
    <row r="43" spans="1:15" hidden="1">
      <c r="A43" s="1" t="s">
        <v>66</v>
      </c>
      <c r="B43" s="1" t="s">
        <v>78</v>
      </c>
      <c r="C43" s="1">
        <v>0</v>
      </c>
      <c r="D43" s="1">
        <v>1817.5942</v>
      </c>
      <c r="E43" s="34">
        <v>538.84230000000002</v>
      </c>
      <c r="F43" s="47">
        <v>0.29645911470000003</v>
      </c>
      <c r="G43" s="1">
        <v>284.38130000000001</v>
      </c>
      <c r="H43" s="4">
        <v>0.15646029759999999</v>
      </c>
      <c r="I43" s="74">
        <v>0.86560000000000004</v>
      </c>
      <c r="J43" s="2">
        <v>0.83819999999999995</v>
      </c>
      <c r="K43" s="2">
        <v>0.82020000000000004</v>
      </c>
      <c r="L43" s="89">
        <v>7.2999999999999995E-2</v>
      </c>
      <c r="M43" s="2">
        <v>0.84179999999999999</v>
      </c>
      <c r="N43" s="92">
        <v>1.8159000000000001</v>
      </c>
      <c r="O43" s="81">
        <v>0</v>
      </c>
    </row>
    <row r="44" spans="1:15" hidden="1">
      <c r="A44" s="1" t="s">
        <v>66</v>
      </c>
      <c r="B44" s="1" t="s">
        <v>78</v>
      </c>
      <c r="C44" s="1">
        <v>1</v>
      </c>
      <c r="D44" s="1">
        <v>1817.5942</v>
      </c>
      <c r="E44" s="34">
        <v>539.66369999999995</v>
      </c>
      <c r="F44" s="47">
        <v>0.2969109928</v>
      </c>
      <c r="G44" s="1">
        <v>276.065</v>
      </c>
      <c r="H44" s="4">
        <v>0.15188488150000001</v>
      </c>
      <c r="I44" s="74">
        <v>0.83309999999999995</v>
      </c>
      <c r="J44" s="2">
        <v>0.96050000000000002</v>
      </c>
      <c r="K44" s="2">
        <v>0.95440000000000003</v>
      </c>
      <c r="L44" s="89">
        <v>7.2999999999999995E-2</v>
      </c>
      <c r="M44" s="2">
        <v>0.97499999999999998</v>
      </c>
      <c r="N44" s="92">
        <v>1.8411999999999999</v>
      </c>
      <c r="O44" s="81">
        <v>0</v>
      </c>
    </row>
    <row r="45" spans="1:15">
      <c r="A45" s="1" t="s">
        <v>66</v>
      </c>
      <c r="B45" s="1" t="s">
        <v>78</v>
      </c>
      <c r="C45" s="1">
        <v>2</v>
      </c>
      <c r="D45" s="1">
        <v>1817.5942</v>
      </c>
      <c r="E45" s="34">
        <v>533.58519999999999</v>
      </c>
      <c r="F45" s="47">
        <v>0.29356672579999998</v>
      </c>
      <c r="G45" s="1">
        <v>261.37389999999999</v>
      </c>
      <c r="H45" s="4">
        <v>0.1438021488</v>
      </c>
      <c r="I45" s="74">
        <v>0.89419999999999999</v>
      </c>
      <c r="J45" s="2">
        <v>0.87390000000000001</v>
      </c>
      <c r="K45" s="2">
        <v>0.86199999999999999</v>
      </c>
      <c r="L45" s="89">
        <v>7.2999999999999995E-2</v>
      </c>
      <c r="M45" s="2">
        <v>0.88470000000000004</v>
      </c>
      <c r="N45" s="92">
        <v>2.0613999999999999</v>
      </c>
      <c r="O45" s="81">
        <v>0</v>
      </c>
    </row>
    <row r="46" spans="1:15" hidden="1">
      <c r="A46" s="1" t="s">
        <v>66</v>
      </c>
      <c r="B46" s="1" t="s">
        <v>79</v>
      </c>
      <c r="C46" s="1">
        <v>-1</v>
      </c>
      <c r="D46" s="1">
        <v>5131.7473</v>
      </c>
      <c r="E46" s="34">
        <v>1188.5572</v>
      </c>
      <c r="F46" s="47">
        <v>0.23160868339999999</v>
      </c>
      <c r="G46" s="1">
        <v>484.185</v>
      </c>
      <c r="H46" s="4">
        <v>9.4350922599999998E-2</v>
      </c>
      <c r="I46" s="74">
        <v>0.8448</v>
      </c>
      <c r="J46" s="2">
        <v>0.96409999999999996</v>
      </c>
      <c r="K46" s="2">
        <v>0.95550000000000002</v>
      </c>
      <c r="L46" s="89">
        <v>3.6499999999999998E-2</v>
      </c>
      <c r="M46" s="2">
        <v>0.97499999999999998</v>
      </c>
      <c r="N46" s="92">
        <v>1.5717000000000001</v>
      </c>
      <c r="O46" s="81">
        <v>0</v>
      </c>
    </row>
    <row r="47" spans="1:15" hidden="1">
      <c r="A47" s="1" t="s">
        <v>66</v>
      </c>
      <c r="B47" s="1" t="s">
        <v>79</v>
      </c>
      <c r="C47" s="1">
        <v>0</v>
      </c>
      <c r="D47" s="1">
        <v>5131.7473</v>
      </c>
      <c r="E47" s="34">
        <v>1188.5572</v>
      </c>
      <c r="F47" s="47">
        <v>0.23160868339999999</v>
      </c>
      <c r="G47" s="1">
        <v>484.185</v>
      </c>
      <c r="H47" s="4">
        <v>9.4350922599999998E-2</v>
      </c>
      <c r="I47" s="74">
        <v>0.8448</v>
      </c>
      <c r="J47" s="2">
        <v>0.96409999999999996</v>
      </c>
      <c r="K47" s="2">
        <v>0.95550000000000002</v>
      </c>
      <c r="L47" s="89">
        <v>3.6499999999999998E-2</v>
      </c>
      <c r="M47" s="2">
        <v>0.97499999999999998</v>
      </c>
      <c r="N47" s="92">
        <v>1.5717000000000001</v>
      </c>
      <c r="O47" s="81">
        <v>0</v>
      </c>
    </row>
    <row r="48" spans="1:15" hidden="1">
      <c r="A48" s="1" t="s">
        <v>66</v>
      </c>
      <c r="B48" s="1" t="s">
        <v>79</v>
      </c>
      <c r="C48" s="1">
        <v>1</v>
      </c>
      <c r="D48" s="1">
        <v>5131.7473</v>
      </c>
      <c r="E48" s="34">
        <v>1190.3688999999999</v>
      </c>
      <c r="F48" s="47">
        <v>0.23196171309999999</v>
      </c>
      <c r="G48" s="1">
        <v>480.13839999999999</v>
      </c>
      <c r="H48" s="4">
        <v>9.3562369000000006E-2</v>
      </c>
      <c r="I48" s="74">
        <v>0.81810000000000005</v>
      </c>
      <c r="J48" s="2">
        <v>0.97540000000000004</v>
      </c>
      <c r="K48" s="2">
        <v>0.97450000000000003</v>
      </c>
      <c r="L48" s="89">
        <v>3.6499999999999998E-2</v>
      </c>
      <c r="M48" s="2">
        <v>0.97499999999999998</v>
      </c>
      <c r="N48" s="92">
        <v>1.5357000000000001</v>
      </c>
      <c r="O48" s="81">
        <v>0</v>
      </c>
    </row>
    <row r="49" spans="1:15" ht="15" thickBot="1">
      <c r="A49" s="12" t="s">
        <v>66</v>
      </c>
      <c r="B49" s="12" t="s">
        <v>79</v>
      </c>
      <c r="C49" s="12">
        <v>2</v>
      </c>
      <c r="D49" s="12">
        <v>5131.7473</v>
      </c>
      <c r="E49" s="35">
        <v>1176.9611</v>
      </c>
      <c r="F49" s="49">
        <v>0.22934900450000001</v>
      </c>
      <c r="G49" s="12">
        <v>466.20839999999998</v>
      </c>
      <c r="H49" s="17">
        <v>9.0847889099999996E-2</v>
      </c>
      <c r="I49" s="75">
        <v>0.89449999999999996</v>
      </c>
      <c r="J49" s="13">
        <v>0.89080000000000004</v>
      </c>
      <c r="K49" s="13">
        <v>0.87029999999999996</v>
      </c>
      <c r="L49" s="90">
        <v>3.6499999999999998E-2</v>
      </c>
      <c r="M49" s="13">
        <v>0.89319999999999999</v>
      </c>
      <c r="N49" s="93">
        <v>1.6049</v>
      </c>
      <c r="O49" s="82">
        <v>0</v>
      </c>
    </row>
    <row r="50" spans="1:15" ht="15" hidden="1" thickTop="1">
      <c r="A50" s="1" t="s">
        <v>67</v>
      </c>
      <c r="B50" s="1" t="s">
        <v>77</v>
      </c>
      <c r="C50" s="1">
        <v>-1</v>
      </c>
      <c r="D50" s="1">
        <v>70275.920499999993</v>
      </c>
      <c r="E50" s="34">
        <v>15481.0322</v>
      </c>
      <c r="F50" s="47">
        <v>0.2202892843</v>
      </c>
      <c r="G50" s="1">
        <v>6758.0667000000003</v>
      </c>
      <c r="H50" s="4">
        <v>9.6164756200000007E-2</v>
      </c>
      <c r="I50" s="74">
        <v>0.85109999999999997</v>
      </c>
      <c r="J50" s="2">
        <v>0.98380000000000001</v>
      </c>
      <c r="K50" s="2">
        <v>0.97889999999999999</v>
      </c>
      <c r="L50" s="89">
        <v>1.7500000000000002E-2</v>
      </c>
      <c r="M50" s="2">
        <v>0.98099999999999998</v>
      </c>
      <c r="N50" s="92">
        <v>1.5046999999999999</v>
      </c>
      <c r="O50" s="81">
        <v>0</v>
      </c>
    </row>
    <row r="51" spans="1:15" ht="15" hidden="1" thickTop="1">
      <c r="A51" s="1" t="s">
        <v>67</v>
      </c>
      <c r="B51" s="1" t="s">
        <v>77</v>
      </c>
      <c r="C51" s="1">
        <v>0</v>
      </c>
      <c r="D51" s="1">
        <v>70275.920499999993</v>
      </c>
      <c r="E51" s="34">
        <v>15481.0322</v>
      </c>
      <c r="F51" s="47">
        <v>0.2202892843</v>
      </c>
      <c r="G51" s="1">
        <v>6758.0667000000003</v>
      </c>
      <c r="H51" s="4">
        <v>9.6164756200000007E-2</v>
      </c>
      <c r="I51" s="74">
        <v>0.85109999999999997</v>
      </c>
      <c r="J51" s="2">
        <v>0.98380000000000001</v>
      </c>
      <c r="K51" s="2">
        <v>0.97889999999999999</v>
      </c>
      <c r="L51" s="89">
        <v>1.7500000000000002E-2</v>
      </c>
      <c r="M51" s="2">
        <v>0.98099999999999998</v>
      </c>
      <c r="N51" s="92">
        <v>1.5046999999999999</v>
      </c>
      <c r="O51" s="81">
        <v>0</v>
      </c>
    </row>
    <row r="52" spans="1:15" ht="15" hidden="1" thickTop="1">
      <c r="A52" s="1" t="s">
        <v>67</v>
      </c>
      <c r="B52" s="1" t="s">
        <v>77</v>
      </c>
      <c r="C52" s="1">
        <v>1</v>
      </c>
      <c r="D52" s="1">
        <v>70275.920499999993</v>
      </c>
      <c r="E52" s="34">
        <v>15845.405199999999</v>
      </c>
      <c r="F52" s="47">
        <v>0.2254741757</v>
      </c>
      <c r="G52" s="1">
        <v>7066.5331999999999</v>
      </c>
      <c r="H52" s="4">
        <v>0.10055411910000001</v>
      </c>
      <c r="I52" s="74">
        <v>0.83540000000000003</v>
      </c>
      <c r="J52" s="2">
        <v>0.997</v>
      </c>
      <c r="K52" s="2">
        <v>0.99670000000000003</v>
      </c>
      <c r="L52" s="89">
        <v>1.7500000000000002E-2</v>
      </c>
      <c r="M52" s="2">
        <v>0.98099999999999998</v>
      </c>
      <c r="N52" s="92">
        <v>1.4655</v>
      </c>
      <c r="O52" s="81">
        <v>0</v>
      </c>
    </row>
    <row r="53" spans="1:15" ht="15" thickTop="1">
      <c r="A53" s="1" t="s">
        <v>67</v>
      </c>
      <c r="B53" s="1" t="s">
        <v>77</v>
      </c>
      <c r="C53" s="1">
        <v>2</v>
      </c>
      <c r="D53" s="1">
        <v>70275.920499999993</v>
      </c>
      <c r="E53" s="34">
        <v>13328.2734</v>
      </c>
      <c r="F53" s="47">
        <v>0.1896563335</v>
      </c>
      <c r="G53" s="1">
        <v>4431.7196999999996</v>
      </c>
      <c r="H53" s="4">
        <v>6.3061710399999998E-2</v>
      </c>
      <c r="I53" s="74">
        <v>0.89770000000000005</v>
      </c>
      <c r="J53" s="2">
        <v>0.92869999999999997</v>
      </c>
      <c r="K53" s="2">
        <v>0.91769999999999996</v>
      </c>
      <c r="L53" s="89">
        <v>1.7500000000000002E-2</v>
      </c>
      <c r="M53" s="2">
        <v>0.94779999999999998</v>
      </c>
      <c r="N53" s="92">
        <v>1.54</v>
      </c>
      <c r="O53" s="81">
        <v>0</v>
      </c>
    </row>
    <row r="54" spans="1:15" hidden="1">
      <c r="A54" s="1" t="s">
        <v>67</v>
      </c>
      <c r="B54" s="1" t="s">
        <v>78</v>
      </c>
      <c r="C54" s="1">
        <v>-1</v>
      </c>
      <c r="D54" s="1">
        <v>10511.582200000001</v>
      </c>
      <c r="E54" s="34">
        <v>3368.1293000000001</v>
      </c>
      <c r="F54" s="47">
        <v>0.3204207771</v>
      </c>
      <c r="G54" s="1">
        <v>1896.5201999999999</v>
      </c>
      <c r="H54" s="4">
        <v>0.18042195999999999</v>
      </c>
      <c r="I54" s="74">
        <v>0.88600000000000001</v>
      </c>
      <c r="J54" s="2">
        <v>0.84399999999999997</v>
      </c>
      <c r="K54" s="2">
        <v>0.79220000000000002</v>
      </c>
      <c r="L54" s="89">
        <v>1.7399999999999999E-2</v>
      </c>
      <c r="M54" s="2">
        <v>0.82709999999999995</v>
      </c>
      <c r="N54" s="92">
        <v>1.8342000000000001</v>
      </c>
      <c r="O54" s="81">
        <v>0</v>
      </c>
    </row>
    <row r="55" spans="1:15" hidden="1">
      <c r="A55" s="1" t="s">
        <v>67</v>
      </c>
      <c r="B55" s="1" t="s">
        <v>78</v>
      </c>
      <c r="C55" s="1">
        <v>0</v>
      </c>
      <c r="D55" s="1">
        <v>10511.582200000001</v>
      </c>
      <c r="E55" s="34">
        <v>3368.1293000000001</v>
      </c>
      <c r="F55" s="47">
        <v>0.3204207771</v>
      </c>
      <c r="G55" s="1">
        <v>1896.5201999999999</v>
      </c>
      <c r="H55" s="4">
        <v>0.18042195999999999</v>
      </c>
      <c r="I55" s="74">
        <v>0.88600000000000001</v>
      </c>
      <c r="J55" s="2">
        <v>0.84399999999999997</v>
      </c>
      <c r="K55" s="2">
        <v>0.79220000000000002</v>
      </c>
      <c r="L55" s="89">
        <v>1.7399999999999999E-2</v>
      </c>
      <c r="M55" s="2">
        <v>0.82709999999999995</v>
      </c>
      <c r="N55" s="92">
        <v>1.8342000000000001</v>
      </c>
      <c r="O55" s="81">
        <v>0</v>
      </c>
    </row>
    <row r="56" spans="1:15" hidden="1">
      <c r="A56" s="1" t="s">
        <v>67</v>
      </c>
      <c r="B56" s="1" t="s">
        <v>78</v>
      </c>
      <c r="C56" s="1">
        <v>1</v>
      </c>
      <c r="D56" s="1">
        <v>10511.582200000001</v>
      </c>
      <c r="E56" s="34">
        <v>3447.4041000000002</v>
      </c>
      <c r="F56" s="47">
        <v>0.32796243739999997</v>
      </c>
      <c r="G56" s="1">
        <v>1922.9502</v>
      </c>
      <c r="H56" s="4">
        <v>0.1829363262</v>
      </c>
      <c r="I56" s="74">
        <v>0.86370000000000002</v>
      </c>
      <c r="J56" s="2">
        <v>0.96160000000000001</v>
      </c>
      <c r="K56" s="2">
        <v>0.94269999999999998</v>
      </c>
      <c r="L56" s="89">
        <v>1.7399999999999999E-2</v>
      </c>
      <c r="M56" s="2">
        <v>0.98740000000000006</v>
      </c>
      <c r="N56" s="92">
        <v>1.8593999999999999</v>
      </c>
      <c r="O56" s="81">
        <v>0</v>
      </c>
    </row>
    <row r="57" spans="1:15">
      <c r="A57" s="1" t="s">
        <v>67</v>
      </c>
      <c r="B57" s="1" t="s">
        <v>78</v>
      </c>
      <c r="C57" s="1">
        <v>2</v>
      </c>
      <c r="D57" s="1">
        <v>10511.582200000001</v>
      </c>
      <c r="E57" s="34">
        <v>2899.7645000000002</v>
      </c>
      <c r="F57" s="47">
        <v>0.2758637578</v>
      </c>
      <c r="G57" s="1">
        <v>1325.5019</v>
      </c>
      <c r="H57" s="4">
        <v>0.1260991809</v>
      </c>
      <c r="I57" s="74">
        <v>0.90769999999999995</v>
      </c>
      <c r="J57" s="2">
        <v>0.83130000000000004</v>
      </c>
      <c r="K57" s="2">
        <v>0.79600000000000004</v>
      </c>
      <c r="L57" s="89">
        <v>1.7399999999999999E-2</v>
      </c>
      <c r="M57" s="2">
        <v>0.8337</v>
      </c>
      <c r="N57" s="92">
        <v>2.0796000000000001</v>
      </c>
      <c r="O57" s="81">
        <v>0</v>
      </c>
    </row>
    <row r="58" spans="1:15" hidden="1">
      <c r="A58" s="1" t="s">
        <v>67</v>
      </c>
      <c r="B58" s="1" t="s">
        <v>79</v>
      </c>
      <c r="C58" s="1">
        <v>-1</v>
      </c>
      <c r="D58" s="1">
        <v>30369.828099999999</v>
      </c>
      <c r="E58" s="34">
        <v>7602.4404999999997</v>
      </c>
      <c r="F58" s="47">
        <v>0.25032873210000001</v>
      </c>
      <c r="G58" s="1">
        <v>3433.9459000000002</v>
      </c>
      <c r="H58" s="4">
        <v>0.1130709713</v>
      </c>
      <c r="I58" s="74">
        <v>0.86019999999999996</v>
      </c>
      <c r="J58" s="2">
        <v>0.97219999999999995</v>
      </c>
      <c r="K58" s="2">
        <v>0.96699999999999997</v>
      </c>
      <c r="L58" s="89">
        <v>1.7999999999999999E-2</v>
      </c>
      <c r="M58" s="2">
        <v>0.995</v>
      </c>
      <c r="N58" s="92">
        <v>1.59</v>
      </c>
      <c r="O58" s="81">
        <v>0</v>
      </c>
    </row>
    <row r="59" spans="1:15" hidden="1">
      <c r="A59" s="1" t="s">
        <v>67</v>
      </c>
      <c r="B59" s="1" t="s">
        <v>79</v>
      </c>
      <c r="C59" s="1">
        <v>0</v>
      </c>
      <c r="D59" s="1">
        <v>30369.828099999999</v>
      </c>
      <c r="E59" s="34">
        <v>7602.4404999999997</v>
      </c>
      <c r="F59" s="47">
        <v>0.25032873210000001</v>
      </c>
      <c r="G59" s="1">
        <v>3433.9459000000002</v>
      </c>
      <c r="H59" s="4">
        <v>0.1130709713</v>
      </c>
      <c r="I59" s="74">
        <v>0.86019999999999996</v>
      </c>
      <c r="J59" s="2">
        <v>0.97219999999999995</v>
      </c>
      <c r="K59" s="2">
        <v>0.96699999999999997</v>
      </c>
      <c r="L59" s="89">
        <v>1.7999999999999999E-2</v>
      </c>
      <c r="M59" s="2">
        <v>0.995</v>
      </c>
      <c r="N59" s="92">
        <v>1.59</v>
      </c>
      <c r="O59" s="81">
        <v>0</v>
      </c>
    </row>
    <row r="60" spans="1:15" hidden="1">
      <c r="A60" s="1" t="s">
        <v>67</v>
      </c>
      <c r="B60" s="1" t="s">
        <v>79</v>
      </c>
      <c r="C60" s="1">
        <v>1</v>
      </c>
      <c r="D60" s="1">
        <v>30369.828099999999</v>
      </c>
      <c r="E60" s="34">
        <v>7781.3771999999999</v>
      </c>
      <c r="F60" s="47">
        <v>0.25622065420000001</v>
      </c>
      <c r="G60" s="1">
        <v>3578.2129</v>
      </c>
      <c r="H60" s="4">
        <v>0.11782131010000001</v>
      </c>
      <c r="I60" s="74">
        <v>0.84730000000000005</v>
      </c>
      <c r="J60" s="2">
        <v>0.98819999999999997</v>
      </c>
      <c r="K60" s="2">
        <v>0.98699999999999999</v>
      </c>
      <c r="L60" s="89">
        <v>1.7999999999999999E-2</v>
      </c>
      <c r="M60" s="2">
        <v>0.99170000000000003</v>
      </c>
      <c r="N60" s="92">
        <v>1.5539000000000001</v>
      </c>
      <c r="O60" s="81">
        <v>0</v>
      </c>
    </row>
    <row r="61" spans="1:15">
      <c r="A61" s="1" t="s">
        <v>67</v>
      </c>
      <c r="B61" s="1" t="s">
        <v>79</v>
      </c>
      <c r="C61" s="1">
        <v>2</v>
      </c>
      <c r="D61" s="1">
        <v>30369.828099999999</v>
      </c>
      <c r="E61" s="34">
        <v>6545.2615999999998</v>
      </c>
      <c r="F61" s="47">
        <v>0.21551856080000001</v>
      </c>
      <c r="G61" s="1">
        <v>2339.0065</v>
      </c>
      <c r="H61" s="4">
        <v>7.7017445399999995E-2</v>
      </c>
      <c r="I61" s="74">
        <v>0.90920000000000001</v>
      </c>
      <c r="J61" s="2">
        <v>0.874</v>
      </c>
      <c r="K61" s="2">
        <v>0.84570000000000001</v>
      </c>
      <c r="L61" s="89">
        <v>1.7999999999999999E-2</v>
      </c>
      <c r="M61" s="2">
        <v>0.88290000000000002</v>
      </c>
      <c r="N61" s="92">
        <v>1.6232</v>
      </c>
      <c r="O61" s="81">
        <v>0</v>
      </c>
    </row>
    <row r="71" spans="4:11" ht="15">
      <c r="F71" s="24" t="s">
        <v>275</v>
      </c>
    </row>
    <row r="72" spans="4:11">
      <c r="D72" t="s">
        <v>273</v>
      </c>
      <c r="E72" t="s">
        <v>272</v>
      </c>
      <c r="F72" t="s">
        <v>271</v>
      </c>
      <c r="G72" s="1">
        <f>SUM(D5:D25)</f>
        <v>405768.89840000001</v>
      </c>
    </row>
    <row r="73" spans="4:11">
      <c r="D73" t="s">
        <v>271</v>
      </c>
      <c r="F73" t="s">
        <v>272</v>
      </c>
      <c r="G73" s="1">
        <f>SUM(D29:D49)</f>
        <v>178548.99239999993</v>
      </c>
    </row>
    <row r="74" spans="4:11">
      <c r="D74" t="s">
        <v>272</v>
      </c>
      <c r="E74" t="s">
        <v>274</v>
      </c>
      <c r="F74" t="s">
        <v>273</v>
      </c>
      <c r="G74" s="1">
        <f>SUM(D53:D61)</f>
        <v>233801.56169999996</v>
      </c>
    </row>
    <row r="75" spans="4:11" ht="15">
      <c r="I75" s="24" t="s">
        <v>246</v>
      </c>
      <c r="J75" s="184" t="s">
        <v>248</v>
      </c>
      <c r="K75" s="184" t="s">
        <v>250</v>
      </c>
    </row>
    <row r="76" spans="4:11" ht="17.399999999999999">
      <c r="H76" s="36" t="s">
        <v>245</v>
      </c>
      <c r="I76" t="s">
        <v>247</v>
      </c>
      <c r="J76" t="s">
        <v>249</v>
      </c>
      <c r="K76">
        <v>4</v>
      </c>
    </row>
    <row r="80" spans="4:11">
      <c r="H80">
        <v>88.8</v>
      </c>
      <c r="I80">
        <v>80</v>
      </c>
    </row>
    <row r="81" spans="8:9">
      <c r="H81">
        <v>88.5</v>
      </c>
      <c r="I81">
        <v>80</v>
      </c>
    </row>
  </sheetData>
  <autoFilter ref="A1:O61" xr:uid="{00000000-0001-0000-0500-000000000000}">
    <filterColumn colId="2">
      <filters>
        <filter val="2"/>
      </filters>
    </filterColumn>
  </autoFilter>
  <phoneticPr fontId="1" type="noConversion"/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X32"/>
  <sheetViews>
    <sheetView zoomScaleNormal="100" workbookViewId="0">
      <selection activeCell="A26" sqref="A26"/>
    </sheetView>
  </sheetViews>
  <sheetFormatPr defaultRowHeight="14.4"/>
  <cols>
    <col min="1" max="1" width="28" bestFit="1" customWidth="1"/>
    <col min="2" max="2" width="5.109375" customWidth="1"/>
    <col min="3" max="3" width="13.88671875" bestFit="1" customWidth="1"/>
    <col min="4" max="4" width="8.5546875" bestFit="1" customWidth="1"/>
    <col min="8" max="10" width="11.109375" customWidth="1"/>
    <col min="11" max="11" width="10.88671875" customWidth="1"/>
    <col min="13" max="13" width="16.5546875" customWidth="1"/>
    <col min="15" max="15" width="10.88671875" customWidth="1"/>
    <col min="17" max="17" width="9.6640625" customWidth="1"/>
    <col min="19" max="19" width="10.109375" customWidth="1"/>
    <col min="20" max="20" width="14.109375" customWidth="1"/>
    <col min="21" max="21" width="10.6640625" customWidth="1"/>
  </cols>
  <sheetData>
    <row r="1" spans="1:24" s="6" customFormat="1" ht="52.2">
      <c r="A1" s="15" t="s">
        <v>80</v>
      </c>
      <c r="B1" s="15" t="s">
        <v>1</v>
      </c>
      <c r="C1" s="15" t="s">
        <v>69</v>
      </c>
      <c r="D1" s="43" t="s">
        <v>81</v>
      </c>
      <c r="E1" s="45" t="s">
        <v>71</v>
      </c>
      <c r="F1" s="111" t="s">
        <v>72</v>
      </c>
      <c r="G1" s="79" t="s">
        <v>156</v>
      </c>
      <c r="H1" s="43" t="s">
        <v>54</v>
      </c>
      <c r="I1" s="44" t="s">
        <v>55</v>
      </c>
      <c r="J1" s="45" t="s">
        <v>62</v>
      </c>
      <c r="K1" s="119" t="s">
        <v>157</v>
      </c>
      <c r="L1" s="18" t="s">
        <v>12</v>
      </c>
      <c r="M1" s="122" t="s">
        <v>161</v>
      </c>
      <c r="N1" s="113" t="s">
        <v>9</v>
      </c>
      <c r="O1" s="116" t="s">
        <v>10</v>
      </c>
      <c r="P1" s="99" t="s">
        <v>11</v>
      </c>
      <c r="Q1" s="38" t="s">
        <v>82</v>
      </c>
      <c r="R1" s="38" t="s">
        <v>14</v>
      </c>
      <c r="S1" s="112" t="s">
        <v>158</v>
      </c>
      <c r="T1" s="124" t="s">
        <v>171</v>
      </c>
      <c r="U1" s="15" t="s">
        <v>44</v>
      </c>
      <c r="V1" s="110" t="s">
        <v>83</v>
      </c>
      <c r="W1" s="84" t="s">
        <v>63</v>
      </c>
      <c r="X1" s="98" t="s">
        <v>84</v>
      </c>
    </row>
    <row r="2" spans="1:24" hidden="1">
      <c r="A2" s="1" t="s">
        <v>74</v>
      </c>
      <c r="B2" s="1">
        <v>-1</v>
      </c>
      <c r="C2" s="1">
        <v>67393.885200000004</v>
      </c>
      <c r="D2" s="34">
        <v>27665.010900000001</v>
      </c>
      <c r="E2" s="94">
        <v>0.41049734450000003</v>
      </c>
      <c r="F2" s="5">
        <v>0.1785607602</v>
      </c>
      <c r="G2" s="1">
        <v>12033.9033</v>
      </c>
      <c r="H2" s="28">
        <v>0.93369999999999997</v>
      </c>
      <c r="I2" s="9">
        <v>0.92130000000000001</v>
      </c>
      <c r="J2" s="59">
        <v>0.87219999999999998</v>
      </c>
      <c r="K2" s="120">
        <v>3.3898000000000001</v>
      </c>
      <c r="L2" s="2">
        <v>8.4400000000000003E-2</v>
      </c>
      <c r="M2" s="1">
        <v>1319.3373999999999</v>
      </c>
      <c r="N2" s="114">
        <v>3.1682000000000001</v>
      </c>
      <c r="O2" s="117">
        <v>49522.482799999998</v>
      </c>
      <c r="P2" s="29">
        <v>7.5248999999999997</v>
      </c>
      <c r="Q2" s="85">
        <v>0.48980000000000001</v>
      </c>
      <c r="R2" s="85">
        <v>0</v>
      </c>
      <c r="S2" s="34">
        <v>12.997</v>
      </c>
      <c r="T2" s="29">
        <v>934.49580000000003</v>
      </c>
      <c r="U2" s="2">
        <v>0.82930000000000004</v>
      </c>
      <c r="V2" s="104">
        <v>667.89509999999996</v>
      </c>
      <c r="W2" s="96">
        <v>1.0405</v>
      </c>
      <c r="X2" s="1">
        <v>645.96479999999997</v>
      </c>
    </row>
    <row r="3" spans="1:24" hidden="1">
      <c r="A3" s="1" t="s">
        <v>74</v>
      </c>
      <c r="B3" s="1">
        <v>0</v>
      </c>
      <c r="C3" s="1">
        <v>67393.885200000004</v>
      </c>
      <c r="D3" s="34">
        <v>27665.010900000001</v>
      </c>
      <c r="E3" s="94">
        <v>0.41049734450000003</v>
      </c>
      <c r="F3" s="5">
        <v>0.1785607602</v>
      </c>
      <c r="G3" s="1">
        <v>12033.9033</v>
      </c>
      <c r="H3" s="28">
        <v>0.93369999999999997</v>
      </c>
      <c r="I3" s="9">
        <v>0.92130000000000001</v>
      </c>
      <c r="J3" s="59">
        <v>0.87219999999999998</v>
      </c>
      <c r="K3" s="120">
        <v>3.3898000000000001</v>
      </c>
      <c r="L3" s="2">
        <v>8.4400000000000003E-2</v>
      </c>
      <c r="M3" s="1">
        <v>1319.3373999999999</v>
      </c>
      <c r="N3" s="114">
        <v>3.1682000000000001</v>
      </c>
      <c r="O3" s="117">
        <v>49522.482799999998</v>
      </c>
      <c r="P3" s="29">
        <v>7.5248999999999997</v>
      </c>
      <c r="Q3" s="85">
        <v>0.48980000000000001</v>
      </c>
      <c r="R3" s="85">
        <v>0</v>
      </c>
      <c r="S3" s="34">
        <v>12.997</v>
      </c>
      <c r="T3" s="29">
        <v>934.49580000000003</v>
      </c>
      <c r="U3" s="2">
        <v>0.82930000000000004</v>
      </c>
      <c r="V3" s="104">
        <v>667.89509999999996</v>
      </c>
      <c r="W3" s="96">
        <v>1.0405</v>
      </c>
      <c r="X3" s="1">
        <v>645.96479999999997</v>
      </c>
    </row>
    <row r="4" spans="1:24" hidden="1">
      <c r="A4" s="1" t="s">
        <v>74</v>
      </c>
      <c r="B4" s="1">
        <v>1</v>
      </c>
      <c r="C4" s="1">
        <v>67393.885200000004</v>
      </c>
      <c r="D4" s="34">
        <v>28587.7991</v>
      </c>
      <c r="E4" s="94">
        <v>0.42418980620000002</v>
      </c>
      <c r="F4" s="108">
        <v>0.19200911849999999</v>
      </c>
      <c r="G4" s="1">
        <v>12940.2405</v>
      </c>
      <c r="H4" s="28">
        <v>0.98850000000000005</v>
      </c>
      <c r="I4" s="9">
        <v>0.98650000000000004</v>
      </c>
      <c r="J4" s="59">
        <v>0.9</v>
      </c>
      <c r="K4" s="120">
        <v>3.3898000000000001</v>
      </c>
      <c r="L4" s="2">
        <v>4.0099999999999997E-2</v>
      </c>
      <c r="M4" s="1">
        <v>628.83780000000002</v>
      </c>
      <c r="N4" s="114">
        <v>3.7982999999999998</v>
      </c>
      <c r="O4" s="117">
        <v>59434.727899999998</v>
      </c>
      <c r="P4" s="29">
        <v>7.5624000000000002</v>
      </c>
      <c r="Q4" s="85">
        <v>0.48980000000000001</v>
      </c>
      <c r="R4" s="85">
        <v>0</v>
      </c>
      <c r="S4" s="34">
        <v>12.997</v>
      </c>
      <c r="T4" s="100">
        <v>935.47929999999997</v>
      </c>
      <c r="U4" s="2">
        <v>0.93420000000000003</v>
      </c>
      <c r="V4" s="105">
        <v>726.54830000000004</v>
      </c>
      <c r="W4" s="96">
        <v>0.96789999999999998</v>
      </c>
      <c r="X4" s="1">
        <v>754.41880000000003</v>
      </c>
    </row>
    <row r="5" spans="1:24" ht="15" thickBot="1">
      <c r="A5" s="12" t="s">
        <v>74</v>
      </c>
      <c r="B5" s="12">
        <v>2</v>
      </c>
      <c r="C5" s="12">
        <v>67393.885200000004</v>
      </c>
      <c r="D5" s="35">
        <v>25628.7978</v>
      </c>
      <c r="E5" s="95">
        <v>0.38028372649999997</v>
      </c>
      <c r="F5" s="109">
        <v>0.12998645010000001</v>
      </c>
      <c r="G5" s="12">
        <v>8760.2919000000002</v>
      </c>
      <c r="H5" s="30">
        <v>0.89390000000000003</v>
      </c>
      <c r="I5" s="13">
        <v>0.88539999999999996</v>
      </c>
      <c r="J5" s="60">
        <v>0.83620000000000005</v>
      </c>
      <c r="K5" s="121">
        <v>3.3898000000000001</v>
      </c>
      <c r="L5" s="22">
        <v>0.18129999999999999</v>
      </c>
      <c r="M5" s="12">
        <v>3059.1062999999999</v>
      </c>
      <c r="N5" s="115">
        <v>2.6412</v>
      </c>
      <c r="O5" s="118">
        <v>44554.370999999999</v>
      </c>
      <c r="P5" s="31">
        <v>7.4579000000000004</v>
      </c>
      <c r="Q5" s="86">
        <v>0.48980000000000001</v>
      </c>
      <c r="R5" s="86">
        <v>0</v>
      </c>
      <c r="S5" s="35">
        <v>12.997</v>
      </c>
      <c r="T5" s="101">
        <v>1010.7239</v>
      </c>
      <c r="U5" s="13">
        <v>0.80120000000000002</v>
      </c>
      <c r="V5" s="106">
        <v>531.59770000000003</v>
      </c>
      <c r="W5" s="97">
        <v>1.2114</v>
      </c>
      <c r="X5" s="12">
        <v>697.101</v>
      </c>
    </row>
    <row r="6" spans="1:24" ht="15" hidden="1" thickTop="1">
      <c r="A6" s="1" t="s">
        <v>75</v>
      </c>
      <c r="B6" s="1">
        <v>-1</v>
      </c>
      <c r="C6" s="1">
        <v>11360.9015</v>
      </c>
      <c r="D6" s="34">
        <v>5700.0517</v>
      </c>
      <c r="E6" s="94">
        <v>0.50172529899999996</v>
      </c>
      <c r="F6" s="5">
        <v>0.24290960070000001</v>
      </c>
      <c r="G6" s="1">
        <v>2759.672</v>
      </c>
      <c r="H6" s="28">
        <v>0.83840000000000003</v>
      </c>
      <c r="I6" s="9">
        <v>0.80259999999999998</v>
      </c>
      <c r="J6" s="59">
        <v>0.81489999999999996</v>
      </c>
      <c r="K6" s="120">
        <v>1.7417</v>
      </c>
      <c r="L6" s="2">
        <v>7.1400000000000005E-2</v>
      </c>
      <c r="M6" s="1">
        <v>209.95599999999999</v>
      </c>
      <c r="N6" s="114">
        <v>2.5390999999999999</v>
      </c>
      <c r="O6" s="117">
        <v>7466.0151999999998</v>
      </c>
      <c r="P6" s="29">
        <v>7.4816000000000003</v>
      </c>
      <c r="Q6" s="85">
        <v>0.60629999999999995</v>
      </c>
      <c r="R6" s="85">
        <v>3.3999999999999998E-3</v>
      </c>
      <c r="S6" s="34">
        <v>12.997</v>
      </c>
      <c r="T6" s="29">
        <v>1042.7944</v>
      </c>
      <c r="U6" s="2">
        <v>0.69789999999999996</v>
      </c>
      <c r="V6" s="104">
        <v>899.88559999999995</v>
      </c>
      <c r="W6" s="96">
        <v>1.1953</v>
      </c>
      <c r="X6" s="1">
        <v>1021.1697</v>
      </c>
    </row>
    <row r="7" spans="1:24" ht="15" hidden="1" thickTop="1">
      <c r="A7" s="1" t="s">
        <v>75</v>
      </c>
      <c r="B7" s="1">
        <v>0</v>
      </c>
      <c r="C7" s="1">
        <v>11360.9015</v>
      </c>
      <c r="D7" s="34">
        <v>5700.0517</v>
      </c>
      <c r="E7" s="94">
        <v>0.50172529899999996</v>
      </c>
      <c r="F7" s="5">
        <v>0.24290960070000001</v>
      </c>
      <c r="G7" s="1">
        <v>2759.672</v>
      </c>
      <c r="H7" s="28">
        <v>0.83840000000000003</v>
      </c>
      <c r="I7" s="9">
        <v>0.80259999999999998</v>
      </c>
      <c r="J7" s="59">
        <v>0.81489999999999996</v>
      </c>
      <c r="K7" s="120">
        <v>1.7417</v>
      </c>
      <c r="L7" s="2">
        <v>7.1400000000000005E-2</v>
      </c>
      <c r="M7" s="1">
        <v>209.95599999999999</v>
      </c>
      <c r="N7" s="114">
        <v>2.5390999999999999</v>
      </c>
      <c r="O7" s="117">
        <v>7466.0151999999998</v>
      </c>
      <c r="P7" s="29">
        <v>7.4816000000000003</v>
      </c>
      <c r="Q7" s="85">
        <v>0.60629999999999995</v>
      </c>
      <c r="R7" s="85">
        <v>3.3999999999999998E-3</v>
      </c>
      <c r="S7" s="34">
        <v>12.997</v>
      </c>
      <c r="T7" s="29">
        <v>1042.7944</v>
      </c>
      <c r="U7" s="2">
        <v>0.69789999999999996</v>
      </c>
      <c r="V7" s="104">
        <v>899.88559999999995</v>
      </c>
      <c r="W7" s="96">
        <v>1.1953</v>
      </c>
      <c r="X7" s="1">
        <v>1021.1697</v>
      </c>
    </row>
    <row r="8" spans="1:24" ht="15" hidden="1" thickTop="1">
      <c r="A8" s="1" t="s">
        <v>75</v>
      </c>
      <c r="B8" s="1">
        <v>1</v>
      </c>
      <c r="C8" s="1">
        <v>11360.9015</v>
      </c>
      <c r="D8" s="34">
        <v>5890.0324000000001</v>
      </c>
      <c r="E8" s="94">
        <v>0.51844762789999999</v>
      </c>
      <c r="F8" s="108">
        <v>0.25437607099999998</v>
      </c>
      <c r="G8" s="1">
        <v>2889.9414999999999</v>
      </c>
      <c r="H8" s="28">
        <v>0.97399999999999998</v>
      </c>
      <c r="I8" s="9">
        <v>0.96409999999999996</v>
      </c>
      <c r="J8" s="59">
        <v>0.97499999999999998</v>
      </c>
      <c r="K8" s="120">
        <v>1.7417</v>
      </c>
      <c r="L8" s="2">
        <v>3.7999999999999999E-2</v>
      </c>
      <c r="M8" s="1">
        <v>114.1477</v>
      </c>
      <c r="N8" s="114">
        <v>3.4249000000000001</v>
      </c>
      <c r="O8" s="117">
        <v>10275.2855</v>
      </c>
      <c r="P8" s="29">
        <v>7.5129000000000001</v>
      </c>
      <c r="Q8" s="85">
        <v>0.60629999999999995</v>
      </c>
      <c r="R8" s="85">
        <v>3.3999999999999998E-3</v>
      </c>
      <c r="S8" s="34">
        <v>12.997</v>
      </c>
      <c r="T8" s="100">
        <v>1063.9708000000001</v>
      </c>
      <c r="U8" s="2">
        <v>0.86599999999999999</v>
      </c>
      <c r="V8" s="105">
        <v>967.28380000000004</v>
      </c>
      <c r="W8" s="96">
        <v>1.1473</v>
      </c>
      <c r="X8" s="1">
        <v>1287.0615</v>
      </c>
    </row>
    <row r="9" spans="1:24" ht="15.6" thickTop="1" thickBot="1">
      <c r="A9" s="12" t="s">
        <v>75</v>
      </c>
      <c r="B9" s="12">
        <v>2</v>
      </c>
      <c r="C9" s="12">
        <v>11360.9015</v>
      </c>
      <c r="D9" s="35">
        <v>5280.8126000000002</v>
      </c>
      <c r="E9" s="95">
        <v>0.46482338000000001</v>
      </c>
      <c r="F9" s="109">
        <v>0.18895918519999999</v>
      </c>
      <c r="G9" s="12">
        <v>2146.7467000000001</v>
      </c>
      <c r="H9" s="30">
        <v>0.88560000000000005</v>
      </c>
      <c r="I9" s="13">
        <v>0.86409999999999998</v>
      </c>
      <c r="J9" s="60">
        <v>0.88290000000000002</v>
      </c>
      <c r="K9" s="121">
        <v>1.7417</v>
      </c>
      <c r="L9" s="22">
        <v>0.17449999999999999</v>
      </c>
      <c r="M9" s="12">
        <v>546.9393</v>
      </c>
      <c r="N9" s="115">
        <v>2.4900000000000002</v>
      </c>
      <c r="O9" s="118">
        <v>7804.0042000000003</v>
      </c>
      <c r="P9" s="31">
        <v>7.4227999999999996</v>
      </c>
      <c r="Q9" s="86">
        <v>0.60629999999999995</v>
      </c>
      <c r="R9" s="86">
        <v>3.3999999999999998E-3</v>
      </c>
      <c r="S9" s="35">
        <v>12.997</v>
      </c>
      <c r="T9" s="101">
        <v>1111.4846</v>
      </c>
      <c r="U9" s="13">
        <v>0.77110000000000001</v>
      </c>
      <c r="V9" s="106">
        <v>739.8057</v>
      </c>
      <c r="W9" s="97">
        <v>1.3842000000000001</v>
      </c>
      <c r="X9" s="12">
        <v>1280.5121999999999</v>
      </c>
    </row>
    <row r="10" spans="1:24" ht="15" hidden="1" thickTop="1">
      <c r="A10" s="1" t="s">
        <v>76</v>
      </c>
      <c r="B10" s="1">
        <v>-1</v>
      </c>
      <c r="C10" s="1">
        <v>42162.285199999998</v>
      </c>
      <c r="D10" s="34">
        <v>18460.228500000001</v>
      </c>
      <c r="E10" s="94">
        <v>0.43783747540000001</v>
      </c>
      <c r="F10" s="5">
        <v>0.17106685799999999</v>
      </c>
      <c r="G10" s="1">
        <v>7212.5695999999998</v>
      </c>
      <c r="H10" s="28">
        <v>0.97399999999999998</v>
      </c>
      <c r="I10" s="9">
        <v>0.96989999999999998</v>
      </c>
      <c r="J10" s="59">
        <v>0.97499999999999998</v>
      </c>
      <c r="K10" s="120">
        <v>3.3809</v>
      </c>
      <c r="L10" s="2">
        <v>8.8300000000000003E-2</v>
      </c>
      <c r="M10" s="1">
        <v>993.31659999999999</v>
      </c>
      <c r="N10" s="114">
        <v>3.339</v>
      </c>
      <c r="O10" s="117">
        <v>37556.354599999999</v>
      </c>
      <c r="P10" s="29">
        <v>7.5094000000000003</v>
      </c>
      <c r="Q10" s="85">
        <v>0.50929999999999997</v>
      </c>
      <c r="R10" s="85">
        <v>8.0000000000000004E-4</v>
      </c>
      <c r="S10" s="34">
        <v>12.997</v>
      </c>
      <c r="T10" s="29">
        <v>1074.8456000000001</v>
      </c>
      <c r="U10" s="2">
        <v>0.82879999999999998</v>
      </c>
      <c r="V10" s="104">
        <v>638.21720000000005</v>
      </c>
      <c r="W10" s="96">
        <v>1.0680000000000001</v>
      </c>
      <c r="X10" s="1">
        <v>1424.0465999999999</v>
      </c>
    </row>
    <row r="11" spans="1:24" ht="15" hidden="1" thickTop="1">
      <c r="A11" s="1" t="s">
        <v>76</v>
      </c>
      <c r="B11" s="1">
        <v>0</v>
      </c>
      <c r="C11" s="1">
        <v>42162.285199999998</v>
      </c>
      <c r="D11" s="34">
        <v>18460.228500000001</v>
      </c>
      <c r="E11" s="94">
        <v>0.43783747540000001</v>
      </c>
      <c r="F11" s="5">
        <v>0.17106685799999999</v>
      </c>
      <c r="G11" s="1">
        <v>7212.5695999999998</v>
      </c>
      <c r="H11" s="28">
        <v>0.97399999999999998</v>
      </c>
      <c r="I11" s="9">
        <v>0.96989999999999998</v>
      </c>
      <c r="J11" s="59">
        <v>0.97499999999999998</v>
      </c>
      <c r="K11" s="120">
        <v>3.3809</v>
      </c>
      <c r="L11" s="2">
        <v>8.8300000000000003E-2</v>
      </c>
      <c r="M11" s="1">
        <v>993.31659999999999</v>
      </c>
      <c r="N11" s="114">
        <v>3.339</v>
      </c>
      <c r="O11" s="117">
        <v>37556.354599999999</v>
      </c>
      <c r="P11" s="29">
        <v>7.5094000000000003</v>
      </c>
      <c r="Q11" s="85">
        <v>0.50929999999999997</v>
      </c>
      <c r="R11" s="85">
        <v>8.0000000000000004E-4</v>
      </c>
      <c r="S11" s="34">
        <v>12.997</v>
      </c>
      <c r="T11" s="29">
        <v>1074.8456000000001</v>
      </c>
      <c r="U11" s="2">
        <v>0.82879999999999998</v>
      </c>
      <c r="V11" s="104">
        <v>638.21720000000005</v>
      </c>
      <c r="W11" s="96">
        <v>1.0680000000000001</v>
      </c>
      <c r="X11" s="1">
        <v>1424.0465999999999</v>
      </c>
    </row>
    <row r="12" spans="1:24" ht="15" hidden="1" thickTop="1">
      <c r="A12" s="1" t="s">
        <v>76</v>
      </c>
      <c r="B12" s="1">
        <v>1</v>
      </c>
      <c r="C12" s="1">
        <v>42162.285199999998</v>
      </c>
      <c r="D12" s="34">
        <v>19078.2889</v>
      </c>
      <c r="E12" s="94">
        <v>0.45249655830000002</v>
      </c>
      <c r="F12" s="108">
        <v>0.1880415554</v>
      </c>
      <c r="G12" s="1">
        <v>7928.2615999999998</v>
      </c>
      <c r="H12" s="28">
        <v>0.98909999999999998</v>
      </c>
      <c r="I12" s="9">
        <v>0.98770000000000002</v>
      </c>
      <c r="J12" s="59">
        <v>0.91149999999999998</v>
      </c>
      <c r="K12" s="120">
        <v>3.3809</v>
      </c>
      <c r="L12" s="2">
        <v>3.7499999999999999E-2</v>
      </c>
      <c r="M12" s="1">
        <v>419.005</v>
      </c>
      <c r="N12" s="114">
        <v>3.8452000000000002</v>
      </c>
      <c r="O12" s="117">
        <v>42874.266900000002</v>
      </c>
      <c r="P12" s="29">
        <v>7.5613999999999999</v>
      </c>
      <c r="Q12" s="85">
        <v>0.50929999999999997</v>
      </c>
      <c r="R12" s="85">
        <v>8.0000000000000004E-4</v>
      </c>
      <c r="S12" s="34">
        <v>12.997</v>
      </c>
      <c r="T12" s="100">
        <v>1065.5157999999999</v>
      </c>
      <c r="U12" s="2">
        <v>0.93400000000000005</v>
      </c>
      <c r="V12" s="105">
        <v>712.85329999999999</v>
      </c>
      <c r="W12" s="96">
        <v>0.98309999999999997</v>
      </c>
      <c r="X12" s="1">
        <v>1411.6857</v>
      </c>
    </row>
    <row r="13" spans="1:24" ht="15.6" thickTop="1" thickBot="1">
      <c r="A13" s="12" t="s">
        <v>76</v>
      </c>
      <c r="B13" s="12">
        <v>2</v>
      </c>
      <c r="C13" s="12">
        <v>42162.285199999998</v>
      </c>
      <c r="D13" s="35">
        <v>17096.8868</v>
      </c>
      <c r="E13" s="95">
        <v>0.40550190289999999</v>
      </c>
      <c r="F13" s="109">
        <v>0.1173383873</v>
      </c>
      <c r="G13" s="12">
        <v>4947.2545</v>
      </c>
      <c r="H13" s="30">
        <v>0.94379999999999997</v>
      </c>
      <c r="I13" s="13">
        <v>0.94089999999999996</v>
      </c>
      <c r="J13" s="60">
        <v>0.90180000000000005</v>
      </c>
      <c r="K13" s="121">
        <v>3.3809</v>
      </c>
      <c r="L13" s="22">
        <v>0.1893</v>
      </c>
      <c r="M13" s="12">
        <v>2300.2609000000002</v>
      </c>
      <c r="N13" s="115">
        <v>2.8058000000000001</v>
      </c>
      <c r="O13" s="118">
        <v>34090.088400000001</v>
      </c>
      <c r="P13" s="31">
        <v>7.4631999999999996</v>
      </c>
      <c r="Q13" s="86">
        <v>0.50929999999999997</v>
      </c>
      <c r="R13" s="86">
        <v>8.0000000000000004E-4</v>
      </c>
      <c r="S13" s="35">
        <v>12.997</v>
      </c>
      <c r="T13" s="101">
        <v>1161.0398</v>
      </c>
      <c r="U13" s="13">
        <v>0.80079999999999996</v>
      </c>
      <c r="V13" s="106">
        <v>484.76580000000001</v>
      </c>
      <c r="W13" s="97">
        <v>1.2425999999999999</v>
      </c>
      <c r="X13" s="12">
        <v>1337.6034</v>
      </c>
    </row>
    <row r="14" spans="1:24" ht="15" hidden="1" thickTop="1">
      <c r="A14" s="1" t="s">
        <v>77</v>
      </c>
      <c r="B14" s="1">
        <v>-1</v>
      </c>
      <c r="C14" s="1">
        <v>118083.85619999999</v>
      </c>
      <c r="D14" s="34">
        <v>25047.670999999998</v>
      </c>
      <c r="E14" s="94">
        <v>0.2121176578</v>
      </c>
      <c r="F14" s="5">
        <v>8.7993129700000006E-2</v>
      </c>
      <c r="G14" s="1">
        <v>10390.567999999999</v>
      </c>
      <c r="H14" s="28">
        <v>0.98040000000000005</v>
      </c>
      <c r="I14" s="9">
        <v>0.97550000000000003</v>
      </c>
      <c r="J14" s="59">
        <v>0.95320000000000005</v>
      </c>
      <c r="K14" s="120">
        <v>3.6052</v>
      </c>
      <c r="L14" s="2">
        <v>8.1900000000000001E-2</v>
      </c>
      <c r="M14" s="1">
        <v>1200.9609</v>
      </c>
      <c r="N14" s="114">
        <v>3.3774999999999999</v>
      </c>
      <c r="O14" s="117">
        <v>49504.765899999999</v>
      </c>
      <c r="P14" s="29">
        <v>7.5933999999999999</v>
      </c>
      <c r="Q14" s="85">
        <v>0.47120000000000001</v>
      </c>
      <c r="R14" s="85">
        <v>1E-4</v>
      </c>
      <c r="S14" s="34">
        <v>12.997</v>
      </c>
      <c r="T14" s="29">
        <v>1663.3128999999999</v>
      </c>
      <c r="U14" s="2">
        <v>0.83320000000000005</v>
      </c>
      <c r="V14" s="104">
        <v>496.02879999999999</v>
      </c>
      <c r="W14" s="96">
        <v>1.5008999999999999</v>
      </c>
      <c r="X14" s="1">
        <v>1056.3003000000001</v>
      </c>
    </row>
    <row r="15" spans="1:24" ht="15" hidden="1" thickTop="1">
      <c r="A15" s="1" t="s">
        <v>77</v>
      </c>
      <c r="B15" s="1">
        <v>0</v>
      </c>
      <c r="C15" s="1">
        <v>118083.85619999999</v>
      </c>
      <c r="D15" s="34">
        <v>25047.670999999998</v>
      </c>
      <c r="E15" s="94">
        <v>0.2121176578</v>
      </c>
      <c r="F15" s="5">
        <v>8.7993129700000006E-2</v>
      </c>
      <c r="G15" s="1">
        <v>10390.567999999999</v>
      </c>
      <c r="H15" s="28">
        <v>0.98040000000000005</v>
      </c>
      <c r="I15" s="9">
        <v>0.97550000000000003</v>
      </c>
      <c r="J15" s="59">
        <v>0.95320000000000005</v>
      </c>
      <c r="K15" s="120">
        <v>3.6052</v>
      </c>
      <c r="L15" s="2">
        <v>8.1900000000000001E-2</v>
      </c>
      <c r="M15" s="1">
        <v>1200.9609</v>
      </c>
      <c r="N15" s="114">
        <v>3.3774999999999999</v>
      </c>
      <c r="O15" s="117">
        <v>49504.765899999999</v>
      </c>
      <c r="P15" s="29">
        <v>7.5933999999999999</v>
      </c>
      <c r="Q15" s="85">
        <v>0.47120000000000001</v>
      </c>
      <c r="R15" s="85">
        <v>1E-4</v>
      </c>
      <c r="S15" s="34">
        <v>12.997</v>
      </c>
      <c r="T15" s="29">
        <v>1663.3128999999999</v>
      </c>
      <c r="U15" s="2">
        <v>0.83320000000000005</v>
      </c>
      <c r="V15" s="104">
        <v>496.02879999999999</v>
      </c>
      <c r="W15" s="96">
        <v>1.5008999999999999</v>
      </c>
      <c r="X15" s="1">
        <v>1056.3003000000001</v>
      </c>
    </row>
    <row r="16" spans="1:24" ht="15" hidden="1" thickTop="1">
      <c r="A16" s="1" t="s">
        <v>77</v>
      </c>
      <c r="B16" s="1">
        <v>1</v>
      </c>
      <c r="C16" s="1">
        <v>118083.85619999999</v>
      </c>
      <c r="D16" s="34">
        <v>25788.8485</v>
      </c>
      <c r="E16" s="94">
        <v>0.21839436239999999</v>
      </c>
      <c r="F16" s="108">
        <v>9.3474305800000004E-2</v>
      </c>
      <c r="G16" s="1">
        <v>11037.806399999999</v>
      </c>
      <c r="H16" s="28">
        <v>0.9919</v>
      </c>
      <c r="I16" s="9">
        <v>0.99099999999999999</v>
      </c>
      <c r="J16" s="59">
        <v>0.97589999999999999</v>
      </c>
      <c r="K16" s="120">
        <v>3.6052</v>
      </c>
      <c r="L16" s="2">
        <v>6.13E-2</v>
      </c>
      <c r="M16" s="1">
        <v>905.40689999999995</v>
      </c>
      <c r="N16" s="114">
        <v>3.8321999999999998</v>
      </c>
      <c r="O16" s="117">
        <v>56529.489300000001</v>
      </c>
      <c r="P16" s="29">
        <v>7.6121999999999996</v>
      </c>
      <c r="Q16" s="85">
        <v>0.47120000000000001</v>
      </c>
      <c r="R16" s="85">
        <v>1E-4</v>
      </c>
      <c r="S16" s="34">
        <v>12.997</v>
      </c>
      <c r="T16" s="100">
        <v>1677.7182</v>
      </c>
      <c r="U16" s="2">
        <v>0.94140000000000001</v>
      </c>
      <c r="V16" s="105">
        <v>611.50890000000004</v>
      </c>
      <c r="W16" s="96">
        <v>1.4617</v>
      </c>
      <c r="X16" s="1">
        <v>1063.0703000000001</v>
      </c>
    </row>
    <row r="17" spans="1:24" ht="15.6" thickTop="1" thickBot="1">
      <c r="A17" s="12" t="s">
        <v>77</v>
      </c>
      <c r="B17" s="12">
        <v>2</v>
      </c>
      <c r="C17" s="12">
        <v>118083.85619999999</v>
      </c>
      <c r="D17" s="35">
        <v>22075.048900000002</v>
      </c>
      <c r="E17" s="95">
        <v>0.18694383489999999</v>
      </c>
      <c r="F17" s="109">
        <v>6.0349211799999997E-2</v>
      </c>
      <c r="G17" s="12">
        <v>7126.2676000000001</v>
      </c>
      <c r="H17" s="30">
        <v>0.92659999999999998</v>
      </c>
      <c r="I17" s="13">
        <v>0.92259999999999998</v>
      </c>
      <c r="J17" s="60">
        <v>0.94510000000000005</v>
      </c>
      <c r="K17" s="121">
        <v>3.6052</v>
      </c>
      <c r="L17" s="23">
        <v>0.1037</v>
      </c>
      <c r="M17" s="12">
        <v>1550.9450999999999</v>
      </c>
      <c r="N17" s="115">
        <v>2.3033999999999999</v>
      </c>
      <c r="O17" s="118">
        <v>34433.1633</v>
      </c>
      <c r="P17" s="31">
        <v>6.6443000000000003</v>
      </c>
      <c r="Q17" s="86">
        <v>0.47120000000000001</v>
      </c>
      <c r="R17" s="86">
        <v>1E-4</v>
      </c>
      <c r="S17" s="35">
        <v>12.997</v>
      </c>
      <c r="T17" s="101">
        <v>1696.4131</v>
      </c>
      <c r="U17" s="13">
        <v>0.80779999999999996</v>
      </c>
      <c r="V17" s="106">
        <v>245.48240000000001</v>
      </c>
      <c r="W17" s="97">
        <v>1.5362</v>
      </c>
      <c r="X17" s="12">
        <v>881.4443</v>
      </c>
    </row>
    <row r="18" spans="1:24" ht="15" hidden="1" thickTop="1">
      <c r="A18" s="1" t="s">
        <v>78</v>
      </c>
      <c r="B18" s="1">
        <v>-1</v>
      </c>
      <c r="C18" s="1">
        <v>17741.147000000001</v>
      </c>
      <c r="D18" s="34">
        <v>5472.4786000000004</v>
      </c>
      <c r="E18" s="94">
        <v>0.30846250219999999</v>
      </c>
      <c r="F18" s="5">
        <v>0.168463685</v>
      </c>
      <c r="G18" s="1">
        <v>2988.739</v>
      </c>
      <c r="H18" s="28">
        <v>0.83560000000000001</v>
      </c>
      <c r="I18" s="9">
        <v>0.80589999999999995</v>
      </c>
      <c r="J18" s="59">
        <v>0.82850000000000001</v>
      </c>
      <c r="K18" s="120">
        <v>2.6566999999999998</v>
      </c>
      <c r="L18" s="2">
        <v>5.5E-2</v>
      </c>
      <c r="M18" s="1">
        <v>136.72409999999999</v>
      </c>
      <c r="N18" s="114">
        <v>2.3193999999999999</v>
      </c>
      <c r="O18" s="117">
        <v>5760.9333999999999</v>
      </c>
      <c r="P18" s="29">
        <v>7.4466999999999999</v>
      </c>
      <c r="Q18" s="85">
        <v>0.5837</v>
      </c>
      <c r="R18" s="85">
        <v>-2.3E-3</v>
      </c>
      <c r="S18" s="34">
        <v>12.997</v>
      </c>
      <c r="T18" s="29">
        <v>1876.0341000000001</v>
      </c>
      <c r="U18" s="2">
        <v>0.70120000000000005</v>
      </c>
      <c r="V18" s="104">
        <v>1401.0893000000001</v>
      </c>
      <c r="W18" s="96">
        <v>1.8303</v>
      </c>
      <c r="X18" s="1">
        <v>1828.6532999999999</v>
      </c>
    </row>
    <row r="19" spans="1:24" ht="15" hidden="1" thickTop="1">
      <c r="A19" s="1" t="s">
        <v>78</v>
      </c>
      <c r="B19" s="1">
        <v>0</v>
      </c>
      <c r="C19" s="1">
        <v>17741.147000000001</v>
      </c>
      <c r="D19" s="34">
        <v>5472.4786000000004</v>
      </c>
      <c r="E19" s="94">
        <v>0.30846250219999999</v>
      </c>
      <c r="F19" s="5">
        <v>0.168463685</v>
      </c>
      <c r="G19" s="1">
        <v>2988.739</v>
      </c>
      <c r="H19" s="28">
        <v>0.83560000000000001</v>
      </c>
      <c r="I19" s="9">
        <v>0.80589999999999995</v>
      </c>
      <c r="J19" s="59">
        <v>0.82850000000000001</v>
      </c>
      <c r="K19" s="120">
        <v>2.6566999999999998</v>
      </c>
      <c r="L19" s="2">
        <v>5.5E-2</v>
      </c>
      <c r="M19" s="1">
        <v>136.72409999999999</v>
      </c>
      <c r="N19" s="114">
        <v>2.3193999999999999</v>
      </c>
      <c r="O19" s="117">
        <v>5760.9333999999999</v>
      </c>
      <c r="P19" s="29">
        <v>7.4466999999999999</v>
      </c>
      <c r="Q19" s="85">
        <v>0.5837</v>
      </c>
      <c r="R19" s="85">
        <v>-2.3E-3</v>
      </c>
      <c r="S19" s="34">
        <v>12.997</v>
      </c>
      <c r="T19" s="29">
        <v>1876.0341000000001</v>
      </c>
      <c r="U19" s="2">
        <v>0.70120000000000005</v>
      </c>
      <c r="V19" s="104">
        <v>1401.0893000000001</v>
      </c>
      <c r="W19" s="96">
        <v>1.8303</v>
      </c>
      <c r="X19" s="1">
        <v>1828.6532999999999</v>
      </c>
    </row>
    <row r="20" spans="1:24" ht="15" hidden="1" thickTop="1">
      <c r="A20" s="1" t="s">
        <v>78</v>
      </c>
      <c r="B20" s="1">
        <v>1</v>
      </c>
      <c r="C20" s="1">
        <v>17741.147000000001</v>
      </c>
      <c r="D20" s="34">
        <v>5634.4467000000004</v>
      </c>
      <c r="E20" s="94">
        <v>0.31759202250000002</v>
      </c>
      <c r="F20" s="108">
        <v>0.17256591120000001</v>
      </c>
      <c r="G20" s="1">
        <v>3061.5171999999998</v>
      </c>
      <c r="H20" s="28">
        <v>0.95440000000000003</v>
      </c>
      <c r="I20" s="9">
        <v>0.94750000000000001</v>
      </c>
      <c r="J20" s="59">
        <v>0.98229999999999995</v>
      </c>
      <c r="K20" s="120">
        <v>2.6566999999999998</v>
      </c>
      <c r="L20" s="2">
        <v>5.6599999999999998E-2</v>
      </c>
      <c r="M20" s="1">
        <v>145.71090000000001</v>
      </c>
      <c r="N20" s="114">
        <v>3.2195999999999998</v>
      </c>
      <c r="O20" s="117">
        <v>8283.8647999999994</v>
      </c>
      <c r="P20" s="29">
        <v>7.4222000000000001</v>
      </c>
      <c r="Q20" s="85">
        <v>0.5837</v>
      </c>
      <c r="R20" s="85">
        <v>-2.3E-3</v>
      </c>
      <c r="S20" s="34">
        <v>12.997</v>
      </c>
      <c r="T20" s="100">
        <v>1947.7492999999999</v>
      </c>
      <c r="U20" s="2">
        <v>0.87260000000000004</v>
      </c>
      <c r="V20" s="105">
        <v>1521.1572000000001</v>
      </c>
      <c r="W20" s="96">
        <v>1.8555999999999999</v>
      </c>
      <c r="X20" s="1">
        <v>2218.7694999999999</v>
      </c>
    </row>
    <row r="21" spans="1:24" ht="15.6" thickTop="1" thickBot="1">
      <c r="A21" s="12" t="s">
        <v>78</v>
      </c>
      <c r="B21" s="12">
        <v>2</v>
      </c>
      <c r="C21" s="12">
        <v>17741.147000000001</v>
      </c>
      <c r="D21" s="35">
        <v>4824.1543000000001</v>
      </c>
      <c r="E21" s="95">
        <v>0.27191896700000001</v>
      </c>
      <c r="F21" s="109">
        <v>0.1221543901</v>
      </c>
      <c r="G21" s="12">
        <v>2167.1588999999999</v>
      </c>
      <c r="H21" s="30">
        <v>0.84540000000000004</v>
      </c>
      <c r="I21" s="13">
        <v>0.83409999999999995</v>
      </c>
      <c r="J21" s="60">
        <v>0.84909999999999997</v>
      </c>
      <c r="K21" s="121">
        <v>2.6566999999999998</v>
      </c>
      <c r="L21" s="23">
        <v>7.46E-2</v>
      </c>
      <c r="M21" s="12">
        <v>198.3844</v>
      </c>
      <c r="N21" s="115">
        <v>1.9065000000000001</v>
      </c>
      <c r="O21" s="118">
        <v>5065.7066999999997</v>
      </c>
      <c r="P21" s="31">
        <v>6.6414</v>
      </c>
      <c r="Q21" s="86">
        <v>0.5837</v>
      </c>
      <c r="R21" s="86">
        <v>-2.3E-3</v>
      </c>
      <c r="S21" s="102">
        <v>19.901800000000001</v>
      </c>
      <c r="T21" s="101">
        <v>3084.4283</v>
      </c>
      <c r="U21" s="13">
        <v>0.77749999999999997</v>
      </c>
      <c r="V21" s="106">
        <v>955.84630000000004</v>
      </c>
      <c r="W21" s="97">
        <v>2.0758000000000001</v>
      </c>
      <c r="X21" s="12">
        <v>3255.8786</v>
      </c>
    </row>
    <row r="22" spans="1:24" ht="15" hidden="1" thickTop="1">
      <c r="A22" s="1" t="s">
        <v>79</v>
      </c>
      <c r="B22" s="1">
        <v>-1</v>
      </c>
      <c r="C22" s="1">
        <v>51040.142800000001</v>
      </c>
      <c r="D22" s="34">
        <v>12302.5615</v>
      </c>
      <c r="E22" s="94">
        <v>0.2410369741</v>
      </c>
      <c r="F22" s="5">
        <v>0.1037792134</v>
      </c>
      <c r="G22" s="1">
        <v>5296.9058000000005</v>
      </c>
      <c r="H22" s="28">
        <v>0.97109999999999996</v>
      </c>
      <c r="I22" s="9">
        <v>0.96109999999999995</v>
      </c>
      <c r="J22" s="59">
        <v>0.9869</v>
      </c>
      <c r="K22" s="120">
        <v>3.0428000000000002</v>
      </c>
      <c r="L22" s="2">
        <v>0.08</v>
      </c>
      <c r="M22" s="1">
        <v>560.55799999999999</v>
      </c>
      <c r="N22" s="114">
        <v>3.2172000000000001</v>
      </c>
      <c r="O22" s="117">
        <v>22538.711200000002</v>
      </c>
      <c r="P22" s="29">
        <v>7.4604999999999997</v>
      </c>
      <c r="Q22" s="85">
        <v>0.5171</v>
      </c>
      <c r="R22" s="85">
        <v>-6.9999999999999999E-4</v>
      </c>
      <c r="S22" s="34">
        <v>12.997</v>
      </c>
      <c r="T22" s="29">
        <v>1843.4177</v>
      </c>
      <c r="U22" s="2">
        <v>0.83260000000000001</v>
      </c>
      <c r="V22" s="104">
        <v>667.24400000000003</v>
      </c>
      <c r="W22" s="96">
        <v>1.5862000000000001</v>
      </c>
      <c r="X22" s="1">
        <v>2336.1284999999998</v>
      </c>
    </row>
    <row r="23" spans="1:24" ht="15" hidden="1" thickTop="1">
      <c r="A23" s="1" t="s">
        <v>79</v>
      </c>
      <c r="B23" s="1">
        <v>0</v>
      </c>
      <c r="C23" s="1">
        <v>51040.142800000001</v>
      </c>
      <c r="D23" s="34">
        <v>12302.5615</v>
      </c>
      <c r="E23" s="94">
        <v>0.2410369741</v>
      </c>
      <c r="F23" s="5">
        <v>0.1037792134</v>
      </c>
      <c r="G23" s="1">
        <v>5296.9058000000005</v>
      </c>
      <c r="H23" s="28">
        <v>0.97109999999999996</v>
      </c>
      <c r="I23" s="9">
        <v>0.96109999999999995</v>
      </c>
      <c r="J23" s="59">
        <v>0.9869</v>
      </c>
      <c r="K23" s="120">
        <v>3.0428000000000002</v>
      </c>
      <c r="L23" s="2">
        <v>0.08</v>
      </c>
      <c r="M23" s="1">
        <v>560.55799999999999</v>
      </c>
      <c r="N23" s="114">
        <v>3.2172000000000001</v>
      </c>
      <c r="O23" s="117">
        <v>22538.711200000002</v>
      </c>
      <c r="P23" s="29">
        <v>7.4604999999999997</v>
      </c>
      <c r="Q23" s="85">
        <v>0.5171</v>
      </c>
      <c r="R23" s="85">
        <v>-6.9999999999999999E-4</v>
      </c>
      <c r="S23" s="34">
        <v>12.997</v>
      </c>
      <c r="T23" s="29">
        <v>1843.4177</v>
      </c>
      <c r="U23" s="2">
        <v>0.83260000000000001</v>
      </c>
      <c r="V23" s="104">
        <v>667.24400000000003</v>
      </c>
      <c r="W23" s="96">
        <v>1.5862000000000001</v>
      </c>
      <c r="X23" s="1">
        <v>2336.1284999999998</v>
      </c>
    </row>
    <row r="24" spans="1:24" ht="15" hidden="1" thickTop="1">
      <c r="A24" s="1" t="s">
        <v>79</v>
      </c>
      <c r="B24" s="1">
        <v>1</v>
      </c>
      <c r="C24" s="1">
        <v>51040.142800000001</v>
      </c>
      <c r="D24" s="34">
        <v>12666.9558</v>
      </c>
      <c r="E24" s="94">
        <v>0.2481763394</v>
      </c>
      <c r="F24" s="108">
        <v>0.1097769953</v>
      </c>
      <c r="G24" s="1">
        <v>5603.0334999999995</v>
      </c>
      <c r="H24" s="28">
        <v>0.98529999999999995</v>
      </c>
      <c r="I24" s="9">
        <v>0.98160000000000003</v>
      </c>
      <c r="J24" s="59">
        <v>0.9849</v>
      </c>
      <c r="K24" s="120">
        <v>3.0428000000000002</v>
      </c>
      <c r="L24" s="2">
        <v>5.9700000000000003E-2</v>
      </c>
      <c r="M24" s="1">
        <v>422.31479999999999</v>
      </c>
      <c r="N24" s="114">
        <v>3.5865</v>
      </c>
      <c r="O24" s="117">
        <v>25335.145700000001</v>
      </c>
      <c r="P24" s="29">
        <v>7.4790000000000001</v>
      </c>
      <c r="Q24" s="85">
        <v>0.5171</v>
      </c>
      <c r="R24" s="85">
        <v>-6.9999999999999999E-4</v>
      </c>
      <c r="S24" s="34">
        <v>12.997</v>
      </c>
      <c r="T24" s="100">
        <v>1858.7496000000001</v>
      </c>
      <c r="U24" s="2">
        <v>0.94120000000000004</v>
      </c>
      <c r="V24" s="105">
        <v>802.26409999999998</v>
      </c>
      <c r="W24" s="96">
        <v>1.5501</v>
      </c>
      <c r="X24" s="1">
        <v>2462.6291000000001</v>
      </c>
    </row>
    <row r="25" spans="1:24" ht="15" thickTop="1">
      <c r="A25" s="1" t="s">
        <v>79</v>
      </c>
      <c r="B25" s="1">
        <v>2</v>
      </c>
      <c r="C25" s="1">
        <v>51040.142800000001</v>
      </c>
      <c r="D25" s="34">
        <v>10841.9146</v>
      </c>
      <c r="E25" s="94">
        <v>0.2124193637</v>
      </c>
      <c r="F25" s="108">
        <v>7.3918248300000003E-2</v>
      </c>
      <c r="G25" s="1">
        <v>3772.7979</v>
      </c>
      <c r="H25" s="28">
        <v>0.87419999999999998</v>
      </c>
      <c r="I25" s="9">
        <v>0.85440000000000005</v>
      </c>
      <c r="J25" s="59">
        <v>0.88109999999999999</v>
      </c>
      <c r="K25" s="120">
        <v>3.0428000000000002</v>
      </c>
      <c r="L25" s="19">
        <v>3.5499999999999997E-2</v>
      </c>
      <c r="M25" s="1">
        <v>251.6174</v>
      </c>
      <c r="N25" s="114">
        <v>1.7935000000000001</v>
      </c>
      <c r="O25" s="117">
        <v>12678.7711</v>
      </c>
      <c r="P25" s="29">
        <v>6.1201999999999996</v>
      </c>
      <c r="Q25" s="85">
        <v>0.5171</v>
      </c>
      <c r="R25" s="85">
        <v>-6.9999999999999999E-4</v>
      </c>
      <c r="S25" s="103">
        <v>25.8781</v>
      </c>
      <c r="T25" s="100">
        <v>3716.0808000000002</v>
      </c>
      <c r="U25" s="2">
        <v>0.80740000000000001</v>
      </c>
      <c r="V25" s="105">
        <v>448.36200000000002</v>
      </c>
      <c r="W25" s="96">
        <v>1.6194</v>
      </c>
      <c r="X25" s="1">
        <v>4797.7302</v>
      </c>
    </row>
    <row r="28" spans="1:24" ht="17.399999999999999">
      <c r="C28" s="213" t="s">
        <v>153</v>
      </c>
      <c r="D28" s="213"/>
      <c r="E28" s="107" t="s">
        <v>154</v>
      </c>
    </row>
    <row r="29" spans="1:24" ht="17.399999999999999">
      <c r="C29" s="213"/>
      <c r="D29" s="213"/>
      <c r="E29" s="36" t="s">
        <v>155</v>
      </c>
    </row>
    <row r="30" spans="1:24" ht="36" customHeight="1">
      <c r="C30" s="216" t="s">
        <v>166</v>
      </c>
      <c r="D30" s="213"/>
      <c r="E30" s="214" t="s">
        <v>159</v>
      </c>
      <c r="F30" s="214"/>
      <c r="G30" s="214"/>
      <c r="H30" s="214"/>
      <c r="I30" s="214"/>
      <c r="J30" s="214"/>
    </row>
    <row r="31" spans="1:24" s="123" customFormat="1" ht="51" customHeight="1">
      <c r="C31" s="212" t="s">
        <v>165</v>
      </c>
      <c r="D31" s="212"/>
      <c r="E31" s="215" t="s">
        <v>160</v>
      </c>
      <c r="F31" s="215"/>
      <c r="G31" s="215"/>
      <c r="H31" s="215"/>
      <c r="I31" s="215"/>
      <c r="J31" s="215"/>
    </row>
    <row r="32" spans="1:24" ht="34.950000000000003" customHeight="1">
      <c r="C32" s="212" t="s">
        <v>162</v>
      </c>
      <c r="D32" s="212"/>
      <c r="E32" s="212" t="s">
        <v>163</v>
      </c>
      <c r="F32" s="212"/>
      <c r="G32" s="212"/>
      <c r="H32" s="212"/>
      <c r="I32" s="212"/>
      <c r="J32" s="212"/>
    </row>
  </sheetData>
  <autoFilter ref="A1:X25" xr:uid="{00000000-0001-0000-0600-000000000000}">
    <filterColumn colId="1">
      <filters>
        <filter val="2"/>
      </filters>
    </filterColumn>
  </autoFilter>
  <mergeCells count="7">
    <mergeCell ref="C28:D29"/>
    <mergeCell ref="E30:J30"/>
    <mergeCell ref="E31:J31"/>
    <mergeCell ref="E32:J32"/>
    <mergeCell ref="C31:D31"/>
    <mergeCell ref="C32:D32"/>
    <mergeCell ref="C30:D30"/>
  </mergeCells>
  <phoneticPr fontId="1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원자재_BOM</vt:lpstr>
      <vt:lpstr>원자재</vt:lpstr>
      <vt:lpstr>구매파트결정</vt:lpstr>
      <vt:lpstr>공급업체</vt:lpstr>
      <vt:lpstr>공급업체-원자재</vt:lpstr>
      <vt:lpstr>용기주입 라인&amp;혼합기</vt:lpstr>
      <vt:lpstr>| 고객</vt:lpstr>
      <vt:lpstr>고객-제품</vt:lpstr>
      <vt:lpstr>제품 |</vt:lpstr>
      <vt:lpstr>창고</vt:lpstr>
      <vt:lpstr>운송업체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전재범</dc:creator>
  <cp:lastModifiedBy>김민재</cp:lastModifiedBy>
  <dcterms:created xsi:type="dcterms:W3CDTF">2022-09-23T10:16:35Z</dcterms:created>
  <dcterms:modified xsi:type="dcterms:W3CDTF">2022-09-26T11:24:23Z</dcterms:modified>
</cp:coreProperties>
</file>