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ja\Desktop\"/>
    </mc:Choice>
  </mc:AlternateContent>
  <xr:revisionPtr revIDLastSave="0" documentId="13_ncr:1_{E739C8DB-8339-42D2-AD54-A9B5C24458DF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SCM |" sheetId="15" r:id="rId1"/>
    <sheet name="원자재" sheetId="2" r:id="rId2"/>
    <sheet name="공급업체" sheetId="3" r:id="rId3"/>
    <sheet name="공급업체-원자재" sheetId="4" r:id="rId4"/>
    <sheet name="용기주입 라인&amp;혼합기" sheetId="5" r:id="rId5"/>
    <sheet name="고객" sheetId="7" r:id="rId6"/>
    <sheet name="고객-제품" sheetId="8" r:id="rId7"/>
    <sheet name="제품" sheetId="9" r:id="rId8"/>
    <sheet name="창고 |" sheetId="10" r:id="rId9"/>
    <sheet name="판매지역-고객-제품" sheetId="12" r:id="rId10"/>
    <sheet name="운송업체" sheetId="13" r:id="rId11"/>
    <sheet name="제품-완제품창고" sheetId="14" r:id="rId12"/>
  </sheets>
  <externalReferences>
    <externalReference r:id="rId13"/>
  </externalReferences>
  <definedNames>
    <definedName name="_xlnm._FilterDatabase" localSheetId="6" hidden="1">'고객-제품'!$A$1:$O$106</definedName>
    <definedName name="_xlnm._FilterDatabase" localSheetId="1" hidden="1">원자재!$A$1:$R$36</definedName>
    <definedName name="_xlnm._FilterDatabase" localSheetId="7" hidden="1">제품!$A$1:$X$43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0" l="1"/>
  <c r="C47" i="9"/>
  <c r="C46" i="9"/>
  <c r="C45" i="9"/>
  <c r="D109" i="8"/>
  <c r="D114" i="8"/>
  <c r="E114" i="8" s="1"/>
  <c r="H37" i="2"/>
  <c r="H38" i="2"/>
  <c r="H39" i="2"/>
  <c r="H40" i="2"/>
  <c r="D113" i="8"/>
  <c r="E113" i="8" s="1"/>
  <c r="D111" i="8"/>
  <c r="D110" i="8"/>
  <c r="S8" i="2"/>
  <c r="U8" i="2" s="1"/>
  <c r="X8" i="2" s="1"/>
  <c r="W8" i="2"/>
  <c r="S34" i="2"/>
  <c r="S35" i="2"/>
  <c r="S36" i="2"/>
  <c r="S33" i="2"/>
  <c r="S29" i="2"/>
  <c r="S28" i="2"/>
  <c r="S27" i="2"/>
  <c r="S26" i="2"/>
  <c r="S20" i="2"/>
  <c r="S21" i="2"/>
  <c r="S22" i="2"/>
  <c r="S19" i="2"/>
  <c r="S13" i="2"/>
  <c r="U13" i="2" s="1"/>
  <c r="S14" i="2"/>
  <c r="W14" i="2" s="1"/>
  <c r="S15" i="2"/>
  <c r="U15" i="2" s="1"/>
  <c r="S12" i="2"/>
  <c r="U12" i="2" s="1"/>
  <c r="S6" i="2"/>
  <c r="U6" i="2" s="1"/>
  <c r="X6" i="2" s="1"/>
  <c r="S7" i="2"/>
  <c r="U7" i="2" s="1"/>
  <c r="X7" i="2" s="1"/>
  <c r="S5" i="2"/>
  <c r="U5" i="2" s="1"/>
  <c r="X5" i="2" s="1"/>
  <c r="W7" i="2"/>
  <c r="W6" i="2"/>
  <c r="W5" i="2"/>
  <c r="Q24" i="15"/>
  <c r="Q23" i="15"/>
  <c r="Q22" i="15"/>
  <c r="Q21" i="15"/>
  <c r="Q20" i="15"/>
  <c r="B12" i="15"/>
  <c r="U14" i="2" l="1"/>
  <c r="X14" i="2" s="1"/>
  <c r="W15" i="2"/>
  <c r="X15" i="2" s="1"/>
  <c r="W12" i="2"/>
  <c r="X12" i="2" s="1"/>
  <c r="W13" i="2"/>
  <c r="X13" i="2" s="1"/>
  <c r="B31" i="15"/>
  <c r="B30" i="15"/>
  <c r="B29" i="15"/>
  <c r="B28" i="15"/>
  <c r="B27" i="15"/>
  <c r="L24" i="15"/>
  <c r="M24" i="15" s="1"/>
  <c r="O24" i="15" s="1"/>
  <c r="L23" i="15"/>
  <c r="M23" i="15" s="1"/>
  <c r="O23" i="15" s="1"/>
  <c r="L22" i="15"/>
  <c r="M22" i="15" s="1"/>
  <c r="O22" i="15" s="1"/>
  <c r="L21" i="15"/>
  <c r="M21" i="15" s="1"/>
  <c r="O21" i="15" s="1"/>
  <c r="L20" i="15"/>
  <c r="M20" i="15" s="1"/>
  <c r="O20" i="15" s="1"/>
  <c r="B17" i="15"/>
  <c r="B16" i="15"/>
  <c r="B22" i="15" s="1"/>
  <c r="B15" i="15"/>
  <c r="B14" i="15"/>
  <c r="B13" i="15"/>
  <c r="B23" i="15" l="1"/>
  <c r="B24" i="15"/>
  <c r="B21" i="15"/>
  <c r="B20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김민재</author>
  </authors>
  <commentList>
    <comment ref="C22" authorId="0" shapeId="0" xr:uid="{CC20A724-4A7C-4345-B5EA-4E9E541B57CD}">
      <text>
        <r>
          <rPr>
            <b/>
            <sz val="9"/>
            <color indexed="81"/>
            <rFont val="돋움"/>
            <family val="3"/>
            <charset val="129"/>
          </rPr>
          <t>김민재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당연함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계약했기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김민재</author>
  </authors>
  <commentList>
    <comment ref="V1" authorId="0" shapeId="0" xr:uid="{04CED600-3E44-4DA2-80FC-BC946F5EA7B4}">
      <text>
        <r>
          <rPr>
            <b/>
            <sz val="9"/>
            <color indexed="81"/>
            <rFont val="돋움"/>
            <family val="3"/>
            <charset val="129"/>
          </rPr>
          <t>김민재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용기주입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이익</t>
        </r>
      </text>
    </comment>
  </commentList>
</comments>
</file>

<file path=xl/sharedStrings.xml><?xml version="1.0" encoding="utf-8"?>
<sst xmlns="http://schemas.openxmlformats.org/spreadsheetml/2006/main" count="1176" uniqueCount="216">
  <si>
    <t>원자재</t>
  </si>
  <si>
    <t>회 차</t>
  </si>
  <si>
    <t>납품신뢰성 (%)</t>
  </si>
  <si>
    <t>거부율(%)</t>
  </si>
  <si>
    <t>구매단가</t>
  </si>
  <si>
    <t>주문 크기</t>
  </si>
  <si>
    <t>재고 (weeks)</t>
  </si>
  <si>
    <t>재고 금액</t>
  </si>
  <si>
    <t>경제적 재고 (주)</t>
  </si>
  <si>
    <t>진부화 (%)</t>
  </si>
  <si>
    <t>원자재 가용성 (%)</t>
  </si>
  <si>
    <t>치우침</t>
  </si>
  <si>
    <t>1 리터 팩</t>
  </si>
  <si>
    <t>PET</t>
  </si>
  <si>
    <t>오렌지</t>
  </si>
  <si>
    <t>망고</t>
  </si>
  <si>
    <t>비타민 C</t>
  </si>
  <si>
    <t>공급업체</t>
  </si>
  <si>
    <t>거부(%)</t>
  </si>
  <si>
    <t>이전 회 차 배송</t>
  </si>
  <si>
    <t>Mono Packaging Materials</t>
  </si>
  <si>
    <t>Plantin PET</t>
  </si>
  <si>
    <t>Trio PET PLC</t>
  </si>
  <si>
    <t>Seitan Vitamins</t>
  </si>
  <si>
    <t>NO8DO Mango</t>
  </si>
  <si>
    <t>Miami Oranges</t>
  </si>
  <si>
    <t xml:space="preserve"> 원자재</t>
  </si>
  <si>
    <t>용기주입 라인</t>
  </si>
  <si>
    <t>주당 가동시간(hours)</t>
  </si>
  <si>
    <t>주당 고장시간(hours)</t>
  </si>
  <si>
    <t>주당 미사용 캐파(hours)</t>
  </si>
  <si>
    <t>가동시간(%)</t>
  </si>
  <si>
    <t>작업변경시간 (%)</t>
  </si>
  <si>
    <t>고장시간(%)</t>
  </si>
  <si>
    <t>미사용된 캐파(%)</t>
  </si>
  <si>
    <t>초과근무(%)</t>
  </si>
  <si>
    <t>최초 가동 생산성 손실(금액)</t>
  </si>
  <si>
    <t>생산계획 준수율(%)</t>
  </si>
  <si>
    <t>임대(시간)</t>
  </si>
  <si>
    <t>임대 (%)</t>
  </si>
  <si>
    <t>스위스 필2</t>
  </si>
  <si>
    <t>혼합기</t>
  </si>
  <si>
    <t>세척 시간(%)</t>
  </si>
  <si>
    <t>평균 로트 크기</t>
  </si>
  <si>
    <t>푸르트믹스 MQ</t>
  </si>
  <si>
    <t>고객</t>
  </si>
  <si>
    <t>달성된 계약지수</t>
  </si>
  <si>
    <t>서비스수준(개수)</t>
  </si>
  <si>
    <t>서비스수준(라인품목)</t>
  </si>
  <si>
    <t>서비스수준(주문)</t>
  </si>
  <si>
    <t>제품별 고객별 총이익</t>
  </si>
  <si>
    <t>주당 선적 건수</t>
  </si>
  <si>
    <t>주당 주문 라인품목</t>
  </si>
  <si>
    <t>주당 파레트</t>
  </si>
  <si>
    <t>창고 일수</t>
  </si>
  <si>
    <t>고객 확보 유통기한 (%)</t>
  </si>
  <si>
    <t>즉시가용성 (OSA)</t>
  </si>
  <si>
    <t>탄소 발자국</t>
  </si>
  <si>
    <t>운송 비용</t>
  </si>
  <si>
    <t>Food &amp; Groceries</t>
  </si>
  <si>
    <t>LAND Market</t>
  </si>
  <si>
    <t>Dominick's</t>
  </si>
  <si>
    <t xml:space="preserve"> 제품</t>
  </si>
  <si>
    <t>주당 수요(개수)</t>
  </si>
  <si>
    <t>주당수요(금액)</t>
  </si>
  <si>
    <t>판매단가</t>
  </si>
  <si>
    <t>제품당 마진</t>
  </si>
  <si>
    <t>판촉행사로 인한 추가판매(%)</t>
  </si>
  <si>
    <t>푸레시 오렌지 1 리터</t>
  </si>
  <si>
    <t>푸레시 오렌지/C-파워 1 리터</t>
  </si>
  <si>
    <t>푸레시 오렌지/망고 1 리터</t>
  </si>
  <si>
    <t>푸레시 오렌지 PET</t>
  </si>
  <si>
    <t>푸레시 오렌지/C-파워 PET</t>
  </si>
  <si>
    <t>푸레시 오렌지/망고 PET</t>
  </si>
  <si>
    <t>제품</t>
  </si>
  <si>
    <t>주당 수요(금액)</t>
  </si>
  <si>
    <t>주 당 진부화(값)</t>
  </si>
  <si>
    <t>예측 오차(MAPE)</t>
  </si>
  <si>
    <t>이전 회 차 생산 배치</t>
  </si>
  <si>
    <t>할당된 공헌도</t>
  </si>
  <si>
    <t>불량(금액)</t>
  </si>
  <si>
    <t>창고</t>
  </si>
  <si>
    <t>캐파</t>
  </si>
  <si>
    <t>실제 사용량</t>
  </si>
  <si>
    <t>공간 활용율 (%)</t>
  </si>
  <si>
    <t>초과율(%)</t>
  </si>
  <si>
    <t>주당 파레트/탱크의 수</t>
  </si>
  <si>
    <t>임시직</t>
  </si>
  <si>
    <t>원자재 창고</t>
  </si>
  <si>
    <t>탱크 보관소</t>
  </si>
  <si>
    <t>완제품 창고</t>
  </si>
  <si>
    <t>네덜란드 유통센터</t>
  </si>
  <si>
    <t>운송업체</t>
  </si>
  <si>
    <t xml:space="preserve"> 창고</t>
  </si>
  <si>
    <t>서비스수준</t>
  </si>
  <si>
    <t>소규모 선적 팔레트</t>
  </si>
  <si>
    <t>판매영역</t>
  </si>
  <si>
    <t xml:space="preserve"> 고객</t>
  </si>
  <si>
    <t>주당수요</t>
  </si>
  <si>
    <t>판매촉진 결과로인한 추가적 판매</t>
  </si>
  <si>
    <t>총이익</t>
  </si>
  <si>
    <t>달성된 유통 기한</t>
  </si>
  <si>
    <t>CO2 발자국</t>
  </si>
  <si>
    <t>Additional sales next round as a result of webshop service level</t>
  </si>
  <si>
    <t>네덜란드</t>
  </si>
  <si>
    <t>물류비</t>
  </si>
  <si>
    <t>중형 선적 팔레트</t>
  </si>
  <si>
    <t>대형 선적 팔레트</t>
  </si>
  <si>
    <t>Parcels webshop</t>
  </si>
  <si>
    <t>슈퍼 서비스</t>
  </si>
  <si>
    <r>
      <rPr>
        <sz val="11"/>
        <color rgb="FF000000"/>
        <rFont val="맑은 고딕"/>
        <family val="3"/>
        <charset val="129"/>
      </rPr>
      <t>이전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회차
운송비용</t>
    </r>
    <phoneticPr fontId="1" type="noConversion"/>
  </si>
  <si>
    <r>
      <rPr>
        <sz val="11"/>
        <color rgb="FF000000"/>
        <rFont val="맑은 고딕"/>
        <family val="3"/>
        <charset val="129"/>
      </rPr>
      <t>이전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회차
주문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라인품목</t>
    </r>
    <phoneticPr fontId="1" type="noConversion"/>
  </si>
  <si>
    <r>
      <rPr>
        <sz val="11"/>
        <color rgb="FF000000"/>
        <rFont val="맑은 고딕"/>
        <family val="3"/>
        <charset val="129"/>
      </rPr>
      <t>이전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회차
구매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비용</t>
    </r>
    <phoneticPr fontId="1" type="noConversion"/>
  </si>
  <si>
    <r>
      <rPr>
        <sz val="11"/>
        <color rgb="FF000000"/>
        <rFont val="맑은 고딕"/>
        <family val="3"/>
        <charset val="129"/>
      </rPr>
      <t>주당수요</t>
    </r>
    <r>
      <rPr>
        <sz val="11"/>
        <color rgb="FF000000"/>
        <rFont val="Calibri"/>
        <family val="2"/>
      </rPr>
      <t>(</t>
    </r>
    <r>
      <rPr>
        <sz val="11"/>
        <color rgb="FF000000"/>
        <rFont val="맑은 고딕"/>
        <family val="3"/>
        <charset val="129"/>
      </rPr>
      <t>개수</t>
    </r>
    <r>
      <rPr>
        <sz val="11"/>
        <color rgb="FF000000"/>
        <rFont val="Calibri"/>
        <family val="3"/>
      </rPr>
      <t>or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리터</t>
    </r>
    <r>
      <rPr>
        <sz val="11"/>
        <color rgb="FF000000"/>
        <rFont val="Calibri"/>
        <family val="2"/>
      </rPr>
      <t>)</t>
    </r>
    <phoneticPr fontId="1" type="noConversion"/>
  </si>
  <si>
    <r>
      <rPr>
        <sz val="11"/>
        <color rgb="FF000000"/>
        <rFont val="맑은 고딕"/>
        <family val="3"/>
        <charset val="129"/>
      </rPr>
      <t>이전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회차
구매량</t>
    </r>
    <r>
      <rPr>
        <sz val="11"/>
        <color rgb="FF000000"/>
        <rFont val="Calibri"/>
        <family val="2"/>
      </rPr>
      <t>(</t>
    </r>
    <r>
      <rPr>
        <sz val="11"/>
        <color rgb="FF000000"/>
        <rFont val="맑은 고딕"/>
        <family val="3"/>
        <charset val="129"/>
      </rPr>
      <t>개수</t>
    </r>
    <r>
      <rPr>
        <sz val="11"/>
        <color rgb="FF000000"/>
        <rFont val="Calibri"/>
        <family val="3"/>
      </rPr>
      <t>or</t>
    </r>
    <r>
      <rPr>
        <sz val="11"/>
        <color rgb="FF000000"/>
        <rFont val="맑은 고딕"/>
        <family val="3"/>
        <charset val="129"/>
      </rPr>
      <t>리터</t>
    </r>
    <r>
      <rPr>
        <sz val="11"/>
        <color rgb="FF000000"/>
        <rFont val="Calibri"/>
        <family val="2"/>
      </rPr>
      <t>)</t>
    </r>
    <phoneticPr fontId="1" type="noConversion"/>
  </si>
  <si>
    <r>
      <rPr>
        <sz val="11"/>
        <color rgb="FF000000"/>
        <rFont val="맑은 고딕"/>
        <family val="3"/>
        <charset val="129"/>
      </rPr>
      <t>이전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회차
구매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금액</t>
    </r>
    <phoneticPr fontId="1" type="noConversion"/>
  </si>
  <si>
    <t>총이익</t>
    <phoneticPr fontId="1" type="noConversion"/>
  </si>
  <si>
    <r>
      <rPr>
        <sz val="11"/>
        <color rgb="FF000000"/>
        <rFont val="맑은 고딕"/>
        <family val="3"/>
        <charset val="129"/>
      </rPr>
      <t>웹샵</t>
    </r>
    <r>
      <rPr>
        <sz val="11"/>
        <color rgb="FF000000"/>
        <rFont val="Calibri"/>
        <family val="2"/>
      </rPr>
      <t xml:space="preserve">(Webshop) </t>
    </r>
    <r>
      <rPr>
        <sz val="8"/>
        <color rgb="FF000000"/>
        <rFont val="맑은 고딕"/>
        <family val="3"/>
        <charset val="129"/>
      </rPr>
      <t>서비스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맑은 고딕"/>
        <family val="3"/>
        <charset val="129"/>
      </rPr>
      <t>수준의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맑은 고딕"/>
        <family val="3"/>
        <charset val="129"/>
      </rPr>
      <t>결과로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맑은 고딕"/>
        <family val="3"/>
        <charset val="129"/>
      </rPr>
      <t>인한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맑은 고딕"/>
        <family val="3"/>
        <charset val="129"/>
      </rPr>
      <t>다음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맑은 고딕"/>
        <family val="3"/>
        <charset val="129"/>
      </rPr>
      <t>회자에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맑은 고딕"/>
        <family val="3"/>
        <charset val="129"/>
      </rPr>
      <t>추가되는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맑은 고딕"/>
        <family val="3"/>
        <charset val="129"/>
      </rPr>
      <t>판매</t>
    </r>
    <phoneticPr fontId="1" type="noConversion"/>
  </si>
  <si>
    <t>탄소
발자국</t>
    <phoneticPr fontId="1" type="noConversion"/>
  </si>
  <si>
    <r>
      <rPr>
        <sz val="11"/>
        <color rgb="FF000000"/>
        <rFont val="맑은 고딕"/>
        <family val="3"/>
        <charset val="129"/>
      </rPr>
      <t>주당수요</t>
    </r>
    <r>
      <rPr>
        <sz val="11"/>
        <color rgb="FF000000"/>
        <rFont val="Calibri"/>
        <family val="2"/>
      </rPr>
      <t>(</t>
    </r>
    <r>
      <rPr>
        <sz val="11"/>
        <color rgb="FF000000"/>
        <rFont val="맑은 고딕"/>
        <family val="3"/>
        <charset val="129"/>
      </rPr>
      <t>개수</t>
    </r>
    <r>
      <rPr>
        <sz val="11"/>
        <color rgb="FF000000"/>
        <rFont val="Calibri"/>
        <family val="2"/>
      </rPr>
      <t>)</t>
    </r>
    <phoneticPr fontId="1" type="noConversion"/>
  </si>
  <si>
    <t>주당
작업시간</t>
    <phoneticPr fontId="1" type="noConversion"/>
  </si>
  <si>
    <r>
      <rPr>
        <sz val="11"/>
        <color rgb="FF000000"/>
        <rFont val="맑은 고딕"/>
        <family val="3"/>
        <charset val="129"/>
      </rPr>
      <t>푸레시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오렌지</t>
    </r>
    <r>
      <rPr>
        <sz val="11"/>
        <color rgb="FF000000"/>
        <rFont val="Calibri"/>
        <family val="2"/>
      </rPr>
      <t>/C-</t>
    </r>
    <r>
      <rPr>
        <sz val="11"/>
        <color rgb="FF000000"/>
        <rFont val="맑은 고딕"/>
        <family val="3"/>
        <charset val="129"/>
      </rPr>
      <t>파워</t>
    </r>
    <r>
      <rPr>
        <sz val="11"/>
        <color rgb="FF000000"/>
        <rFont val="Calibri"/>
        <family val="2"/>
      </rPr>
      <t xml:space="preserve"> 1 </t>
    </r>
    <r>
      <rPr>
        <sz val="11"/>
        <color rgb="FF000000"/>
        <rFont val="맑은 고딕"/>
        <family val="3"/>
        <charset val="129"/>
      </rPr>
      <t>리터</t>
    </r>
    <phoneticPr fontId="1" type="noConversion"/>
  </si>
  <si>
    <t>운송업체 - 창고 시트는 데이터가 아예 없어서 삭제했음</t>
    <phoneticPr fontId="1" type="noConversion"/>
  </si>
  <si>
    <t>자재명세서</t>
    <phoneticPr fontId="1" type="noConversion"/>
  </si>
  <si>
    <t>5회차 완제품 라운드 수요</t>
    <phoneticPr fontId="1" type="noConversion"/>
  </si>
  <si>
    <t>`</t>
    <phoneticPr fontId="1" type="noConversion"/>
  </si>
  <si>
    <t>4회차</t>
    <phoneticPr fontId="1" type="noConversion"/>
  </si>
  <si>
    <t>5회차 원자재 라운드 수요</t>
    <phoneticPr fontId="1" type="noConversion"/>
  </si>
  <si>
    <t>파레트 층(단) 적재량</t>
  </si>
  <si>
    <t>파레트 적재량</t>
  </si>
  <si>
    <t>기준구매가</t>
  </si>
  <si>
    <t>주문크기</t>
  </si>
  <si>
    <t>주문크기(거래단위)</t>
    <phoneticPr fontId="1" type="noConversion"/>
  </si>
  <si>
    <t>거래단위</t>
  </si>
  <si>
    <t>1리터팩</t>
    <phoneticPr fontId="1" type="noConversion"/>
  </si>
  <si>
    <t>-</t>
  </si>
  <si>
    <t>팔레트</t>
  </si>
  <si>
    <t>PET</t>
    <phoneticPr fontId="1" type="noConversion"/>
  </si>
  <si>
    <t>오렌지</t>
    <phoneticPr fontId="1" type="noConversion"/>
  </si>
  <si>
    <t>탱크(30000)</t>
  </si>
  <si>
    <t>망고</t>
    <phoneticPr fontId="1" type="noConversion"/>
  </si>
  <si>
    <t>벌크(1000)</t>
  </si>
  <si>
    <t>비타민C</t>
    <phoneticPr fontId="1" type="noConversion"/>
  </si>
  <si>
    <t>드럼(250)</t>
  </si>
  <si>
    <t>A Size</t>
    <phoneticPr fontId="1" type="noConversion"/>
  </si>
  <si>
    <t>F Size</t>
    <phoneticPr fontId="1" type="noConversion"/>
  </si>
  <si>
    <t>A주문크기(거래단위)</t>
    <phoneticPr fontId="1" type="noConversion"/>
  </si>
  <si>
    <t>리퍼팩</t>
    <phoneticPr fontId="1" type="noConversion"/>
  </si>
  <si>
    <t>pet</t>
    <phoneticPr fontId="1" type="noConversion"/>
  </si>
  <si>
    <t>이전 회차
 주문 라인품목</t>
    <phoneticPr fontId="1" type="noConversion"/>
  </si>
  <si>
    <t>이전 회차
구매금액</t>
    <phoneticPr fontId="1" type="noConversion"/>
  </si>
  <si>
    <t>이전 회차
운송비용</t>
    <phoneticPr fontId="1" type="noConversion"/>
  </si>
  <si>
    <t>주당수요(개수or리터)</t>
    <phoneticPr fontId="1" type="noConversion"/>
  </si>
  <si>
    <t>재고
(개수or리터)</t>
    <phoneticPr fontId="1" type="noConversion"/>
  </si>
  <si>
    <t>거래단위</t>
    <phoneticPr fontId="1" type="noConversion"/>
  </si>
  <si>
    <t>if 거래단위</t>
    <phoneticPr fontId="1" type="noConversion"/>
  </si>
  <si>
    <t>비용</t>
    <phoneticPr fontId="1" type="noConversion"/>
  </si>
  <si>
    <t>거래단위 수</t>
    <phoneticPr fontId="1" type="noConversion"/>
  </si>
  <si>
    <t>GAP</t>
    <phoneticPr fontId="1" type="noConversion"/>
  </si>
  <si>
    <t>탱크</t>
    <phoneticPr fontId="1" type="noConversion"/>
  </si>
  <si>
    <t>벌크</t>
    <phoneticPr fontId="1" type="noConversion"/>
  </si>
  <si>
    <t>드럼</t>
    <phoneticPr fontId="1" type="noConversion"/>
  </si>
  <si>
    <t>FTL</t>
    <phoneticPr fontId="1" type="noConversion"/>
  </si>
  <si>
    <t>주문크기 down 시키고 거래단위를 FTL로 변경</t>
    <phoneticPr fontId="1" type="noConversion"/>
  </si>
  <si>
    <t>팔레트</t>
    <phoneticPr fontId="1" type="noConversion"/>
  </si>
  <si>
    <t>IBC</t>
    <phoneticPr fontId="1" type="noConversion"/>
  </si>
  <si>
    <t>거대단위 FTL로 변경 필요</t>
    <phoneticPr fontId="1" type="noConversion"/>
  </si>
  <si>
    <t>이전 회차
 구매량
(개수or리터)</t>
    <phoneticPr fontId="1" type="noConversion"/>
  </si>
  <si>
    <r>
      <t>주당
회전율</t>
    </r>
    <r>
      <rPr>
        <sz val="8"/>
        <color rgb="FF000000"/>
        <rFont val="맑은 고딕"/>
        <family val="3"/>
        <charset val="129"/>
      </rPr>
      <t xml:space="preserve">
(주당 매출액)</t>
    </r>
    <phoneticPr fontId="1" type="noConversion"/>
  </si>
  <si>
    <r>
      <t xml:space="preserve">총이익
</t>
    </r>
    <r>
      <rPr>
        <sz val="8"/>
        <color rgb="FF000000"/>
        <rFont val="맑은 고딕"/>
        <family val="3"/>
        <charset val="129"/>
      </rPr>
      <t>(평균 주당 총이익)</t>
    </r>
    <phoneticPr fontId="1" type="noConversion"/>
  </si>
  <si>
    <t>주당 진부화(금액)</t>
    <phoneticPr fontId="1" type="noConversion"/>
  </si>
  <si>
    <t>↓</t>
    <phoneticPr fontId="1" type="noConversion"/>
  </si>
  <si>
    <t>불량액 매우 증가</t>
    <phoneticPr fontId="1" type="noConversion"/>
  </si>
  <si>
    <t>합의된
계약지수</t>
    <phoneticPr fontId="1" type="noConversion"/>
  </si>
  <si>
    <t>합의된
서비스수준</t>
    <phoneticPr fontId="1" type="noConversion"/>
  </si>
  <si>
    <t>&lt;제품-고객&gt;</t>
    <phoneticPr fontId="1" type="noConversion"/>
  </si>
  <si>
    <t>개념</t>
  </si>
  <si>
    <t>관계성 파악</t>
  </si>
  <si>
    <t>계약지수</t>
  </si>
  <si>
    <t>실제공 서비스수준이 낮기 때문에 달성 계약지수 낮아짐</t>
  </si>
  <si>
    <t>고객에 대한 정시납품율(%)</t>
  </si>
  <si>
    <t>주당 회전율&amp;총 이익은 서비스수준을 따라간다</t>
  </si>
  <si>
    <t>주당 회전율</t>
  </si>
  <si>
    <t>고객에게 달성된 주당 매출액</t>
  </si>
  <si>
    <t>총 이익</t>
  </si>
  <si>
    <t>평균 주당 총 이익</t>
  </si>
  <si>
    <t>고객에게 납품된 주당 선적수. 선적은 상품이 보내질 때의 날과 경로로 계산됩니다.</t>
  </si>
  <si>
    <t>주당 주문 라인 품목</t>
  </si>
  <si>
    <t>고객에게 배송된 주별 주문 라인품목 건수</t>
  </si>
  <si>
    <t>주당 팔레트</t>
  </si>
  <si>
    <t>고객에게 배송된 주별 파레트 수</t>
  </si>
  <si>
    <t>완제품이 납품되기 전 완제품 창고안에 머물러 있는 평균 일 수</t>
  </si>
  <si>
    <t>고객유통기한</t>
  </si>
  <si>
    <t>고객이 받는 제품의 총 유통기한 평균비율</t>
  </si>
  <si>
    <t>즉시가용성
(On shelf 가용성)</t>
  </si>
  <si>
    <t>탄소발자국</t>
  </si>
  <si>
    <t>운송비용</t>
  </si>
  <si>
    <t>소매점의 제품 선반 위에 완제품이 이용 가능한 수준으로, 배송된 소매점 특성, 제품, 서비스 수준에 달려있다. 
*고급 소매점: 진열대 공간의 제곱미터당 많은 제품들을 진열하는 관계로 진열대 위에 제품의 공간 제한을 초래된다. 상점 재고는 '상점 뒤편'(같은 층의 재고 방을 전제로 함)에 보관한다. 제품이 '상점 뒤편'으로부터 진열대 보충을 제 때에 하지 않으면 결품이 발생할 것이다. 특히 회전이 빠른 제품들은 이로 말미암아 시달릴 것이다. 
*할인점: 박스 채로 선반에 진열하기에 이와 같은 문제가 덜 발생
소매점에 대한 서비스 수준이 너무 낮다면, 낮은 즉시가용성을 초래할 것</t>
    <phoneticPr fontId="1" type="noConversion"/>
  </si>
  <si>
    <t>임대된 탱크일수</t>
    <phoneticPr fontId="1" type="noConversion"/>
  </si>
  <si>
    <t>→ 저번때보다 덜 들쭉날쭉해짐! 입고처리시간 늘린 덕분!</t>
    <phoneticPr fontId="1" type="noConversion"/>
  </si>
  <si>
    <t>즉시가용성은 서비스수준을 따라가고, 그 변화폭은 소매점, 제품의 특성에 따라 다르다</t>
    <phoneticPr fontId="1" type="noConversion"/>
  </si>
  <si>
    <r>
      <rPr>
        <sz val="11"/>
        <rFont val="맑은 고딕"/>
        <family val="3"/>
        <charset val="129"/>
      </rPr>
      <t>예측</t>
    </r>
    <r>
      <rPr>
        <sz val="11"/>
        <rFont val="Calibri"/>
        <family val="2"/>
      </rPr>
      <t xml:space="preserve"> </t>
    </r>
    <r>
      <rPr>
        <sz val="11"/>
        <rFont val="맑은 고딕"/>
        <family val="3"/>
        <charset val="129"/>
      </rPr>
      <t>오차</t>
    </r>
    <r>
      <rPr>
        <sz val="11"/>
        <rFont val="Calibri"/>
        <family val="2"/>
      </rPr>
      <t>(MAPE)</t>
    </r>
    <phoneticPr fontId="1" type="noConversion"/>
  </si>
  <si>
    <t>오C 총 수요</t>
    <phoneticPr fontId="1" type="noConversion"/>
  </si>
  <si>
    <t>오망 총 수요</t>
    <phoneticPr fontId="1" type="noConversion"/>
  </si>
  <si>
    <t>오렌지 총 수요</t>
    <phoneticPr fontId="1" type="noConversion"/>
  </si>
  <si>
    <r>
      <t>1</t>
    </r>
    <r>
      <rPr>
        <sz val="11"/>
        <color rgb="FF000000"/>
        <rFont val="맑은 고딕"/>
        <family val="3"/>
        <charset val="129"/>
      </rPr>
      <t>리터 팩 총 수요</t>
    </r>
    <phoneticPr fontId="1" type="noConversion"/>
  </si>
  <si>
    <r>
      <t xml:space="preserve">PET </t>
    </r>
    <r>
      <rPr>
        <sz val="11"/>
        <color rgb="FF000000"/>
        <rFont val="맑은 고딕"/>
        <family val="3"/>
        <charset val="129"/>
      </rPr>
      <t>총 수요</t>
    </r>
    <phoneticPr fontId="1" type="noConversion"/>
  </si>
  <si>
    <r>
      <rPr>
        <sz val="11"/>
        <color theme="0" tint="-0.499984740745262"/>
        <rFont val="맑은 고딕"/>
        <family val="3"/>
        <charset val="129"/>
      </rPr>
      <t>이전</t>
    </r>
    <r>
      <rPr>
        <sz val="11"/>
        <color theme="0" tint="-0.499984740745262"/>
        <rFont val="Calibri"/>
        <family val="2"/>
      </rPr>
      <t xml:space="preserve"> </t>
    </r>
    <r>
      <rPr>
        <sz val="11"/>
        <color theme="0" tint="-0.499984740745262"/>
        <rFont val="맑은 고딕"/>
        <family val="3"/>
        <charset val="129"/>
      </rPr>
      <t>회</t>
    </r>
    <r>
      <rPr>
        <sz val="11"/>
        <color theme="0" tint="-0.499984740745262"/>
        <rFont val="Calibri"/>
        <family val="2"/>
      </rPr>
      <t xml:space="preserve"> </t>
    </r>
    <r>
      <rPr>
        <sz val="11"/>
        <color theme="0" tint="-0.499984740745262"/>
        <rFont val="맑은 고딕"/>
        <family val="3"/>
        <charset val="129"/>
      </rPr>
      <t>차</t>
    </r>
    <r>
      <rPr>
        <sz val="11"/>
        <color theme="0" tint="-0.499984740745262"/>
        <rFont val="Calibri"/>
        <family val="2"/>
      </rPr>
      <t xml:space="preserve"> </t>
    </r>
    <r>
      <rPr>
        <sz val="11"/>
        <color theme="0" tint="-0.499984740745262"/>
        <rFont val="맑은 고딕"/>
        <family val="3"/>
        <charset val="129"/>
      </rPr>
      <t>생산</t>
    </r>
    <r>
      <rPr>
        <sz val="11"/>
        <color theme="0" tint="-0.499984740745262"/>
        <rFont val="Calibri"/>
        <family val="2"/>
      </rPr>
      <t xml:space="preserve"> </t>
    </r>
    <r>
      <rPr>
        <sz val="11"/>
        <color theme="0" tint="-0.499984740745262"/>
        <rFont val="맑은 고딕"/>
        <family val="3"/>
        <charset val="129"/>
      </rPr>
      <t>배치</t>
    </r>
    <phoneticPr fontId="1" type="noConversion"/>
  </si>
  <si>
    <t>오망</t>
    <phoneticPr fontId="1" type="noConversion"/>
  </si>
  <si>
    <t>오C</t>
    <phoneticPr fontId="1" type="noConversion"/>
  </si>
  <si>
    <t>전환시간느낌</t>
    <phoneticPr fontId="1" type="noConversion"/>
  </si>
  <si>
    <t>주당 전환시간(hours)</t>
    <phoneticPr fontId="1" type="noConversion"/>
  </si>
  <si>
    <t>주당 초과시간(hours)</t>
    <phoneticPr fontId="1" type="noConversion"/>
  </si>
  <si>
    <t>최초 가동 
생산성 손실(금액)</t>
    <phoneticPr fontId="1" type="noConversion"/>
  </si>
  <si>
    <r>
      <t>40</t>
    </r>
    <r>
      <rPr>
        <sz val="11"/>
        <color rgb="FF000000"/>
        <rFont val="Arial Unicode MS"/>
        <family val="2"/>
        <charset val="129"/>
      </rPr>
      <t>시간</t>
    </r>
    <phoneticPr fontId="1" type="noConversion"/>
  </si>
  <si>
    <r>
      <t>4</t>
    </r>
    <r>
      <rPr>
        <sz val="11"/>
        <color rgb="FF000000"/>
        <rFont val="Arial Unicode MS"/>
        <family val="2"/>
        <charset val="129"/>
      </rPr>
      <t>명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</si>
</sst>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0"/>
    <numFmt numFmtId="177" formatCode="#0.0%"/>
    <numFmt numFmtId="178" formatCode="#0.0"/>
    <numFmt numFmtId="179" formatCode="#0.0000"/>
    <numFmt numFmtId="180" formatCode="#0.000"/>
    <numFmt numFmtId="181" formatCode="#0.00"/>
    <numFmt numFmtId="182" formatCode="0.0%"/>
  </numFmts>
  <fonts count="41"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Calibri"/>
      <family val="3"/>
    </font>
    <font>
      <sz val="11"/>
      <color rgb="FF000000"/>
      <name val="Calibri"/>
      <family val="3"/>
      <charset val="129"/>
    </font>
    <font>
      <b/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C00000"/>
      <name val="Calibri"/>
      <family val="2"/>
    </font>
    <font>
      <sz val="8"/>
      <color rgb="FF000000"/>
      <name val="맑은 고딕"/>
      <family val="3"/>
      <charset val="129"/>
    </font>
    <font>
      <sz val="8"/>
      <color rgb="FF000000"/>
      <name val="Calibri"/>
      <family val="2"/>
    </font>
    <font>
      <sz val="11"/>
      <color theme="8" tint="-0.499984740745262"/>
      <name val="Calibri"/>
      <family val="2"/>
    </font>
    <font>
      <b/>
      <sz val="13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Calibri"/>
      <family val="2"/>
    </font>
    <font>
      <sz val="11"/>
      <color rgb="FF000000"/>
      <name val="Arial Unicode MS"/>
      <family val="2"/>
      <charset val="129"/>
    </font>
    <font>
      <sz val="11"/>
      <color theme="0" tint="-0.499984740745262"/>
      <name val="맑은 고딕"/>
      <family val="3"/>
      <charset val="129"/>
    </font>
    <font>
      <sz val="11"/>
      <color theme="0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C00000"/>
      <name val="Calibri"/>
      <family val="2"/>
    </font>
    <font>
      <sz val="11"/>
      <color rgb="FF0000FF"/>
      <name val="Calibri"/>
      <family val="2"/>
    </font>
    <font>
      <b/>
      <sz val="11"/>
      <color rgb="FF00B050"/>
      <name val="Calibri"/>
      <family val="2"/>
    </font>
    <font>
      <sz val="11"/>
      <color theme="8" tint="-0.499984740745262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3"/>
      <charset val="129"/>
    </font>
    <font>
      <sz val="11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theme="0" tint="-0.499984740745262"/>
      <name val="Calibri"/>
      <family val="3"/>
      <charset val="129"/>
    </font>
    <font>
      <sz val="11"/>
      <color rgb="FF000000"/>
      <name val="굴림"/>
      <family val="2"/>
      <charset val="129"/>
    </font>
    <font>
      <b/>
      <sz val="11"/>
      <color rgb="FF7030A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</borders>
  <cellStyleXfs count="2">
    <xf numFmtId="0" fontId="0" fillId="0" borderId="0" applyNumberFormat="0" applyBorder="0" applyAlignment="0"/>
    <xf numFmtId="9" fontId="18" fillId="0" borderId="0" applyFont="0" applyFill="0" applyBorder="0" applyAlignment="0" applyProtection="0">
      <alignment vertical="center"/>
    </xf>
  </cellStyleXfs>
  <cellXfs count="170">
    <xf numFmtId="0" fontId="0" fillId="0" borderId="0" xfId="0" applyFill="1" applyProtection="1"/>
    <xf numFmtId="176" fontId="0" fillId="0" borderId="0" xfId="0" applyNumberFormat="1" applyFill="1" applyProtection="1"/>
    <xf numFmtId="177" fontId="0" fillId="0" borderId="0" xfId="0" applyNumberFormat="1" applyFill="1" applyProtection="1"/>
    <xf numFmtId="178" fontId="0" fillId="0" borderId="0" xfId="0" applyNumberFormat="1" applyFill="1" applyProtection="1"/>
    <xf numFmtId="179" fontId="0" fillId="0" borderId="0" xfId="0" applyNumberFormat="1" applyFill="1" applyProtection="1"/>
    <xf numFmtId="180" fontId="0" fillId="0" borderId="0" xfId="0" applyNumberFormat="1" applyFill="1" applyProtection="1"/>
    <xf numFmtId="181" fontId="0" fillId="0" borderId="0" xfId="0" applyNumberFormat="1" applyFill="1" applyProtection="1"/>
    <xf numFmtId="0" fontId="0" fillId="2" borderId="0" xfId="0" applyFill="1" applyAlignment="1" applyProtection="1">
      <alignment horizontal="center" vertical="center" wrapText="1"/>
    </xf>
    <xf numFmtId="0" fontId="5" fillId="2" borderId="0" xfId="0" applyFont="1" applyFill="1" applyAlignment="1" applyProtection="1">
      <alignment horizontal="center" vertical="center" wrapText="1"/>
    </xf>
    <xf numFmtId="176" fontId="0" fillId="0" borderId="1" xfId="0" applyNumberFormat="1" applyFill="1" applyBorder="1" applyProtection="1"/>
    <xf numFmtId="177" fontId="0" fillId="0" borderId="1" xfId="0" applyNumberFormat="1" applyFill="1" applyBorder="1" applyProtection="1"/>
    <xf numFmtId="178" fontId="0" fillId="0" borderId="1" xfId="0" applyNumberFormat="1" applyFill="1" applyBorder="1" applyProtection="1"/>
    <xf numFmtId="179" fontId="0" fillId="0" borderId="1" xfId="0" applyNumberFormat="1" applyFill="1" applyBorder="1" applyProtection="1"/>
    <xf numFmtId="0" fontId="0" fillId="2" borderId="2" xfId="0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78" fontId="0" fillId="0" borderId="2" xfId="0" applyNumberFormat="1" applyFill="1" applyBorder="1" applyProtection="1"/>
    <xf numFmtId="178" fontId="0" fillId="0" borderId="0" xfId="0" applyNumberFormat="1" applyFill="1" applyBorder="1" applyProtection="1"/>
    <xf numFmtId="176" fontId="0" fillId="0" borderId="0" xfId="0" applyNumberFormat="1" applyFill="1" applyBorder="1" applyProtection="1"/>
    <xf numFmtId="176" fontId="0" fillId="0" borderId="2" xfId="0" applyNumberFormat="1" applyFill="1" applyBorder="1" applyProtection="1"/>
    <xf numFmtId="177" fontId="6" fillId="0" borderId="0" xfId="0" applyNumberFormat="1" applyFont="1" applyFill="1" applyProtection="1"/>
    <xf numFmtId="178" fontId="7" fillId="0" borderId="2" xfId="0" applyNumberFormat="1" applyFont="1" applyFill="1" applyBorder="1" applyProtection="1"/>
    <xf numFmtId="176" fontId="6" fillId="0" borderId="0" xfId="0" applyNumberFormat="1" applyFont="1" applyFill="1" applyProtection="1"/>
    <xf numFmtId="0" fontId="3" fillId="2" borderId="0" xfId="0" applyFont="1" applyFill="1" applyAlignment="1" applyProtection="1">
      <alignment horizontal="center" vertical="center" wrapText="1"/>
    </xf>
    <xf numFmtId="180" fontId="0" fillId="0" borderId="1" xfId="0" applyNumberFormat="1" applyFill="1" applyBorder="1" applyProtection="1"/>
    <xf numFmtId="181" fontId="0" fillId="0" borderId="1" xfId="0" applyNumberFormat="1" applyFill="1" applyBorder="1" applyProtection="1"/>
    <xf numFmtId="177" fontId="6" fillId="0" borderId="1" xfId="0" applyNumberFormat="1" applyFont="1" applyFill="1" applyBorder="1" applyProtection="1"/>
    <xf numFmtId="176" fontId="6" fillId="0" borderId="1" xfId="0" applyNumberFormat="1" applyFont="1" applyFill="1" applyBorder="1" applyProtection="1"/>
    <xf numFmtId="177" fontId="7" fillId="0" borderId="1" xfId="0" applyNumberFormat="1" applyFont="1" applyFill="1" applyBorder="1" applyProtection="1"/>
    <xf numFmtId="176" fontId="11" fillId="0" borderId="0" xfId="0" applyNumberFormat="1" applyFont="1" applyFill="1" applyProtection="1"/>
    <xf numFmtId="176" fontId="11" fillId="0" borderId="1" xfId="0" applyNumberFormat="1" applyFont="1" applyFill="1" applyBorder="1" applyProtection="1"/>
    <xf numFmtId="177" fontId="11" fillId="0" borderId="0" xfId="0" applyNumberFormat="1" applyFont="1" applyFill="1" applyProtection="1"/>
    <xf numFmtId="177" fontId="11" fillId="0" borderId="1" xfId="0" applyNumberFormat="1" applyFont="1" applyFill="1" applyBorder="1" applyProtection="1"/>
    <xf numFmtId="178" fontId="11" fillId="0" borderId="0" xfId="0" applyNumberFormat="1" applyFont="1" applyFill="1" applyProtection="1"/>
    <xf numFmtId="178" fontId="11" fillId="0" borderId="1" xfId="0" applyNumberFormat="1" applyFont="1" applyFill="1" applyBorder="1" applyProtection="1"/>
    <xf numFmtId="0" fontId="0" fillId="2" borderId="3" xfId="0" applyFill="1" applyBorder="1" applyAlignment="1" applyProtection="1">
      <alignment horizontal="center" vertical="center" wrapText="1"/>
    </xf>
    <xf numFmtId="177" fontId="0" fillId="0" borderId="2" xfId="0" applyNumberFormat="1" applyFill="1" applyBorder="1" applyProtection="1"/>
    <xf numFmtId="177" fontId="0" fillId="0" borderId="0" xfId="0" applyNumberFormat="1" applyFill="1" applyBorder="1" applyProtection="1"/>
    <xf numFmtId="177" fontId="0" fillId="0" borderId="3" xfId="0" applyNumberFormat="1" applyFill="1" applyBorder="1" applyProtection="1"/>
    <xf numFmtId="177" fontId="0" fillId="0" borderId="4" xfId="0" applyNumberFormat="1" applyFill="1" applyBorder="1" applyProtection="1"/>
    <xf numFmtId="176" fontId="0" fillId="0" borderId="3" xfId="0" applyNumberFormat="1" applyFill="1" applyBorder="1" applyProtection="1"/>
    <xf numFmtId="0" fontId="0" fillId="0" borderId="1" xfId="0" applyFill="1" applyBorder="1" applyProtection="1"/>
    <xf numFmtId="176" fontId="5" fillId="0" borderId="0" xfId="0" applyNumberFormat="1" applyFont="1" applyFill="1" applyProtection="1"/>
    <xf numFmtId="0" fontId="2" fillId="0" borderId="0" xfId="0" applyFont="1" applyFill="1" applyProtection="1"/>
    <xf numFmtId="0" fontId="13" fillId="0" borderId="0" xfId="0" applyFont="1"/>
    <xf numFmtId="0" fontId="14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6" fillId="4" borderId="6" xfId="0" applyFont="1" applyFill="1" applyBorder="1"/>
    <xf numFmtId="0" fontId="16" fillId="0" borderId="6" xfId="0" applyFont="1" applyBorder="1"/>
    <xf numFmtId="0" fontId="13" fillId="0" borderId="6" xfId="0" applyFont="1" applyBorder="1"/>
    <xf numFmtId="0" fontId="14" fillId="4" borderId="9" xfId="0" applyFont="1" applyFill="1" applyBorder="1" applyAlignment="1">
      <alignment vertical="center" wrapText="1"/>
    </xf>
    <xf numFmtId="0" fontId="14" fillId="4" borderId="6" xfId="0" applyFont="1" applyFill="1" applyBorder="1" applyAlignment="1">
      <alignment vertical="center" wrapText="1"/>
    </xf>
    <xf numFmtId="0" fontId="16" fillId="0" borderId="0" xfId="0" applyFont="1"/>
    <xf numFmtId="0" fontId="17" fillId="0" borderId="0" xfId="0" applyFont="1"/>
    <xf numFmtId="0" fontId="17" fillId="0" borderId="6" xfId="0" applyFont="1" applyBorder="1"/>
    <xf numFmtId="0" fontId="13" fillId="0" borderId="0" xfId="0" applyFont="1" applyBorder="1"/>
    <xf numFmtId="0" fontId="13" fillId="2" borderId="0" xfId="0" applyFont="1" applyFill="1" applyAlignment="1" applyProtection="1">
      <alignment horizontal="center" vertical="center" wrapText="1"/>
    </xf>
    <xf numFmtId="0" fontId="13" fillId="0" borderId="0" xfId="0" applyFont="1" applyFill="1" applyProtection="1"/>
    <xf numFmtId="176" fontId="13" fillId="0" borderId="0" xfId="0" applyNumberFormat="1" applyFont="1" applyFill="1" applyProtection="1"/>
    <xf numFmtId="177" fontId="13" fillId="0" borderId="0" xfId="0" applyNumberFormat="1" applyFont="1" applyFill="1" applyProtection="1"/>
    <xf numFmtId="178" fontId="13" fillId="0" borderId="0" xfId="0" applyNumberFormat="1" applyFont="1" applyFill="1" applyProtection="1"/>
    <xf numFmtId="179" fontId="13" fillId="0" borderId="0" xfId="0" applyNumberFormat="1" applyFont="1" applyFill="1" applyProtection="1"/>
    <xf numFmtId="176" fontId="13" fillId="0" borderId="1" xfId="0" applyNumberFormat="1" applyFont="1" applyFill="1" applyBorder="1" applyProtection="1"/>
    <xf numFmtId="177" fontId="13" fillId="0" borderId="1" xfId="0" applyNumberFormat="1" applyFont="1" applyFill="1" applyBorder="1" applyProtection="1"/>
    <xf numFmtId="178" fontId="13" fillId="0" borderId="1" xfId="0" applyNumberFormat="1" applyFont="1" applyFill="1" applyBorder="1" applyProtection="1"/>
    <xf numFmtId="179" fontId="13" fillId="0" borderId="1" xfId="0" applyNumberFormat="1" applyFont="1" applyFill="1" applyBorder="1" applyProtection="1"/>
    <xf numFmtId="0" fontId="13" fillId="0" borderId="0" xfId="0" applyFont="1" applyFill="1" applyBorder="1" applyProtection="1"/>
    <xf numFmtId="0" fontId="13" fillId="0" borderId="0" xfId="0" applyFont="1" applyFill="1" applyAlignment="1" applyProtection="1">
      <alignment horizontal="center"/>
    </xf>
    <xf numFmtId="0" fontId="13" fillId="5" borderId="0" xfId="0" applyFont="1" applyFill="1" applyAlignment="1" applyProtection="1">
      <alignment horizontal="center"/>
    </xf>
    <xf numFmtId="0" fontId="13" fillId="5" borderId="0" xfId="0" applyFont="1" applyFill="1" applyProtection="1"/>
    <xf numFmtId="0" fontId="13" fillId="6" borderId="0" xfId="0" applyFont="1" applyFill="1" applyAlignment="1" applyProtection="1">
      <alignment horizontal="center" vertical="center" wrapText="1"/>
    </xf>
    <xf numFmtId="0" fontId="13" fillId="6" borderId="10" xfId="0" applyFont="1" applyFill="1" applyBorder="1" applyAlignment="1" applyProtection="1">
      <alignment horizontal="center" vertical="center" wrapText="1"/>
    </xf>
    <xf numFmtId="0" fontId="13" fillId="0" borderId="10" xfId="0" applyFont="1" applyFill="1" applyBorder="1" applyProtection="1"/>
    <xf numFmtId="0" fontId="16" fillId="2" borderId="0" xfId="0" applyFont="1" applyFill="1" applyAlignment="1" applyProtection="1">
      <alignment horizontal="center" vertical="center" wrapText="1"/>
    </xf>
    <xf numFmtId="0" fontId="20" fillId="2" borderId="0" xfId="0" applyFont="1" applyFill="1" applyAlignment="1" applyProtection="1">
      <alignment horizontal="center" vertical="center" wrapText="1"/>
    </xf>
    <xf numFmtId="0" fontId="21" fillId="2" borderId="0" xfId="0" applyFont="1" applyFill="1" applyAlignment="1" applyProtection="1">
      <alignment horizontal="center" vertical="center" wrapText="1"/>
    </xf>
    <xf numFmtId="176" fontId="8" fillId="0" borderId="1" xfId="0" applyNumberFormat="1" applyFont="1" applyFill="1" applyBorder="1" applyProtection="1"/>
    <xf numFmtId="0" fontId="19" fillId="0" borderId="0" xfId="0" applyFont="1" applyFill="1" applyProtection="1"/>
    <xf numFmtId="176" fontId="26" fillId="0" borderId="1" xfId="0" applyNumberFormat="1" applyFont="1" applyFill="1" applyBorder="1" applyProtection="1"/>
    <xf numFmtId="0" fontId="17" fillId="0" borderId="0" xfId="0" applyFont="1" applyFill="1" applyAlignment="1" applyProtection="1">
      <alignment horizontal="left"/>
    </xf>
    <xf numFmtId="177" fontId="27" fillId="0" borderId="1" xfId="0" applyNumberFormat="1" applyFont="1" applyFill="1" applyBorder="1" applyProtection="1"/>
    <xf numFmtId="176" fontId="0" fillId="0" borderId="0" xfId="0" applyNumberFormat="1" applyFont="1" applyFill="1" applyProtection="1"/>
    <xf numFmtId="176" fontId="0" fillId="0" borderId="11" xfId="0" applyNumberFormat="1" applyFill="1" applyBorder="1" applyProtection="1"/>
    <xf numFmtId="176" fontId="0" fillId="0" borderId="12" xfId="0" applyNumberFormat="1" applyFill="1" applyBorder="1" applyProtection="1"/>
    <xf numFmtId="176" fontId="27" fillId="0" borderId="5" xfId="0" applyNumberFormat="1" applyFont="1" applyFill="1" applyBorder="1" applyProtection="1"/>
    <xf numFmtId="178" fontId="27" fillId="0" borderId="1" xfId="0" applyNumberFormat="1" applyFont="1" applyFill="1" applyBorder="1" applyProtection="1"/>
    <xf numFmtId="178" fontId="27" fillId="0" borderId="4" xfId="0" applyNumberFormat="1" applyFont="1" applyFill="1" applyBorder="1" applyProtection="1"/>
    <xf numFmtId="176" fontId="7" fillId="0" borderId="1" xfId="0" applyNumberFormat="1" applyFont="1" applyFill="1" applyBorder="1" applyProtection="1"/>
    <xf numFmtId="177" fontId="6" fillId="0" borderId="3" xfId="0" applyNumberFormat="1" applyFont="1" applyFill="1" applyBorder="1" applyProtection="1"/>
    <xf numFmtId="177" fontId="6" fillId="0" borderId="5" xfId="0" applyNumberFormat="1" applyFont="1" applyFill="1" applyBorder="1" applyProtection="1"/>
    <xf numFmtId="177" fontId="7" fillId="0" borderId="5" xfId="0" applyNumberFormat="1" applyFont="1" applyFill="1" applyBorder="1" applyProtection="1"/>
    <xf numFmtId="9" fontId="0" fillId="0" borderId="0" xfId="1" applyFont="1" applyFill="1" applyAlignment="1" applyProtection="1"/>
    <xf numFmtId="182" fontId="28" fillId="0" borderId="1" xfId="1" applyNumberFormat="1" applyFont="1" applyFill="1" applyBorder="1" applyAlignment="1" applyProtection="1"/>
    <xf numFmtId="182" fontId="28" fillId="0" borderId="0" xfId="1" applyNumberFormat="1" applyFont="1" applyFill="1" applyAlignment="1" applyProtection="1"/>
    <xf numFmtId="177" fontId="28" fillId="0" borderId="1" xfId="0" applyNumberFormat="1" applyFont="1" applyFill="1" applyBorder="1" applyProtection="1"/>
    <xf numFmtId="177" fontId="28" fillId="0" borderId="0" xfId="0" applyNumberFormat="1" applyFont="1" applyFill="1" applyProtection="1"/>
    <xf numFmtId="180" fontId="6" fillId="7" borderId="1" xfId="0" applyNumberFormat="1" applyFont="1" applyFill="1" applyBorder="1" applyProtection="1"/>
    <xf numFmtId="180" fontId="6" fillId="7" borderId="0" xfId="0" applyNumberFormat="1" applyFont="1" applyFill="1" applyProtection="1"/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176" fontId="6" fillId="0" borderId="4" xfId="0" applyNumberFormat="1" applyFont="1" applyFill="1" applyBorder="1" applyProtection="1"/>
    <xf numFmtId="176" fontId="6" fillId="0" borderId="5" xfId="0" applyNumberFormat="1" applyFont="1" applyFill="1" applyBorder="1" applyProtection="1"/>
    <xf numFmtId="176" fontId="6" fillId="0" borderId="2" xfId="0" applyNumberFormat="1" applyFont="1" applyFill="1" applyBorder="1" applyProtection="1"/>
    <xf numFmtId="176" fontId="6" fillId="0" borderId="3" xfId="0" applyNumberFormat="1" applyFont="1" applyFill="1" applyBorder="1" applyProtection="1"/>
    <xf numFmtId="181" fontId="0" fillId="0" borderId="3" xfId="0" applyNumberFormat="1" applyFill="1" applyBorder="1" applyProtection="1"/>
    <xf numFmtId="181" fontId="6" fillId="0" borderId="5" xfId="0" applyNumberFormat="1" applyFont="1" applyFill="1" applyBorder="1" applyProtection="1"/>
    <xf numFmtId="181" fontId="6" fillId="0" borderId="3" xfId="0" applyNumberFormat="1" applyFont="1" applyFill="1" applyBorder="1" applyProtection="1"/>
    <xf numFmtId="180" fontId="7" fillId="0" borderId="1" xfId="0" applyNumberFormat="1" applyFont="1" applyFill="1" applyBorder="1" applyProtection="1"/>
    <xf numFmtId="0" fontId="6" fillId="2" borderId="0" xfId="0" applyFont="1" applyFill="1" applyBorder="1" applyAlignment="1" applyProtection="1">
      <alignment horizontal="center" vertical="center" wrapText="1"/>
    </xf>
    <xf numFmtId="177" fontId="8" fillId="0" borderId="1" xfId="0" applyNumberFormat="1" applyFont="1" applyFill="1" applyBorder="1" applyProtection="1"/>
    <xf numFmtId="177" fontId="8" fillId="0" borderId="0" xfId="0" applyNumberFormat="1" applyFont="1" applyFill="1" applyBorder="1" applyProtection="1"/>
    <xf numFmtId="178" fontId="7" fillId="0" borderId="4" xfId="0" applyNumberFormat="1" applyFont="1" applyFill="1" applyBorder="1" applyProtection="1"/>
    <xf numFmtId="177" fontId="7" fillId="0" borderId="0" xfId="0" applyNumberFormat="1" applyFont="1" applyFill="1" applyBorder="1" applyProtection="1"/>
    <xf numFmtId="177" fontId="7" fillId="4" borderId="1" xfId="0" applyNumberFormat="1" applyFont="1" applyFill="1" applyBorder="1" applyProtection="1"/>
    <xf numFmtId="177" fontId="29" fillId="0" borderId="0" xfId="0" applyNumberFormat="1" applyFont="1" applyFill="1" applyProtection="1"/>
    <xf numFmtId="177" fontId="29" fillId="0" borderId="1" xfId="0" applyNumberFormat="1" applyFont="1" applyFill="1" applyBorder="1" applyProtection="1"/>
    <xf numFmtId="0" fontId="13" fillId="2" borderId="2" xfId="0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Alignment="1" applyProtection="1">
      <alignment horizontal="center" vertical="center" wrapText="1"/>
    </xf>
    <xf numFmtId="0" fontId="13" fillId="2" borderId="3" xfId="0" applyFont="1" applyFill="1" applyBorder="1" applyAlignment="1" applyProtection="1">
      <alignment horizontal="center" vertical="center" wrapText="1"/>
    </xf>
    <xf numFmtId="176" fontId="13" fillId="0" borderId="2" xfId="0" applyNumberFormat="1" applyFont="1" applyFill="1" applyBorder="1" applyProtection="1"/>
    <xf numFmtId="178" fontId="13" fillId="0" borderId="0" xfId="0" applyNumberFormat="1" applyFont="1" applyFill="1" applyBorder="1" applyProtection="1"/>
    <xf numFmtId="176" fontId="13" fillId="0" borderId="0" xfId="0" applyNumberFormat="1" applyFont="1" applyFill="1" applyBorder="1" applyProtection="1"/>
    <xf numFmtId="176" fontId="13" fillId="0" borderId="3" xfId="0" applyNumberFormat="1" applyFont="1" applyFill="1" applyBorder="1" applyProtection="1"/>
    <xf numFmtId="176" fontId="13" fillId="0" borderId="4" xfId="0" applyNumberFormat="1" applyFont="1" applyFill="1" applyBorder="1" applyProtection="1"/>
    <xf numFmtId="176" fontId="13" fillId="0" borderId="5" xfId="0" applyNumberFormat="1" applyFont="1" applyFill="1" applyBorder="1" applyProtection="1"/>
    <xf numFmtId="0" fontId="30" fillId="0" borderId="0" xfId="0" applyFont="1" applyFill="1" applyAlignment="1" applyProtection="1">
      <alignment horizontal="left"/>
    </xf>
    <xf numFmtId="0" fontId="17" fillId="0" borderId="0" xfId="0" applyFont="1" applyFill="1" applyProtection="1"/>
    <xf numFmtId="0" fontId="17" fillId="0" borderId="0" xfId="0" applyFont="1" applyFill="1" applyAlignment="1" applyProtection="1">
      <alignment vertical="center" wrapText="1"/>
    </xf>
    <xf numFmtId="177" fontId="7" fillId="8" borderId="1" xfId="0" applyNumberFormat="1" applyFont="1" applyFill="1" applyBorder="1" applyProtection="1"/>
    <xf numFmtId="178" fontId="17" fillId="0" borderId="0" xfId="0" applyNumberFormat="1" applyFont="1" applyFill="1" applyAlignment="1" applyProtection="1">
      <alignment horizontal="center"/>
    </xf>
    <xf numFmtId="0" fontId="31" fillId="2" borderId="0" xfId="0" applyFont="1" applyFill="1" applyAlignment="1" applyProtection="1">
      <alignment horizontal="center" vertical="center" wrapText="1"/>
    </xf>
    <xf numFmtId="0" fontId="32" fillId="2" borderId="2" xfId="0" applyFont="1" applyFill="1" applyBorder="1" applyAlignment="1" applyProtection="1">
      <alignment horizontal="center" vertical="center" wrapText="1"/>
    </xf>
    <xf numFmtId="0" fontId="32" fillId="2" borderId="0" xfId="0" applyFont="1" applyFill="1" applyBorder="1" applyAlignment="1" applyProtection="1">
      <alignment horizontal="center" vertical="center" wrapText="1"/>
    </xf>
    <xf numFmtId="0" fontId="32" fillId="2" borderId="3" xfId="0" applyFont="1" applyFill="1" applyBorder="1" applyAlignment="1" applyProtection="1">
      <alignment horizontal="center" vertical="center" wrapText="1"/>
    </xf>
    <xf numFmtId="0" fontId="33" fillId="2" borderId="0" xfId="0" applyFont="1" applyFill="1" applyAlignment="1" applyProtection="1">
      <alignment horizontal="center" vertical="center" wrapText="1"/>
    </xf>
    <xf numFmtId="177" fontId="17" fillId="0" borderId="1" xfId="0" applyNumberFormat="1" applyFont="1" applyFill="1" applyBorder="1" applyProtection="1"/>
    <xf numFmtId="177" fontId="35" fillId="0" borderId="1" xfId="0" applyNumberFormat="1" applyFont="1" applyFill="1" applyBorder="1" applyProtection="1"/>
    <xf numFmtId="0" fontId="17" fillId="2" borderId="0" xfId="0" applyFont="1" applyFill="1" applyAlignment="1" applyProtection="1">
      <alignment horizontal="center" vertical="center" wrapText="1"/>
    </xf>
    <xf numFmtId="176" fontId="11" fillId="0" borderId="0" xfId="0" applyNumberFormat="1" applyFont="1" applyFill="1" applyBorder="1" applyProtection="1"/>
    <xf numFmtId="181" fontId="0" fillId="0" borderId="0" xfId="0" applyNumberFormat="1" applyFill="1" applyBorder="1" applyProtection="1"/>
    <xf numFmtId="179" fontId="0" fillId="0" borderId="0" xfId="0" applyNumberFormat="1" applyFill="1" applyBorder="1" applyProtection="1"/>
    <xf numFmtId="177" fontId="11" fillId="0" borderId="0" xfId="0" applyNumberFormat="1" applyFont="1" applyFill="1" applyBorder="1" applyProtection="1"/>
    <xf numFmtId="177" fontId="0" fillId="9" borderId="0" xfId="0" applyNumberFormat="1" applyFill="1" applyProtection="1"/>
    <xf numFmtId="176" fontId="0" fillId="9" borderId="0" xfId="0" applyNumberFormat="1" applyFill="1" applyProtection="1"/>
    <xf numFmtId="0" fontId="0" fillId="9" borderId="0" xfId="0" applyFill="1" applyProtection="1"/>
    <xf numFmtId="0" fontId="36" fillId="2" borderId="11" xfId="0" applyFont="1" applyFill="1" applyBorder="1" applyAlignment="1" applyProtection="1">
      <alignment horizontal="center" vertical="center" wrapText="1"/>
    </xf>
    <xf numFmtId="0" fontId="37" fillId="0" borderId="0" xfId="0" applyFont="1" applyFill="1" applyProtection="1"/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/>
    </xf>
    <xf numFmtId="0" fontId="17" fillId="0" borderId="0" xfId="0" applyFont="1" applyFill="1" applyAlignment="1" applyProtection="1">
      <alignment horizontal="left" vertical="center" wrapText="1"/>
    </xf>
    <xf numFmtId="0" fontId="38" fillId="2" borderId="0" xfId="0" applyFont="1" applyFill="1" applyBorder="1" applyAlignment="1" applyProtection="1">
      <alignment horizontal="center" vertical="center" wrapText="1"/>
    </xf>
    <xf numFmtId="0" fontId="38" fillId="2" borderId="2" xfId="0" applyFont="1" applyFill="1" applyBorder="1" applyAlignment="1" applyProtection="1">
      <alignment horizontal="center" vertical="center" wrapText="1"/>
    </xf>
    <xf numFmtId="178" fontId="13" fillId="0" borderId="2" xfId="0" applyNumberFormat="1" applyFont="1" applyFill="1" applyBorder="1" applyProtection="1"/>
    <xf numFmtId="178" fontId="13" fillId="0" borderId="3" xfId="0" applyNumberFormat="1" applyFont="1" applyFill="1" applyBorder="1" applyProtection="1"/>
    <xf numFmtId="178" fontId="13" fillId="0" borderId="4" xfId="0" applyNumberFormat="1" applyFont="1" applyFill="1" applyBorder="1" applyProtection="1"/>
    <xf numFmtId="178" fontId="13" fillId="0" borderId="5" xfId="0" applyNumberFormat="1" applyFont="1" applyFill="1" applyBorder="1" applyProtection="1"/>
    <xf numFmtId="178" fontId="39" fillId="0" borderId="2" xfId="0" applyNumberFormat="1" applyFont="1" applyFill="1" applyBorder="1" applyProtection="1"/>
    <xf numFmtId="178" fontId="17" fillId="0" borderId="0" xfId="0" applyNumberFormat="1" applyFont="1" applyFill="1" applyBorder="1" applyProtection="1"/>
    <xf numFmtId="176" fontId="39" fillId="0" borderId="0" xfId="0" applyNumberFormat="1" applyFont="1" applyFill="1" applyBorder="1" applyProtection="1"/>
    <xf numFmtId="178" fontId="39" fillId="0" borderId="0" xfId="0" applyNumberFormat="1" applyFont="1" applyFill="1" applyBorder="1" applyProtection="1"/>
    <xf numFmtId="178" fontId="17" fillId="0" borderId="3" xfId="0" applyNumberFormat="1" applyFont="1" applyFill="1" applyBorder="1" applyProtection="1"/>
    <xf numFmtId="177" fontId="40" fillId="0" borderId="0" xfId="0" applyNumberFormat="1" applyFont="1" applyFill="1" applyProtection="1"/>
    <xf numFmtId="177" fontId="39" fillId="0" borderId="0" xfId="0" applyNumberFormat="1" applyFont="1" applyFill="1" applyProtection="1"/>
    <xf numFmtId="177" fontId="17" fillId="0" borderId="0" xfId="0" applyNumberFormat="1" applyFont="1" applyFill="1" applyProtection="1"/>
    <xf numFmtId="176" fontId="40" fillId="0" borderId="2" xfId="0" applyNumberFormat="1" applyFont="1" applyFill="1" applyBorder="1" applyProtection="1"/>
    <xf numFmtId="0" fontId="38" fillId="0" borderId="0" xfId="0" applyFont="1" applyFill="1" applyProtection="1"/>
    <xf numFmtId="0" fontId="38" fillId="2" borderId="0" xfId="0" applyFont="1" applyFill="1" applyAlignment="1" applyProtection="1">
      <alignment horizontal="center" vertical="center" wrapText="1"/>
    </xf>
    <xf numFmtId="176" fontId="17" fillId="0" borderId="0" xfId="0" applyNumberFormat="1" applyFont="1" applyFill="1" applyProtection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0000FF"/>
      <color rgb="FF0000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716280</xdr:colOff>
      <xdr:row>11</xdr:row>
      <xdr:rowOff>83820</xdr:rowOff>
    </xdr:from>
    <xdr:to>
      <xdr:col>11</xdr:col>
      <xdr:colOff>205740</xdr:colOff>
      <xdr:row>16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2B1D88-06A2-3374-9B27-672178039405}"/>
            </a:ext>
          </a:extLst>
        </xdr:cNvPr>
        <xdr:cNvSpPr txBox="1"/>
      </xdr:nvSpPr>
      <xdr:spPr>
        <a:xfrm>
          <a:off x="3505200" y="2971800"/>
          <a:ext cx="4244340" cy="1394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생산간격</a:t>
          </a:r>
          <a:r>
            <a:rPr lang="ko-KR" altLang="en-US" sz="1100" baseline="0"/>
            <a:t> </a:t>
          </a:r>
          <a:r>
            <a:rPr lang="en-US" altLang="ko-KR" sz="1100" baseline="0"/>
            <a:t>- </a:t>
          </a:r>
          <a:r>
            <a:rPr lang="ko-KR" altLang="en-US" sz="1100" baseline="0"/>
            <a:t>전환시간 </a:t>
          </a:r>
          <a:r>
            <a:rPr lang="en-US" altLang="ko-KR" sz="1100" baseline="0"/>
            <a:t>- </a:t>
          </a:r>
          <a:r>
            <a:rPr lang="ko-KR" altLang="en-US" sz="1100" baseline="0"/>
            <a:t>세척시간 </a:t>
          </a:r>
          <a:r>
            <a:rPr lang="en-US" altLang="ko-KR" sz="1100" baseline="0"/>
            <a:t>- </a:t>
          </a:r>
          <a:r>
            <a:rPr lang="ko-KR" altLang="en-US" sz="1100" baseline="0"/>
            <a:t>시운전손실액 같이 움직인다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ko-KR" altLang="en-US" sz="1100" baseline="0"/>
            <a:t>기술적 최소량</a:t>
          </a:r>
          <a:r>
            <a:rPr lang="en-US" altLang="ko-KR" sz="1100" baseline="0"/>
            <a:t>...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23</xdr:row>
      <xdr:rowOff>45720</xdr:rowOff>
    </xdr:from>
    <xdr:to>
      <xdr:col>18</xdr:col>
      <xdr:colOff>45720</xdr:colOff>
      <xdr:row>32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BD7452-8B91-4640-1992-54A339CE7532}"/>
            </a:ext>
          </a:extLst>
        </xdr:cNvPr>
        <xdr:cNvSpPr txBox="1"/>
      </xdr:nvSpPr>
      <xdr:spPr>
        <a:xfrm>
          <a:off x="8130540" y="4678680"/>
          <a:ext cx="4861560" cy="2011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aseline="0"/>
            <a:t>- </a:t>
          </a:r>
          <a:r>
            <a:rPr lang="ko-KR" altLang="en-US" sz="1100" baseline="0"/>
            <a:t>모든 고객사에게 합의한 것보다 낮은 서비스 수준을 제공해서 벌금을 냈음</a:t>
          </a:r>
          <a:endParaRPr lang="en-US" altLang="ko-KR" sz="1100" baseline="0"/>
        </a:p>
        <a:p>
          <a:endParaRPr lang="en-US" altLang="ko-KR" sz="1100" baseline="0"/>
        </a:p>
        <a:p>
          <a:r>
            <a:rPr lang="en-US" altLang="ko-KR" sz="1100" baseline="0"/>
            <a:t>- </a:t>
          </a:r>
          <a:r>
            <a:rPr lang="ko-KR" altLang="en-US" sz="1100" baseline="0"/>
            <a:t>고객확보 유통기한을 저번 회차와 동일하게 유지해서 계약했는데</a:t>
          </a:r>
          <a:r>
            <a:rPr lang="en-US" altLang="ko-KR" sz="1100" baseline="0"/>
            <a:t> </a:t>
          </a:r>
          <a:r>
            <a:rPr lang="ko-KR" altLang="en-US" sz="1100" baseline="0"/>
            <a:t>또 올랐다</a:t>
          </a:r>
          <a:r>
            <a:rPr lang="en-US" altLang="ko-KR" sz="1100" baseline="0"/>
            <a:t>. </a:t>
          </a:r>
          <a:r>
            <a:rPr lang="ko-KR" altLang="en-US" sz="1100" baseline="0"/>
            <a:t>왜 자꾸 오르지</a:t>
          </a:r>
          <a:r>
            <a:rPr lang="en-US" altLang="ko-KR" sz="1100" baseline="0"/>
            <a:t>? </a:t>
          </a:r>
        </a:p>
        <a:p>
          <a:r>
            <a:rPr lang="ko-KR" altLang="en-US" sz="1100" baseline="0"/>
            <a:t>→ 아무튼 창고일수는 더 줄음 → 그치만 폐기율 낮았음</a:t>
          </a:r>
          <a:endParaRPr lang="en-US" altLang="ko-KR" sz="1100" baseline="0"/>
        </a:p>
        <a:p>
          <a:endParaRPr lang="en-US" altLang="ko-KR" sz="1100" baseline="0"/>
        </a:p>
        <a:p>
          <a:r>
            <a:rPr lang="en-US" altLang="ko-KR" sz="1100" baseline="0"/>
            <a:t>- </a:t>
          </a:r>
          <a:r>
            <a:rPr lang="ko-KR" altLang="en-US" sz="1100" baseline="0"/>
            <a:t>고객확보기한은 늘었는데도 즉시가용성 낮아진 이유</a:t>
          </a:r>
          <a:r>
            <a:rPr lang="en-US" altLang="ko-KR" sz="1100" baseline="0"/>
            <a:t>?</a:t>
          </a:r>
        </a:p>
        <a:p>
          <a:r>
            <a:rPr lang="ko-KR" altLang="en-US" sz="1100" baseline="0"/>
            <a:t>→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소매점에서의 제품 가용성 증가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???</a:t>
          </a:r>
          <a:endParaRPr lang="en-US" altLang="ko-KR" sz="1100" baseline="0"/>
        </a:p>
        <a:p>
          <a:endParaRPr lang="en-US" altLang="ko-KR" sz="1100" baseline="0"/>
        </a:p>
        <a:p>
          <a:endParaRPr lang="en-US" altLang="ko-KR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259080</xdr:colOff>
      <xdr:row>6</xdr:row>
      <xdr:rowOff>44326</xdr:rowOff>
    </xdr:from>
    <xdr:to>
      <xdr:col>25</xdr:col>
      <xdr:colOff>586740</xdr:colOff>
      <xdr:row>113</xdr:row>
      <xdr:rowOff>131487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89F3706-251C-DF38-89DE-22FF60623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1480" y="676786"/>
          <a:ext cx="6423660" cy="4360587"/>
        </a:xfrm>
        <a:prstGeom prst="rect">
          <a:avLst/>
        </a:prstGeom>
      </xdr:spPr>
    </xdr:pic>
    <xdr:clientData/>
  </xdr:twoCellAnchor>
  <xdr:twoCellAnchor editAs="oneCell">
    <xdr:from>
      <xdr:col>7</xdr:col>
      <xdr:colOff>160020</xdr:colOff>
      <xdr:row>109</xdr:row>
      <xdr:rowOff>30480</xdr:rowOff>
    </xdr:from>
    <xdr:to>
      <xdr:col>15</xdr:col>
      <xdr:colOff>61455</xdr:colOff>
      <xdr:row>115</xdr:row>
      <xdr:rowOff>68694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559C264-E113-0213-E759-DC3132C3A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35980" y="4030980"/>
          <a:ext cx="5707875" cy="13183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313266</xdr:colOff>
      <xdr:row>56</xdr:row>
      <xdr:rowOff>67733</xdr:rowOff>
    </xdr:from>
    <xdr:to>
      <xdr:col>22</xdr:col>
      <xdr:colOff>500557</xdr:colOff>
      <xdr:row>74</xdr:row>
      <xdr:rowOff>151851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493FCBC-2A86-57A9-074B-4CD8501A9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4666" y="7747000"/>
          <a:ext cx="7628281" cy="3436918"/>
        </a:xfrm>
        <a:prstGeom prst="rect">
          <a:avLst/>
        </a:prstGeom>
      </xdr:spPr>
    </xdr:pic>
    <xdr:clientData/>
  </xdr:twoCellAnchor>
  <xdr:twoCellAnchor>
    <xdr:from>
      <xdr:col>4</xdr:col>
      <xdr:colOff>304800</xdr:colOff>
      <xdr:row>43</xdr:row>
      <xdr:rowOff>160868</xdr:rowOff>
    </xdr:from>
    <xdr:to>
      <xdr:col>11</xdr:col>
      <xdr:colOff>126999</xdr:colOff>
      <xdr:row>60</xdr:row>
      <xdr:rowOff>93135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76D19B-36A3-DEDB-E60F-4C48192FC904}"/>
            </a:ext>
          </a:extLst>
        </xdr:cNvPr>
        <xdr:cNvSpPr txBox="1"/>
      </xdr:nvSpPr>
      <xdr:spPr>
        <a:xfrm>
          <a:off x="4038600" y="5274735"/>
          <a:ext cx="4749799" cy="32427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200" b="1" u="sng"/>
            <a:t>4-5</a:t>
          </a:r>
          <a:r>
            <a:rPr lang="ko-KR" altLang="en-US" sz="1200" b="1" u="sng"/>
            <a:t>회차 전반적인 변화 양상</a:t>
          </a:r>
          <a:endParaRPr lang="en-US" altLang="ko-KR" sz="1200"/>
        </a:p>
        <a:p>
          <a:r>
            <a:rPr lang="ko-KR" altLang="en-US" sz="1100"/>
            <a:t>모든 제품에 대한</a:t>
          </a:r>
          <a:endParaRPr lang="en-US" altLang="ko-KR" sz="1100"/>
        </a:p>
        <a:p>
          <a:r>
            <a:rPr lang="en-US" altLang="ko-KR" sz="1100" b="1"/>
            <a:t>1) </a:t>
          </a:r>
          <a:r>
            <a:rPr lang="ko-KR" altLang="en-US" sz="1100" b="1"/>
            <a:t>생산계획준수율이 </a:t>
          </a:r>
          <a:r>
            <a:rPr lang="en-US" altLang="ko-KR" sz="1100" b="1"/>
            <a:t>2-3%</a:t>
          </a:r>
          <a:r>
            <a:rPr lang="ko-KR" altLang="en-US" sz="1100" b="1"/>
            <a:t>씩 감소함</a:t>
          </a:r>
          <a:endParaRPr lang="en-US" altLang="ko-KR" sz="1100" b="1"/>
        </a:p>
        <a:p>
          <a:r>
            <a:rPr lang="en-US" altLang="ko-KR" sz="1100" b="1"/>
            <a:t>2) </a:t>
          </a:r>
          <a:r>
            <a:rPr lang="ko-KR" altLang="en-US" sz="1100" b="1"/>
            <a:t>불량금액이</a:t>
          </a:r>
          <a:r>
            <a:rPr lang="ko-KR" altLang="en-US" sz="1100" b="1" baseline="0"/>
            <a:t> 매우 증가함</a:t>
          </a:r>
          <a:endParaRPr lang="en-US" altLang="ko-KR" sz="1100" b="1" baseline="0"/>
        </a:p>
        <a:p>
          <a:r>
            <a:rPr lang="en-US" altLang="ko-KR" sz="1100" baseline="0"/>
            <a:t>3) </a:t>
          </a:r>
          <a:r>
            <a:rPr lang="ko-KR" altLang="en-US" sz="1100" baseline="0"/>
            <a:t>용기주입라인에서의 시간당 이익 증가</a:t>
          </a:r>
          <a:r>
            <a:rPr lang="en-US" altLang="ko-KR" sz="1100" baseline="0"/>
            <a:t>(</a:t>
          </a:r>
          <a:r>
            <a:rPr lang="ko-KR" altLang="en-US" sz="1100" baseline="0"/>
            <a:t>할당공헌도</a:t>
          </a:r>
          <a:r>
            <a:rPr lang="en-US" altLang="ko-KR" sz="1100" baseline="0"/>
            <a:t>)</a:t>
          </a:r>
        </a:p>
        <a:p>
          <a:r>
            <a:rPr lang="en-US" altLang="ko-KR" sz="1100" baseline="0"/>
            <a:t>4) </a:t>
          </a:r>
          <a:r>
            <a:rPr lang="ko-KR" altLang="en-US" sz="1100" baseline="0"/>
            <a:t>탄소발자국 약간 증가</a:t>
          </a:r>
          <a:endParaRPr lang="en-US" altLang="ko-KR" sz="1100" baseline="0"/>
        </a:p>
        <a:p>
          <a:r>
            <a:rPr lang="en-US" altLang="ko-KR" sz="1100" b="1" baseline="0"/>
            <a:t>5) </a:t>
          </a:r>
          <a:r>
            <a:rPr lang="ko-KR" altLang="en-US" sz="1100" b="1" baseline="0"/>
            <a:t>시운전 금액 또 증가  </a:t>
          </a:r>
          <a:r>
            <a:rPr lang="en-US" altLang="ko-KR" sz="1100" b="1" baseline="0"/>
            <a:t>(</a:t>
          </a:r>
          <a:r>
            <a:rPr lang="ko-KR" altLang="en-US" sz="1100" b="1" baseline="0"/>
            <a:t>←왜</a:t>
          </a:r>
          <a:r>
            <a:rPr lang="en-US" altLang="ko-KR" sz="1100" b="1" baseline="0"/>
            <a:t>???)</a:t>
          </a:r>
        </a:p>
        <a:p>
          <a:r>
            <a:rPr lang="en-US" altLang="ko-KR" sz="1100" baseline="0"/>
            <a:t>6) </a:t>
          </a:r>
          <a:r>
            <a:rPr lang="ko-KR" altLang="en-US" sz="1100" baseline="0"/>
            <a:t>재고</a:t>
          </a:r>
          <a:r>
            <a:rPr lang="en-US" altLang="ko-KR" sz="1100" baseline="0"/>
            <a:t>,</a:t>
          </a:r>
          <a:r>
            <a:rPr lang="ko-KR" altLang="en-US" sz="1100" baseline="0"/>
            <a:t>재고금액</a:t>
          </a:r>
          <a:r>
            <a:rPr lang="en-US" altLang="ko-KR" sz="1100" baseline="0"/>
            <a:t>,</a:t>
          </a:r>
          <a:r>
            <a:rPr lang="ko-KR" altLang="en-US" sz="1100" baseline="0"/>
            <a:t>경제적 재고의 감소 → 안전재고 감소시켜놔서</a:t>
          </a:r>
          <a:endParaRPr lang="en-US" altLang="ko-KR" sz="1100" baseline="0"/>
        </a:p>
        <a:p>
          <a:r>
            <a:rPr lang="en-US" altLang="ko-KR" sz="1100" baseline="0"/>
            <a:t>7) </a:t>
          </a:r>
        </a:p>
        <a:p>
          <a:endParaRPr lang="en-US" altLang="ko-KR" sz="1100" baseline="0"/>
        </a:p>
        <a:p>
          <a:r>
            <a:rPr lang="ko-KR" altLang="en-US" sz="1200" b="1" u="sng" baseline="0"/>
            <a:t>의문사항</a:t>
          </a:r>
          <a:endParaRPr lang="en-US" altLang="ko-KR" sz="1200" b="1" u="sng" baseline="0"/>
        </a:p>
        <a:p>
          <a:r>
            <a:rPr lang="en-US" altLang="ko-KR" sz="1100" b="1" baseline="0"/>
            <a:t>- </a:t>
          </a:r>
          <a:r>
            <a:rPr lang="ko-KR" altLang="en-US" sz="1100" b="1" baseline="0"/>
            <a:t>이전회차생산배치</a:t>
          </a:r>
          <a:r>
            <a:rPr lang="en-US" altLang="ko-KR" sz="1100" b="1" baseline="0"/>
            <a:t>: </a:t>
          </a:r>
          <a:r>
            <a:rPr lang="ko-KR" altLang="en-US" sz="1100" b="1" baseline="0"/>
            <a:t>다 </a:t>
          </a:r>
          <a:r>
            <a:rPr lang="en-US" altLang="ko-KR" sz="1100" b="1" baseline="0"/>
            <a:t>13</a:t>
          </a:r>
          <a:r>
            <a:rPr lang="ko-KR" altLang="en-US" sz="1100" b="1" baseline="0"/>
            <a:t>에서 시작했는데 왜 오망</a:t>
          </a:r>
          <a:r>
            <a:rPr lang="en-US" altLang="ko-KR" sz="1100" b="1" baseline="0"/>
            <a:t>PET&amp;</a:t>
          </a:r>
          <a:r>
            <a:rPr lang="ko-KR" altLang="en-US" sz="1100" b="1" baseline="0"/>
            <a:t>오</a:t>
          </a:r>
          <a:r>
            <a:rPr lang="en-US" altLang="ko-KR" sz="1100" b="1" baseline="0"/>
            <a:t>C 1L</a:t>
          </a:r>
          <a:r>
            <a:rPr lang="ko-KR" altLang="en-US" sz="1100" b="1" baseline="0"/>
            <a:t>만 </a:t>
          </a:r>
          <a:r>
            <a:rPr lang="en-US" altLang="ko-KR" sz="1100" b="1" baseline="0"/>
            <a:t>3-40</a:t>
          </a:r>
          <a:r>
            <a:rPr lang="ko-KR" altLang="en-US" sz="1100" b="1" baseline="0"/>
            <a:t>으로 대폭 증가했을까</a:t>
          </a:r>
          <a:r>
            <a:rPr lang="en-US" altLang="ko-KR" sz="1100" b="1" baseline="0"/>
            <a:t>?</a:t>
          </a:r>
          <a:r>
            <a:rPr lang="en-US" altLang="ko-KR" sz="1100" baseline="0"/>
            <a:t> </a:t>
          </a:r>
        </a:p>
      </xdr:txBody>
    </xdr:sp>
    <xdr:clientData/>
  </xdr:twoCellAnchor>
  <xdr:twoCellAnchor>
    <xdr:from>
      <xdr:col>11</xdr:col>
      <xdr:colOff>203200</xdr:colOff>
      <xdr:row>43</xdr:row>
      <xdr:rowOff>160867</xdr:rowOff>
    </xdr:from>
    <xdr:to>
      <xdr:col>18</xdr:col>
      <xdr:colOff>474133</xdr:colOff>
      <xdr:row>55</xdr:row>
      <xdr:rowOff>118534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E25CCAF-9482-8094-1638-55887873914B}"/>
            </a:ext>
          </a:extLst>
        </xdr:cNvPr>
        <xdr:cNvSpPr txBox="1"/>
      </xdr:nvSpPr>
      <xdr:spPr>
        <a:xfrm>
          <a:off x="8864600" y="5274734"/>
          <a:ext cx="4690533" cy="233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진부화는 더 떨어졌는데 벌금을 물었다</a:t>
          </a:r>
          <a:r>
            <a:rPr lang="en-US" altLang="ko-KR" sz="1100"/>
            <a:t>?</a:t>
          </a:r>
        </a:p>
        <a:p>
          <a:r>
            <a:rPr lang="ko-KR" altLang="en-US" sz="1100"/>
            <a:t>현 생산량이 완제품 주당수요를 못 따라간다라고 해석</a:t>
          </a:r>
          <a:endParaRPr lang="en-US" altLang="ko-KR" sz="1100"/>
        </a:p>
        <a:p>
          <a:endParaRPr lang="en-US" altLang="ko-KR" sz="1100"/>
        </a:p>
        <a:p>
          <a:r>
            <a:rPr lang="ko-KR" altLang="en-US" sz="1100"/>
            <a:t>즉시가용성 </a:t>
          </a:r>
          <a:r>
            <a:rPr lang="en-US" altLang="ko-KR" sz="1100"/>
            <a:t>:</a:t>
          </a:r>
          <a:r>
            <a:rPr lang="en-US" altLang="ko-KR" sz="1100" baseline="0"/>
            <a:t> </a:t>
          </a:r>
          <a:r>
            <a:rPr lang="ko-KR" altLang="en-US" sz="1100" baseline="0"/>
            <a:t>오</a:t>
          </a:r>
          <a:r>
            <a:rPr lang="en-US" altLang="ko-KR" sz="1100" baseline="0"/>
            <a:t>C 1L &amp; PET, </a:t>
          </a:r>
          <a:r>
            <a:rPr lang="ko-KR" altLang="en-US" sz="1100" baseline="0"/>
            <a:t>오망 </a:t>
          </a:r>
          <a:r>
            <a:rPr lang="en-US" altLang="ko-KR" sz="1100" baseline="0"/>
            <a:t>PET </a:t>
          </a:r>
          <a:r>
            <a:rPr lang="ko-KR" altLang="en-US" sz="1100" baseline="0"/>
            <a:t>제품만 떨어지고 나머지 유지됨</a:t>
          </a:r>
          <a:endParaRPr lang="en-US" altLang="ko-KR" sz="1100" baseline="0"/>
        </a:p>
        <a:p>
          <a:endParaRPr lang="en-US" altLang="ko-KR" sz="1100" baseline="0"/>
        </a:p>
        <a:p>
          <a:r>
            <a:rPr lang="ko-KR" altLang="en-US" sz="1100"/>
            <a:t>수요패턴 왜저래</a:t>
          </a:r>
          <a:endParaRPr lang="en-US" altLang="ko-KR" sz="1100"/>
        </a:p>
        <a:p>
          <a:endParaRPr lang="en-US" altLang="ko-KR" sz="1100"/>
        </a:p>
        <a:p>
          <a:r>
            <a:rPr lang="ko-KR" altLang="en-US" sz="1100"/>
            <a:t>제공 서비스수준이 현저히 낮아진 두 제품</a:t>
          </a:r>
          <a:r>
            <a:rPr lang="en-US" altLang="ko-KR" sz="1100"/>
            <a:t>(</a:t>
          </a:r>
          <a:r>
            <a:rPr lang="ko-KR" altLang="en-US" sz="1100"/>
            <a:t>오렌지</a:t>
          </a:r>
          <a:r>
            <a:rPr lang="en-US" altLang="ko-KR" sz="1100"/>
            <a:t>C </a:t>
          </a:r>
          <a:r>
            <a:rPr lang="ko-KR" altLang="en-US" sz="1100"/>
            <a:t>제품</a:t>
          </a:r>
          <a:r>
            <a:rPr lang="en-US" altLang="ko-KR" sz="1100"/>
            <a:t>)</a:t>
          </a:r>
        </a:p>
        <a:p>
          <a:r>
            <a:rPr lang="ko-KR" altLang="en-US" sz="1100"/>
            <a:t>→ 비타민</a:t>
          </a:r>
          <a:r>
            <a:rPr lang="en-US" altLang="ko-KR" sz="1100"/>
            <a:t>C</a:t>
          </a:r>
          <a:r>
            <a:rPr lang="en-US" altLang="ko-KR" sz="1100" baseline="0"/>
            <a:t> </a:t>
          </a:r>
          <a:r>
            <a:rPr lang="ko-KR" altLang="en-US" sz="1100" baseline="0"/>
            <a:t>수급에 문제가 생겼거나 </a:t>
          </a:r>
          <a:r>
            <a:rPr lang="ko-KR" altLang="en-US" sz="1100" b="1" baseline="0"/>
            <a:t>불량품 대량 발생</a:t>
          </a:r>
          <a:endParaRPr lang="en-US" altLang="ko-KR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0</xdr:row>
      <xdr:rowOff>243840</xdr:rowOff>
    </xdr:from>
    <xdr:to>
      <xdr:col>15</xdr:col>
      <xdr:colOff>495300</xdr:colOff>
      <xdr:row>11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E04376-6E29-565F-6F88-61987A40EB64}"/>
            </a:ext>
          </a:extLst>
        </xdr:cNvPr>
        <xdr:cNvSpPr txBox="1"/>
      </xdr:nvSpPr>
      <xdr:spPr>
        <a:xfrm>
          <a:off x="7604760" y="243840"/>
          <a:ext cx="2689860" cy="2255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원자재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창고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(850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950) </a:t>
          </a:r>
          <a:endParaRPr lang="ko-KR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ctr"/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초과비용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유로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절약</a:t>
          </a:r>
        </a:p>
        <a:p>
          <a:pPr rtl="0" fontAlgn="ctr"/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임시직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고용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비용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1.1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유로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증가</a:t>
          </a:r>
        </a:p>
        <a:p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완제품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창고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(1400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1100)</a:t>
          </a:r>
          <a:endParaRPr lang="ko-KR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ctr"/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초과비용은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1.1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유로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증가함</a:t>
          </a:r>
        </a:p>
        <a:p>
          <a:pPr rtl="0" fontAlgn="ctr"/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임시직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고용 비용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8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유로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증가</a:t>
          </a: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결과적으론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두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창고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처리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비용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감소했고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총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자재취급비용은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감소함</a:t>
          </a:r>
        </a:p>
        <a:p>
          <a:endParaRPr lang="ko-KR" altLang="en-US" sz="1100"/>
        </a:p>
      </xdr:txBody>
    </xdr:sp>
    <xdr:clientData/>
  </xdr:twoCellAnchor>
  <xdr:twoCellAnchor editAs="oneCell">
    <xdr:from>
      <xdr:col>11</xdr:col>
      <xdr:colOff>236219</xdr:colOff>
      <xdr:row>11</xdr:row>
      <xdr:rowOff>168876</xdr:rowOff>
    </xdr:from>
    <xdr:to>
      <xdr:col>23</xdr:col>
      <xdr:colOff>99866</xdr:colOff>
      <xdr:row>21</xdr:row>
      <xdr:rowOff>99059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E7B6FAE-9034-7F4B-F325-C3A36D32C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7139" y="2599656"/>
          <a:ext cx="7178847" cy="18123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608;&#50857;&#48712;/OneDrive/&#48148;&#53461;%20&#54868;&#47732;/2022-2/S&amp;OP/TFC_-2_3(092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자재"/>
      <sheetName val="BOM"/>
      <sheetName val="공급업체"/>
      <sheetName val="공급업체-원자재"/>
      <sheetName val="용기주입 라인&amp;혼합기"/>
      <sheetName val="고객"/>
      <sheetName val="고객-제품"/>
      <sheetName val="제품"/>
      <sheetName val="창고"/>
      <sheetName val="판매지역-고객-제품"/>
      <sheetName val="운송업체"/>
      <sheetName val="제품-창고"/>
    </sheetNames>
    <sheetDataSet>
      <sheetData sheetId="0">
        <row r="7">
          <cell r="H7">
            <v>123044.32150000001</v>
          </cell>
        </row>
        <row r="13">
          <cell r="H13">
            <v>195273.1722</v>
          </cell>
        </row>
        <row r="19">
          <cell r="H19">
            <v>33178.697500000002</v>
          </cell>
        </row>
        <row r="25">
          <cell r="H25">
            <v>2967.1525000000001</v>
          </cell>
        </row>
        <row r="31">
          <cell r="H31">
            <v>179.40450000000001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CDD8-C118-4CED-B1BE-BA03AE0EE7CB}">
  <dimension ref="A1:Q31"/>
  <sheetViews>
    <sheetView workbookViewId="0">
      <selection activeCell="I27" sqref="I27"/>
    </sheetView>
  </sheetViews>
  <sheetFormatPr defaultColWidth="6.21875" defaultRowHeight="17.399999999999999"/>
  <cols>
    <col min="1" max="1" width="28" style="43" bestFit="1" customWidth="1"/>
    <col min="2" max="2" width="13" style="43" bestFit="1" customWidth="1"/>
    <col min="3" max="3" width="10.77734375" style="43" customWidth="1"/>
    <col min="4" max="4" width="7.21875" style="43" bestFit="1" customWidth="1"/>
    <col min="5" max="5" width="9.77734375" style="43" bestFit="1" customWidth="1"/>
    <col min="6" max="6" width="9.21875" style="43" bestFit="1" customWidth="1"/>
    <col min="7" max="7" width="6.21875" style="43"/>
    <col min="8" max="8" width="10.77734375" style="43" bestFit="1" customWidth="1"/>
    <col min="9" max="9" width="23.21875" style="43" bestFit="1" customWidth="1"/>
    <col min="10" max="10" width="15.77734375" style="43" bestFit="1" customWidth="1"/>
    <col min="11" max="11" width="12.77734375" style="43" bestFit="1" customWidth="1"/>
    <col min="12" max="12" width="15.44140625" style="43" customWidth="1"/>
    <col min="13" max="13" width="21.5546875" style="43" bestFit="1" customWidth="1"/>
    <col min="14" max="14" width="13.5546875" style="43" bestFit="1" customWidth="1"/>
    <col min="15" max="16" width="15.77734375" style="43" bestFit="1" customWidth="1"/>
    <col min="17" max="17" width="21.109375" style="43" bestFit="1" customWidth="1"/>
    <col min="18" max="22" width="10" style="43" customWidth="1"/>
    <col min="23" max="16384" width="6.21875" style="43"/>
  </cols>
  <sheetData>
    <row r="1" spans="1:6" ht="20.399999999999999">
      <c r="A1" s="147" t="s">
        <v>123</v>
      </c>
      <c r="B1" s="147"/>
      <c r="C1" s="147"/>
      <c r="D1" s="147"/>
      <c r="E1" s="147"/>
      <c r="F1" s="147"/>
    </row>
    <row r="2" spans="1:6">
      <c r="A2" s="44"/>
      <c r="B2" s="44" t="s">
        <v>12</v>
      </c>
      <c r="C2" s="44" t="s">
        <v>13</v>
      </c>
      <c r="D2" s="44" t="s">
        <v>14</v>
      </c>
      <c r="E2" s="44" t="s">
        <v>15</v>
      </c>
      <c r="F2" s="44" t="s">
        <v>16</v>
      </c>
    </row>
    <row r="3" spans="1:6">
      <c r="A3" s="45" t="s">
        <v>68</v>
      </c>
      <c r="B3" s="46">
        <v>1</v>
      </c>
      <c r="C3" s="46"/>
      <c r="D3" s="46">
        <v>0.2</v>
      </c>
      <c r="E3" s="46"/>
      <c r="F3" s="46"/>
    </row>
    <row r="4" spans="1:6">
      <c r="A4" s="45" t="s">
        <v>69</v>
      </c>
      <c r="B4" s="46">
        <v>1</v>
      </c>
      <c r="C4" s="46"/>
      <c r="D4" s="46">
        <v>0.19</v>
      </c>
      <c r="E4" s="46"/>
      <c r="F4" s="46">
        <v>0.01</v>
      </c>
    </row>
    <row r="5" spans="1:6">
      <c r="A5" s="45" t="s">
        <v>70</v>
      </c>
      <c r="B5" s="46">
        <v>1</v>
      </c>
      <c r="C5" s="46"/>
      <c r="D5" s="46">
        <v>0.15</v>
      </c>
      <c r="E5" s="46">
        <v>0.05</v>
      </c>
      <c r="F5" s="46"/>
    </row>
    <row r="6" spans="1:6">
      <c r="A6" s="45" t="s">
        <v>71</v>
      </c>
      <c r="B6" s="46"/>
      <c r="C6" s="46">
        <v>1</v>
      </c>
      <c r="D6" s="46">
        <v>0.06</v>
      </c>
      <c r="E6" s="46"/>
      <c r="F6" s="46"/>
    </row>
    <row r="7" spans="1:6">
      <c r="A7" s="45" t="s">
        <v>72</v>
      </c>
      <c r="B7" s="46"/>
      <c r="C7" s="46">
        <v>1</v>
      </c>
      <c r="D7" s="46">
        <v>5.7000000000000002E-2</v>
      </c>
      <c r="E7" s="46"/>
      <c r="F7" s="46">
        <v>3.0000000000000001E-3</v>
      </c>
    </row>
    <row r="8" spans="1:6">
      <c r="A8" s="45" t="s">
        <v>73</v>
      </c>
      <c r="B8" s="46"/>
      <c r="C8" s="46">
        <v>1</v>
      </c>
      <c r="D8" s="46">
        <v>4.4999999999999998E-2</v>
      </c>
      <c r="E8" s="46">
        <v>1.4999999999999999E-2</v>
      </c>
      <c r="F8" s="46"/>
    </row>
    <row r="11" spans="1:6" ht="20.399999999999999">
      <c r="A11" s="148" t="s">
        <v>124</v>
      </c>
      <c r="B11" s="149"/>
    </row>
    <row r="12" spans="1:6">
      <c r="A12" s="47" t="s">
        <v>68</v>
      </c>
      <c r="B12" s="48">
        <f>제품!C8*26</f>
        <v>1752241.0152</v>
      </c>
    </row>
    <row r="13" spans="1:6">
      <c r="A13" s="47" t="s">
        <v>69</v>
      </c>
      <c r="B13" s="48">
        <f>11360.9015*26</f>
        <v>295383.43900000001</v>
      </c>
    </row>
    <row r="14" spans="1:6">
      <c r="A14" s="47" t="s">
        <v>70</v>
      </c>
      <c r="B14" s="48">
        <f>42162.2852*26</f>
        <v>1096219.4151999999</v>
      </c>
    </row>
    <row r="15" spans="1:6">
      <c r="A15" s="47" t="s">
        <v>71</v>
      </c>
      <c r="B15" s="48">
        <f>118083.8562*26</f>
        <v>3070180.2612000001</v>
      </c>
    </row>
    <row r="16" spans="1:6">
      <c r="A16" s="47" t="s">
        <v>72</v>
      </c>
      <c r="B16" s="48">
        <f>17741.147*6</f>
        <v>106446.88200000001</v>
      </c>
    </row>
    <row r="17" spans="1:17">
      <c r="A17" s="47" t="s">
        <v>73</v>
      </c>
      <c r="B17" s="48">
        <f>51040.1428*26</f>
        <v>1327043.7128000001</v>
      </c>
    </row>
    <row r="18" spans="1:17">
      <c r="E18" s="43" t="s">
        <v>125</v>
      </c>
      <c r="H18" s="53" t="s">
        <v>126</v>
      </c>
      <c r="I18" s="53"/>
      <c r="J18" s="53"/>
      <c r="K18" s="53"/>
      <c r="L18" s="53"/>
      <c r="M18" s="53"/>
      <c r="N18" s="53"/>
      <c r="O18" s="53"/>
      <c r="P18" s="53"/>
    </row>
    <row r="19" spans="1:17" ht="20.399999999999999">
      <c r="A19" s="150" t="s">
        <v>127</v>
      </c>
      <c r="B19" s="150"/>
      <c r="H19" s="54"/>
      <c r="I19" s="54" t="s">
        <v>128</v>
      </c>
      <c r="J19" s="54" t="s">
        <v>129</v>
      </c>
      <c r="K19" s="54" t="s">
        <v>130</v>
      </c>
      <c r="L19" s="54" t="s">
        <v>131</v>
      </c>
      <c r="M19" s="54" t="s">
        <v>132</v>
      </c>
      <c r="N19" s="54" t="s">
        <v>133</v>
      </c>
      <c r="O19" s="54" t="s">
        <v>145</v>
      </c>
      <c r="P19" s="54" t="s">
        <v>144</v>
      </c>
      <c r="Q19" s="54" t="s">
        <v>146</v>
      </c>
    </row>
    <row r="20" spans="1:17">
      <c r="A20" s="50" t="s">
        <v>134</v>
      </c>
      <c r="B20" s="48">
        <f>B3*B12+B4*B13+B5*B14</f>
        <v>3143843.8694000002</v>
      </c>
      <c r="H20" s="54" t="s">
        <v>12</v>
      </c>
      <c r="I20" s="49" t="s">
        <v>135</v>
      </c>
      <c r="J20" s="49">
        <v>17280</v>
      </c>
      <c r="K20" s="49">
        <v>0.03</v>
      </c>
      <c r="L20" s="49">
        <f>[1]원자재!H7*4</f>
        <v>492177.28600000002</v>
      </c>
      <c r="M20" s="49">
        <f>ROUNDUP(L20/J20,0)</f>
        <v>29</v>
      </c>
      <c r="N20" s="49" t="s">
        <v>136</v>
      </c>
      <c r="O20" s="49">
        <f>J20*M20</f>
        <v>501120</v>
      </c>
      <c r="P20" s="49">
        <v>565962.77220000001</v>
      </c>
      <c r="Q20" s="49">
        <f>ROUNDUP(P20/J20,0)</f>
        <v>33</v>
      </c>
    </row>
    <row r="21" spans="1:17">
      <c r="A21" s="51" t="s">
        <v>137</v>
      </c>
      <c r="B21" s="48">
        <f>C6*B15+C7*B16+C8*B17</f>
        <v>4503670.8560000006</v>
      </c>
      <c r="H21" s="54" t="s">
        <v>13</v>
      </c>
      <c r="I21" s="49">
        <v>216</v>
      </c>
      <c r="J21" s="49">
        <v>1080</v>
      </c>
      <c r="K21" s="49">
        <v>0.03</v>
      </c>
      <c r="L21" s="49">
        <f>[1]원자재!H13*4.5</f>
        <v>878729.27489999996</v>
      </c>
      <c r="M21" s="49">
        <f>ROUNDUP(L21/J21,)</f>
        <v>814</v>
      </c>
      <c r="N21" s="49" t="s">
        <v>136</v>
      </c>
      <c r="O21" s="49">
        <f t="shared" ref="O21" si="0">J21*M21</f>
        <v>879120</v>
      </c>
      <c r="P21" s="49">
        <v>970170.96770000004</v>
      </c>
      <c r="Q21" s="49">
        <f>ROUNDUP(P21/J21,0)</f>
        <v>899</v>
      </c>
    </row>
    <row r="22" spans="1:17">
      <c r="A22" s="51" t="s">
        <v>138</v>
      </c>
      <c r="B22" s="48">
        <f>B12*D3+B13*D4+B14*D5+D6*B15+D7*+B16+D8*B17</f>
        <v>820999.22375200014</v>
      </c>
      <c r="H22" s="54" t="s">
        <v>14</v>
      </c>
      <c r="I22" s="49" t="s">
        <v>135</v>
      </c>
      <c r="J22" s="49" t="s">
        <v>135</v>
      </c>
      <c r="K22" s="49">
        <v>0.4</v>
      </c>
      <c r="L22" s="49">
        <f>[1]원자재!H19*4</f>
        <v>132714.79</v>
      </c>
      <c r="M22" s="49">
        <f>ROUNDUP(L22/30000,0)</f>
        <v>5</v>
      </c>
      <c r="N22" s="49" t="s">
        <v>139</v>
      </c>
      <c r="O22" s="49">
        <f>30000*M22</f>
        <v>150000</v>
      </c>
      <c r="P22" s="49">
        <v>159574.46799999999</v>
      </c>
      <c r="Q22" s="49">
        <f>ROUNDUP(P22/30000,0)</f>
        <v>6</v>
      </c>
    </row>
    <row r="23" spans="1:17">
      <c r="A23" s="51" t="s">
        <v>140</v>
      </c>
      <c r="B23" s="48">
        <f>E5*B14+E8*B17</f>
        <v>74716.626451999997</v>
      </c>
      <c r="H23" s="54" t="s">
        <v>15</v>
      </c>
      <c r="I23" s="49" t="s">
        <v>135</v>
      </c>
      <c r="J23" s="49" t="s">
        <v>135</v>
      </c>
      <c r="K23" s="49">
        <v>0.9</v>
      </c>
      <c r="L23" s="49">
        <f>[1]원자재!H25*4</f>
        <v>11868.61</v>
      </c>
      <c r="M23" s="49">
        <f>ROUNDUP(L23/1000,0)</f>
        <v>12</v>
      </c>
      <c r="N23" s="49" t="s">
        <v>141</v>
      </c>
      <c r="O23" s="49">
        <f>1000*M23</f>
        <v>12000</v>
      </c>
      <c r="P23" s="49">
        <v>13984.293100000001</v>
      </c>
      <c r="Q23" s="49">
        <f>ROUNDUP(P23/1000,0)</f>
        <v>14</v>
      </c>
    </row>
    <row r="24" spans="1:17">
      <c r="A24" s="51" t="s">
        <v>142</v>
      </c>
      <c r="B24" s="48">
        <f>F4*B13+F7*B16</f>
        <v>3273.1750360000001</v>
      </c>
      <c r="H24" s="54" t="s">
        <v>16</v>
      </c>
      <c r="I24" s="49" t="s">
        <v>135</v>
      </c>
      <c r="J24" s="49" t="s">
        <v>135</v>
      </c>
      <c r="K24" s="49">
        <v>0.15</v>
      </c>
      <c r="L24" s="49">
        <f>[1]원자재!H31*4</f>
        <v>717.61800000000005</v>
      </c>
      <c r="M24" s="49">
        <f>ROUNDUP(L24/250,0)</f>
        <v>3</v>
      </c>
      <c r="N24" s="49" t="s">
        <v>143</v>
      </c>
      <c r="O24" s="49">
        <f>250*M24</f>
        <v>750</v>
      </c>
      <c r="P24" s="49">
        <v>959.82140000000004</v>
      </c>
      <c r="Q24" s="49">
        <f>ROUNDUP(P24/250,0)</f>
        <v>4</v>
      </c>
    </row>
    <row r="25" spans="1:17">
      <c r="A25" s="52"/>
      <c r="B25" s="52"/>
    </row>
    <row r="27" spans="1:17">
      <c r="A27" s="43" t="s">
        <v>12</v>
      </c>
      <c r="B27" s="43">
        <f>123044.3215*26</f>
        <v>3199152.3590000002</v>
      </c>
    </row>
    <row r="28" spans="1:17">
      <c r="A28" s="43" t="s">
        <v>13</v>
      </c>
      <c r="B28" s="43">
        <f>195273.1722*26</f>
        <v>5077102.4771999996</v>
      </c>
    </row>
    <row r="29" spans="1:17">
      <c r="A29" s="43" t="s">
        <v>14</v>
      </c>
      <c r="B29" s="43">
        <f>33178.6975*26</f>
        <v>862646.13500000001</v>
      </c>
    </row>
    <row r="30" spans="1:17">
      <c r="A30" s="43" t="s">
        <v>15</v>
      </c>
      <c r="B30" s="43">
        <f>2967.1525*26</f>
        <v>77145.964999999997</v>
      </c>
    </row>
    <row r="31" spans="1:17">
      <c r="A31" s="43" t="s">
        <v>16</v>
      </c>
      <c r="B31" s="43">
        <f>179.4045*26</f>
        <v>4664.5170000000007</v>
      </c>
    </row>
  </sheetData>
  <mergeCells count="3">
    <mergeCell ref="A1:F1"/>
    <mergeCell ref="A11:B11"/>
    <mergeCell ref="A19:B19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6"/>
  <sheetViews>
    <sheetView workbookViewId="0">
      <selection activeCell="E2" sqref="E2"/>
    </sheetView>
  </sheetViews>
  <sheetFormatPr defaultRowHeight="14.4"/>
  <cols>
    <col min="1" max="1" width="9.5546875" bestFit="1" customWidth="1"/>
    <col min="2" max="2" width="16.21875" bestFit="1" customWidth="1"/>
    <col min="3" max="3" width="28" bestFit="1" customWidth="1"/>
    <col min="4" max="4" width="4.109375" customWidth="1"/>
    <col min="7" max="7" width="13.77734375" customWidth="1"/>
    <col min="11" max="11" width="10.5546875" customWidth="1"/>
    <col min="12" max="13" width="10.88671875" customWidth="1"/>
    <col min="16" max="16" width="21.21875" customWidth="1"/>
  </cols>
  <sheetData>
    <row r="1" spans="1:16" ht="43.2">
      <c r="A1" s="7" t="s">
        <v>96</v>
      </c>
      <c r="B1" s="7" t="s">
        <v>97</v>
      </c>
      <c r="C1" s="7" t="s">
        <v>62</v>
      </c>
      <c r="D1" s="7" t="s">
        <v>1</v>
      </c>
      <c r="E1" s="7" t="s">
        <v>98</v>
      </c>
      <c r="F1" s="7" t="s">
        <v>64</v>
      </c>
      <c r="G1" s="7" t="s">
        <v>99</v>
      </c>
      <c r="H1" s="7" t="s">
        <v>65</v>
      </c>
      <c r="I1" s="7" t="s">
        <v>100</v>
      </c>
      <c r="J1" s="7" t="s">
        <v>66</v>
      </c>
      <c r="K1" s="7" t="s">
        <v>101</v>
      </c>
      <c r="L1" s="7" t="s">
        <v>47</v>
      </c>
      <c r="M1" s="7" t="s">
        <v>48</v>
      </c>
      <c r="N1" s="7" t="s">
        <v>56</v>
      </c>
      <c r="O1" s="7" t="s">
        <v>102</v>
      </c>
      <c r="P1" s="7" t="s">
        <v>103</v>
      </c>
    </row>
    <row r="2" spans="1:16">
      <c r="A2" s="1" t="s">
        <v>104</v>
      </c>
      <c r="B2" s="1" t="s">
        <v>59</v>
      </c>
      <c r="C2" s="1" t="s">
        <v>68</v>
      </c>
      <c r="D2" s="1">
        <v>-2</v>
      </c>
      <c r="E2" s="1">
        <v>42637.491600000001</v>
      </c>
      <c r="F2" s="1">
        <v>17833.411499999998</v>
      </c>
      <c r="G2" s="2">
        <v>3.3300000000000003E-2</v>
      </c>
      <c r="H2" s="6">
        <v>0.41825658380000003</v>
      </c>
      <c r="I2" s="1">
        <v>7812.9714999999997</v>
      </c>
      <c r="J2" s="6">
        <v>0.18324181980000001</v>
      </c>
      <c r="K2" s="2">
        <v>0.85040000000000004</v>
      </c>
      <c r="L2" s="2">
        <v>0.94169999999999998</v>
      </c>
      <c r="M2" s="2">
        <v>0.92569999999999997</v>
      </c>
      <c r="N2" s="2">
        <v>0.877</v>
      </c>
      <c r="O2" s="6">
        <v>1.0708</v>
      </c>
      <c r="P2" s="2">
        <v>0</v>
      </c>
    </row>
    <row r="3" spans="1:16">
      <c r="A3" s="1" t="s">
        <v>104</v>
      </c>
      <c r="B3" s="1" t="s">
        <v>59</v>
      </c>
      <c r="C3" s="1" t="s">
        <v>68</v>
      </c>
      <c r="D3" s="1">
        <v>-1</v>
      </c>
      <c r="E3" s="1">
        <v>42637.491600000001</v>
      </c>
      <c r="F3" s="1">
        <v>17344.178599999999</v>
      </c>
      <c r="G3" s="2">
        <v>3.3300000000000003E-2</v>
      </c>
      <c r="H3" s="6">
        <v>0.4067823398</v>
      </c>
      <c r="I3" s="1">
        <v>7454.9844000000003</v>
      </c>
      <c r="J3" s="6">
        <v>0.17484575560000001</v>
      </c>
      <c r="K3" s="2">
        <v>0.8528</v>
      </c>
      <c r="L3" s="2">
        <v>0.9375</v>
      </c>
      <c r="M3" s="2">
        <v>0.91900000000000004</v>
      </c>
      <c r="N3" s="2">
        <v>0.87060000000000004</v>
      </c>
      <c r="O3" s="6">
        <v>1.0446</v>
      </c>
      <c r="P3" s="2">
        <v>0</v>
      </c>
    </row>
    <row r="4" spans="1:16">
      <c r="A4" s="1" t="s">
        <v>104</v>
      </c>
      <c r="B4" s="1" t="s">
        <v>59</v>
      </c>
      <c r="C4" s="1" t="s">
        <v>68</v>
      </c>
      <c r="D4" s="1">
        <v>0</v>
      </c>
      <c r="E4" s="1">
        <v>42637.491600000001</v>
      </c>
      <c r="F4" s="1">
        <v>17344.178599999999</v>
      </c>
      <c r="G4" s="2">
        <v>3.3300000000000003E-2</v>
      </c>
      <c r="H4" s="6">
        <v>0.4067823398</v>
      </c>
      <c r="I4" s="1">
        <v>7454.9844000000003</v>
      </c>
      <c r="J4" s="6">
        <v>0.17484575560000001</v>
      </c>
      <c r="K4" s="2">
        <v>0.8528</v>
      </c>
      <c r="L4" s="2">
        <v>0.9375</v>
      </c>
      <c r="M4" s="2">
        <v>0.91900000000000004</v>
      </c>
      <c r="N4" s="2">
        <v>0.87060000000000004</v>
      </c>
      <c r="O4" s="6">
        <v>1.0446</v>
      </c>
      <c r="P4" s="2">
        <v>0</v>
      </c>
    </row>
    <row r="5" spans="1:16">
      <c r="A5" s="1" t="s">
        <v>104</v>
      </c>
      <c r="B5" s="1" t="s">
        <v>59</v>
      </c>
      <c r="C5" s="1" t="s">
        <v>68</v>
      </c>
      <c r="D5" s="1">
        <v>1</v>
      </c>
      <c r="E5" s="1">
        <v>42637.491600000001</v>
      </c>
      <c r="F5" s="1">
        <v>18251.235199999999</v>
      </c>
      <c r="G5" s="2">
        <v>3.3300000000000003E-2</v>
      </c>
      <c r="H5" s="6">
        <v>0.42805602710000001</v>
      </c>
      <c r="I5" s="1">
        <v>8351.6330999999991</v>
      </c>
      <c r="J5" s="6">
        <v>0.19587533939999999</v>
      </c>
      <c r="K5" s="2">
        <v>0.82789999999999997</v>
      </c>
      <c r="L5" s="2">
        <v>0.98829999999999996</v>
      </c>
      <c r="M5" s="2">
        <v>0.98660000000000003</v>
      </c>
      <c r="N5" s="2">
        <v>0.9</v>
      </c>
      <c r="O5" s="6">
        <v>0.97199999999999998</v>
      </c>
      <c r="P5" s="2">
        <v>0</v>
      </c>
    </row>
    <row r="6" spans="1:16">
      <c r="A6" s="1" t="s">
        <v>104</v>
      </c>
      <c r="B6" s="1" t="s">
        <v>59</v>
      </c>
      <c r="C6" s="1" t="s">
        <v>68</v>
      </c>
      <c r="D6" s="1">
        <v>2</v>
      </c>
      <c r="E6" s="1">
        <v>42637.491600000001</v>
      </c>
      <c r="F6" s="1">
        <v>15408.6602</v>
      </c>
      <c r="G6" s="2">
        <v>3.3300000000000003E-2</v>
      </c>
      <c r="H6" s="6">
        <v>0.36138758679999999</v>
      </c>
      <c r="I6" s="1">
        <v>4736.6121000000003</v>
      </c>
      <c r="J6" s="6">
        <v>0.1110903104</v>
      </c>
      <c r="K6" s="2">
        <v>0.88770000000000004</v>
      </c>
      <c r="L6" s="2">
        <v>0.88690000000000002</v>
      </c>
      <c r="M6" s="2">
        <v>0.87549999999999994</v>
      </c>
      <c r="N6" s="2">
        <v>0.82950000000000002</v>
      </c>
      <c r="O6" s="6">
        <v>1.2154</v>
      </c>
      <c r="P6" s="2">
        <v>0</v>
      </c>
    </row>
    <row r="7" spans="1:16">
      <c r="A7" s="1" t="s">
        <v>104</v>
      </c>
      <c r="B7" s="1" t="s">
        <v>59</v>
      </c>
      <c r="C7" s="1" t="s">
        <v>68</v>
      </c>
      <c r="D7" s="1">
        <v>3</v>
      </c>
      <c r="E7" s="1">
        <v>42637.491600000001</v>
      </c>
      <c r="F7" s="1">
        <v>18818.506099999999</v>
      </c>
      <c r="G7" s="2">
        <v>3.3300000000000003E-2</v>
      </c>
      <c r="H7" s="6">
        <v>0.44136053679999998</v>
      </c>
      <c r="I7" s="1">
        <v>9203.2026000000005</v>
      </c>
      <c r="J7" s="6">
        <v>0.21584765550000001</v>
      </c>
      <c r="K7" s="2">
        <v>0.85850000000000004</v>
      </c>
      <c r="L7" s="2">
        <v>0.98009999999999997</v>
      </c>
      <c r="M7" s="2">
        <v>0.97850000000000004</v>
      </c>
      <c r="N7" s="2">
        <v>0.9</v>
      </c>
      <c r="O7" s="6">
        <v>0.9083</v>
      </c>
      <c r="P7" s="2">
        <v>0</v>
      </c>
    </row>
    <row r="8" spans="1:16">
      <c r="A8" s="1" t="s">
        <v>104</v>
      </c>
      <c r="B8" s="1" t="s">
        <v>59</v>
      </c>
      <c r="C8" s="1" t="s">
        <v>68</v>
      </c>
      <c r="D8" s="1">
        <v>4</v>
      </c>
      <c r="E8" s="1">
        <v>42637.491600000001</v>
      </c>
      <c r="F8" s="1">
        <v>18055.395</v>
      </c>
      <c r="G8" s="2">
        <v>3.3300000000000003E-2</v>
      </c>
      <c r="H8" s="6">
        <v>0.42346287999999999</v>
      </c>
      <c r="I8" s="1">
        <v>9176.4923999999992</v>
      </c>
      <c r="J8" s="6">
        <v>0.21522120789999999</v>
      </c>
      <c r="K8" s="2">
        <v>0.87090000000000001</v>
      </c>
      <c r="L8" s="2">
        <v>0.9627</v>
      </c>
      <c r="M8" s="2">
        <v>0.95450000000000002</v>
      </c>
      <c r="N8" s="2">
        <v>0.9</v>
      </c>
      <c r="O8" s="6">
        <v>0.91969999999999996</v>
      </c>
      <c r="P8" s="2">
        <v>0</v>
      </c>
    </row>
    <row r="9" spans="1:16">
      <c r="A9" s="1" t="s">
        <v>104</v>
      </c>
      <c r="B9" s="1" t="s">
        <v>59</v>
      </c>
      <c r="C9" s="1" t="s">
        <v>69</v>
      </c>
      <c r="D9" s="1">
        <v>-2</v>
      </c>
      <c r="E9" s="1">
        <v>7181.7897000000003</v>
      </c>
      <c r="F9" s="1">
        <v>3671.3488000000002</v>
      </c>
      <c r="G9" s="2">
        <v>3.7199999999999997E-2</v>
      </c>
      <c r="H9" s="6">
        <v>0.51120249129999995</v>
      </c>
      <c r="I9" s="1">
        <v>1793.8811000000001</v>
      </c>
      <c r="J9" s="6">
        <v>0.24978190689999999</v>
      </c>
      <c r="K9" s="2">
        <v>0.87439999999999996</v>
      </c>
      <c r="L9" s="2">
        <v>0.85170000000000001</v>
      </c>
      <c r="M9" s="2">
        <v>0.80859999999999999</v>
      </c>
      <c r="N9" s="2">
        <v>0.82240000000000002</v>
      </c>
      <c r="O9" s="6">
        <v>1.2222999999999999</v>
      </c>
      <c r="P9" s="2">
        <v>0</v>
      </c>
    </row>
    <row r="10" spans="1:16">
      <c r="A10" s="1" t="s">
        <v>104</v>
      </c>
      <c r="B10" s="1" t="s">
        <v>59</v>
      </c>
      <c r="C10" s="1" t="s">
        <v>69</v>
      </c>
      <c r="D10" s="1">
        <v>-1</v>
      </c>
      <c r="E10" s="1">
        <v>7181.7897000000003</v>
      </c>
      <c r="F10" s="1">
        <v>3570.6307999999999</v>
      </c>
      <c r="G10" s="2">
        <v>3.7199999999999997E-2</v>
      </c>
      <c r="H10" s="6">
        <v>0.49717841540000002</v>
      </c>
      <c r="I10" s="1">
        <v>1711.8708999999999</v>
      </c>
      <c r="J10" s="6">
        <v>0.23836271710000001</v>
      </c>
      <c r="K10" s="2">
        <v>0.87729999999999997</v>
      </c>
      <c r="L10" s="2">
        <v>0.83899999999999997</v>
      </c>
      <c r="M10" s="2">
        <v>0.78690000000000004</v>
      </c>
      <c r="N10" s="2">
        <v>0.80030000000000001</v>
      </c>
      <c r="O10" s="6">
        <v>1.1993</v>
      </c>
      <c r="P10" s="2">
        <v>0</v>
      </c>
    </row>
    <row r="11" spans="1:16">
      <c r="A11" s="1" t="s">
        <v>104</v>
      </c>
      <c r="B11" s="1" t="s">
        <v>59</v>
      </c>
      <c r="C11" s="1" t="s">
        <v>69</v>
      </c>
      <c r="D11" s="1">
        <v>0</v>
      </c>
      <c r="E11" s="1">
        <v>7181.7897000000003</v>
      </c>
      <c r="F11" s="1">
        <v>3570.6307999999999</v>
      </c>
      <c r="G11" s="2">
        <v>3.7199999999999997E-2</v>
      </c>
      <c r="H11" s="6">
        <v>0.49717841540000002</v>
      </c>
      <c r="I11" s="1">
        <v>1711.8708999999999</v>
      </c>
      <c r="J11" s="6">
        <v>0.23836271710000001</v>
      </c>
      <c r="K11" s="2">
        <v>0.87729999999999997</v>
      </c>
      <c r="L11" s="2">
        <v>0.83899999999999997</v>
      </c>
      <c r="M11" s="2">
        <v>0.78690000000000004</v>
      </c>
      <c r="N11" s="2">
        <v>0.80030000000000001</v>
      </c>
      <c r="O11" s="6">
        <v>1.1993</v>
      </c>
      <c r="P11" s="2">
        <v>0</v>
      </c>
    </row>
    <row r="12" spans="1:16">
      <c r="A12" s="1" t="s">
        <v>104</v>
      </c>
      <c r="B12" s="1" t="s">
        <v>59</v>
      </c>
      <c r="C12" s="1" t="s">
        <v>69</v>
      </c>
      <c r="D12" s="1">
        <v>1</v>
      </c>
      <c r="E12" s="1">
        <v>7181.7897000000003</v>
      </c>
      <c r="F12" s="1">
        <v>3757.3658</v>
      </c>
      <c r="G12" s="2">
        <v>3.7199999999999997E-2</v>
      </c>
      <c r="H12" s="6">
        <v>0.52317958870000003</v>
      </c>
      <c r="I12" s="1">
        <v>1860.8594000000001</v>
      </c>
      <c r="J12" s="6">
        <v>0.25910803180000003</v>
      </c>
      <c r="K12" s="2">
        <v>0.85099999999999998</v>
      </c>
      <c r="L12" s="2">
        <v>0.9738</v>
      </c>
      <c r="M12" s="2">
        <v>0.95660000000000001</v>
      </c>
      <c r="N12" s="2">
        <v>0.97499999999999998</v>
      </c>
      <c r="O12" s="6">
        <v>1.1513</v>
      </c>
      <c r="P12" s="2">
        <v>0</v>
      </c>
    </row>
    <row r="13" spans="1:16">
      <c r="A13" s="1" t="s">
        <v>104</v>
      </c>
      <c r="B13" s="1" t="s">
        <v>59</v>
      </c>
      <c r="C13" s="1" t="s">
        <v>69</v>
      </c>
      <c r="D13" s="1">
        <v>2</v>
      </c>
      <c r="E13" s="1">
        <v>7181.7897000000003</v>
      </c>
      <c r="F13" s="1">
        <v>3172.1673000000001</v>
      </c>
      <c r="G13" s="2">
        <v>3.7199999999999997E-2</v>
      </c>
      <c r="H13" s="6">
        <v>0.44169593940000001</v>
      </c>
      <c r="I13" s="1">
        <v>1190.9686999999999</v>
      </c>
      <c r="J13" s="6">
        <v>0.1658317446</v>
      </c>
      <c r="K13" s="2">
        <v>0.90110000000000001</v>
      </c>
      <c r="L13" s="2">
        <v>0.88049999999999995</v>
      </c>
      <c r="M13" s="2">
        <v>0.84940000000000004</v>
      </c>
      <c r="N13" s="2">
        <v>0.87180000000000002</v>
      </c>
      <c r="O13" s="6">
        <v>1.3882000000000001</v>
      </c>
      <c r="P13" s="2">
        <v>0</v>
      </c>
    </row>
    <row r="14" spans="1:16">
      <c r="A14" s="1" t="s">
        <v>104</v>
      </c>
      <c r="B14" s="1" t="s">
        <v>59</v>
      </c>
      <c r="C14" s="1" t="s">
        <v>69</v>
      </c>
      <c r="D14" s="1">
        <v>3</v>
      </c>
      <c r="E14" s="1">
        <v>7181.7897000000003</v>
      </c>
      <c r="F14" s="1">
        <v>3874.1493</v>
      </c>
      <c r="G14" s="2">
        <v>3.7199999999999997E-2</v>
      </c>
      <c r="H14" s="6">
        <v>0.53944065610000003</v>
      </c>
      <c r="I14" s="1">
        <v>1767.7554</v>
      </c>
      <c r="J14" s="6">
        <v>0.24614414270000001</v>
      </c>
      <c r="K14" s="2">
        <v>0.89029999999999998</v>
      </c>
      <c r="L14" s="2">
        <v>0.92110000000000003</v>
      </c>
      <c r="M14" s="2">
        <v>0.90559999999999996</v>
      </c>
      <c r="N14" s="2">
        <v>0.9294</v>
      </c>
      <c r="O14" s="6">
        <v>1.2868999999999999</v>
      </c>
      <c r="P14" s="2">
        <v>0</v>
      </c>
    </row>
    <row r="15" spans="1:16">
      <c r="A15" s="1" t="s">
        <v>104</v>
      </c>
      <c r="B15" s="1" t="s">
        <v>59</v>
      </c>
      <c r="C15" s="1" t="s">
        <v>69</v>
      </c>
      <c r="D15" s="1">
        <v>4</v>
      </c>
      <c r="E15" s="1">
        <v>7181.7897000000003</v>
      </c>
      <c r="F15" s="1">
        <v>3717.0482999999999</v>
      </c>
      <c r="G15" s="2">
        <v>3.7199999999999997E-2</v>
      </c>
      <c r="H15" s="6">
        <v>0.51756574219999996</v>
      </c>
      <c r="I15" s="1">
        <v>1760.7616</v>
      </c>
      <c r="J15" s="6">
        <v>0.24517031680000001</v>
      </c>
      <c r="K15" s="2">
        <v>0.89839999999999998</v>
      </c>
      <c r="L15" s="2">
        <v>0.87570000000000003</v>
      </c>
      <c r="M15" s="2">
        <v>0.83799999999999997</v>
      </c>
      <c r="N15" s="2">
        <v>0.86919999999999997</v>
      </c>
      <c r="O15" s="6">
        <v>1.3429</v>
      </c>
      <c r="P15" s="2">
        <v>0</v>
      </c>
    </row>
    <row r="16" spans="1:16">
      <c r="A16" s="1" t="s">
        <v>104</v>
      </c>
      <c r="B16" s="1" t="s">
        <v>59</v>
      </c>
      <c r="C16" s="1" t="s">
        <v>70</v>
      </c>
      <c r="D16" s="1">
        <v>-2</v>
      </c>
      <c r="E16" s="1">
        <v>26777.460299999999</v>
      </c>
      <c r="F16" s="1">
        <v>11946.5057</v>
      </c>
      <c r="G16" s="2">
        <v>3.4700000000000002E-2</v>
      </c>
      <c r="H16" s="6">
        <v>0.44614035600000002</v>
      </c>
      <c r="I16" s="1">
        <v>4689.3333000000002</v>
      </c>
      <c r="J16" s="6">
        <v>0.17512240900000001</v>
      </c>
      <c r="K16" s="2">
        <v>0.85109999999999997</v>
      </c>
      <c r="L16" s="2">
        <v>0.97230000000000005</v>
      </c>
      <c r="M16" s="2">
        <v>0.96840000000000004</v>
      </c>
      <c r="N16" s="2">
        <v>0.97499999999999998</v>
      </c>
      <c r="O16" s="6">
        <v>1.1033999999999999</v>
      </c>
      <c r="P16" s="2">
        <v>0</v>
      </c>
    </row>
    <row r="17" spans="1:16">
      <c r="A17" s="1" t="s">
        <v>104</v>
      </c>
      <c r="B17" s="1" t="s">
        <v>59</v>
      </c>
      <c r="C17" s="1" t="s">
        <v>70</v>
      </c>
      <c r="D17" s="1">
        <v>-1</v>
      </c>
      <c r="E17" s="1">
        <v>26777.460299999999</v>
      </c>
      <c r="F17" s="1">
        <v>11618.7711</v>
      </c>
      <c r="G17" s="2">
        <v>3.4700000000000002E-2</v>
      </c>
      <c r="H17" s="6">
        <v>0.43390116249999999</v>
      </c>
      <c r="I17" s="1">
        <v>4475.3315000000002</v>
      </c>
      <c r="J17" s="6">
        <v>0.16713054520000001</v>
      </c>
      <c r="K17" s="2">
        <v>0.85460000000000003</v>
      </c>
      <c r="L17" s="2">
        <v>0.97140000000000004</v>
      </c>
      <c r="M17" s="2">
        <v>0.96509999999999996</v>
      </c>
      <c r="N17" s="2">
        <v>0.97499999999999998</v>
      </c>
      <c r="O17" s="6">
        <v>1.0720000000000001</v>
      </c>
      <c r="P17" s="2">
        <v>0</v>
      </c>
    </row>
    <row r="18" spans="1:16">
      <c r="A18" s="1" t="s">
        <v>104</v>
      </c>
      <c r="B18" s="1" t="s">
        <v>59</v>
      </c>
      <c r="C18" s="1" t="s">
        <v>70</v>
      </c>
      <c r="D18" s="1">
        <v>0</v>
      </c>
      <c r="E18" s="1">
        <v>26777.460299999999</v>
      </c>
      <c r="F18" s="1">
        <v>11618.7711</v>
      </c>
      <c r="G18" s="2">
        <v>3.4700000000000002E-2</v>
      </c>
      <c r="H18" s="6">
        <v>0.43390116249999999</v>
      </c>
      <c r="I18" s="1">
        <v>4475.3315000000002</v>
      </c>
      <c r="J18" s="6">
        <v>0.16713054520000001</v>
      </c>
      <c r="K18" s="2">
        <v>0.85460000000000003</v>
      </c>
      <c r="L18" s="2">
        <v>0.97140000000000004</v>
      </c>
      <c r="M18" s="2">
        <v>0.96509999999999996</v>
      </c>
      <c r="N18" s="2">
        <v>0.97499999999999998</v>
      </c>
      <c r="O18" s="6">
        <v>1.0720000000000001</v>
      </c>
      <c r="P18" s="2">
        <v>0</v>
      </c>
    </row>
    <row r="19" spans="1:16">
      <c r="A19" s="1" t="s">
        <v>104</v>
      </c>
      <c r="B19" s="1" t="s">
        <v>59</v>
      </c>
      <c r="C19" s="1" t="s">
        <v>70</v>
      </c>
      <c r="D19" s="1">
        <v>1</v>
      </c>
      <c r="E19" s="1">
        <v>26777.460299999999</v>
      </c>
      <c r="F19" s="1">
        <v>12226.4035</v>
      </c>
      <c r="G19" s="2">
        <v>3.4700000000000002E-2</v>
      </c>
      <c r="H19" s="6">
        <v>0.4565930956</v>
      </c>
      <c r="I19" s="1">
        <v>5144.9700999999995</v>
      </c>
      <c r="J19" s="6">
        <v>0.19213809270000001</v>
      </c>
      <c r="K19" s="2">
        <v>0.8266</v>
      </c>
      <c r="L19" s="2">
        <v>0.98609999999999998</v>
      </c>
      <c r="M19" s="2">
        <v>0.98350000000000004</v>
      </c>
      <c r="N19" s="2">
        <v>0.91400000000000003</v>
      </c>
      <c r="O19" s="6">
        <v>0.98709999999999998</v>
      </c>
      <c r="P19" s="2">
        <v>0</v>
      </c>
    </row>
    <row r="20" spans="1:16">
      <c r="A20" s="1" t="s">
        <v>104</v>
      </c>
      <c r="B20" s="1" t="s">
        <v>59</v>
      </c>
      <c r="C20" s="1" t="s">
        <v>70</v>
      </c>
      <c r="D20" s="1">
        <v>2</v>
      </c>
      <c r="E20" s="1">
        <v>26777.460299999999</v>
      </c>
      <c r="F20" s="1">
        <v>10322.177900000001</v>
      </c>
      <c r="G20" s="2">
        <v>3.4700000000000002E-2</v>
      </c>
      <c r="H20" s="6">
        <v>0.38548009259999999</v>
      </c>
      <c r="I20" s="1">
        <v>2605.8906999999999</v>
      </c>
      <c r="J20" s="6">
        <v>9.7316576900000007E-2</v>
      </c>
      <c r="K20" s="2">
        <v>0.88980000000000004</v>
      </c>
      <c r="L20" s="2">
        <v>0.94020000000000004</v>
      </c>
      <c r="M20" s="2">
        <v>0.93679999999999997</v>
      </c>
      <c r="N20" s="2">
        <v>0.90139999999999998</v>
      </c>
      <c r="O20" s="6">
        <v>1.2465999999999999</v>
      </c>
      <c r="P20" s="2">
        <v>0</v>
      </c>
    </row>
    <row r="21" spans="1:16">
      <c r="A21" s="1" t="s">
        <v>104</v>
      </c>
      <c r="B21" s="1" t="s">
        <v>59</v>
      </c>
      <c r="C21" s="1" t="s">
        <v>70</v>
      </c>
      <c r="D21" s="1">
        <v>3</v>
      </c>
      <c r="E21" s="1">
        <v>26777.460299999999</v>
      </c>
      <c r="F21" s="1">
        <v>12606.415199999999</v>
      </c>
      <c r="G21" s="2">
        <v>3.4700000000000002E-2</v>
      </c>
      <c r="H21" s="6">
        <v>0.47078457260000001</v>
      </c>
      <c r="I21" s="1">
        <v>5652.3720000000003</v>
      </c>
      <c r="J21" s="6">
        <v>0.21108693379999999</v>
      </c>
      <c r="K21" s="2">
        <v>0.86050000000000004</v>
      </c>
      <c r="L21" s="2">
        <v>0.97770000000000001</v>
      </c>
      <c r="M21" s="2">
        <v>0.97370000000000001</v>
      </c>
      <c r="N21" s="2">
        <v>0.91400000000000003</v>
      </c>
      <c r="O21" s="6">
        <v>0.93630000000000002</v>
      </c>
      <c r="P21" s="2">
        <v>0</v>
      </c>
    </row>
    <row r="22" spans="1:16">
      <c r="A22" s="1" t="s">
        <v>104</v>
      </c>
      <c r="B22" s="1" t="s">
        <v>59</v>
      </c>
      <c r="C22" s="1" t="s">
        <v>70</v>
      </c>
      <c r="D22" s="1">
        <v>4</v>
      </c>
      <c r="E22" s="1">
        <v>26777.460299999999</v>
      </c>
      <c r="F22" s="1">
        <v>12095.2111</v>
      </c>
      <c r="G22" s="2">
        <v>3.4700000000000002E-2</v>
      </c>
      <c r="H22" s="6">
        <v>0.45169373870000001</v>
      </c>
      <c r="I22" s="1">
        <v>5620.3141999999998</v>
      </c>
      <c r="J22" s="6">
        <v>0.2098897404</v>
      </c>
      <c r="K22" s="2">
        <v>0.87190000000000001</v>
      </c>
      <c r="L22" s="2">
        <v>0.96760000000000002</v>
      </c>
      <c r="M22" s="2">
        <v>0.95979999999999999</v>
      </c>
      <c r="N22" s="2">
        <v>0.91400000000000003</v>
      </c>
      <c r="O22" s="6">
        <v>0.94230000000000003</v>
      </c>
      <c r="P22" s="2">
        <v>0</v>
      </c>
    </row>
    <row r="23" spans="1:16">
      <c r="A23" s="1" t="s">
        <v>104</v>
      </c>
      <c r="B23" s="1" t="s">
        <v>59</v>
      </c>
      <c r="C23" s="1" t="s">
        <v>71</v>
      </c>
      <c r="D23" s="1">
        <v>-2</v>
      </c>
      <c r="E23" s="1">
        <v>35873.063999999998</v>
      </c>
      <c r="F23" s="1">
        <v>7335.3598000000002</v>
      </c>
      <c r="G23" s="2">
        <v>3.3099999999999997E-2</v>
      </c>
      <c r="H23" s="6">
        <v>0.20448099650000001</v>
      </c>
      <c r="I23" s="1">
        <v>2870.6397000000002</v>
      </c>
      <c r="J23" s="6">
        <v>8.0022150599999994E-2</v>
      </c>
      <c r="K23" s="2">
        <v>0.84619999999999995</v>
      </c>
      <c r="L23" s="2">
        <v>0.96640000000000004</v>
      </c>
      <c r="M23" s="2">
        <v>0.96379999999999999</v>
      </c>
      <c r="N23" s="2">
        <v>0.91400000000000003</v>
      </c>
      <c r="O23" s="6">
        <v>1.5015000000000001</v>
      </c>
      <c r="P23" s="2">
        <v>0</v>
      </c>
    </row>
    <row r="24" spans="1:16">
      <c r="A24" s="1" t="s">
        <v>104</v>
      </c>
      <c r="B24" s="1" t="s">
        <v>59</v>
      </c>
      <c r="C24" s="1" t="s">
        <v>71</v>
      </c>
      <c r="D24" s="1">
        <v>-1</v>
      </c>
      <c r="E24" s="1">
        <v>35873.063999999998</v>
      </c>
      <c r="F24" s="1">
        <v>7134.1252000000004</v>
      </c>
      <c r="G24" s="2">
        <v>3.3099999999999997E-2</v>
      </c>
      <c r="H24" s="6">
        <v>0.1988713661</v>
      </c>
      <c r="I24" s="1">
        <v>2681.3980999999999</v>
      </c>
      <c r="J24" s="6">
        <v>7.4746837999999996E-2</v>
      </c>
      <c r="K24" s="2">
        <v>0.84589999999999999</v>
      </c>
      <c r="L24" s="2">
        <v>0.97450000000000003</v>
      </c>
      <c r="M24" s="2">
        <v>0.96930000000000005</v>
      </c>
      <c r="N24" s="2">
        <v>0.91400000000000003</v>
      </c>
      <c r="O24" s="6">
        <v>1.4982</v>
      </c>
      <c r="P24" s="2">
        <v>0</v>
      </c>
    </row>
    <row r="25" spans="1:16">
      <c r="A25" s="1" t="s">
        <v>104</v>
      </c>
      <c r="B25" s="1" t="s">
        <v>59</v>
      </c>
      <c r="C25" s="1" t="s">
        <v>71</v>
      </c>
      <c r="D25" s="1">
        <v>0</v>
      </c>
      <c r="E25" s="1">
        <v>35873.063999999998</v>
      </c>
      <c r="F25" s="1">
        <v>7134.1252000000004</v>
      </c>
      <c r="G25" s="2">
        <v>3.3099999999999997E-2</v>
      </c>
      <c r="H25" s="6">
        <v>0.1988713661</v>
      </c>
      <c r="I25" s="1">
        <v>2681.3980999999999</v>
      </c>
      <c r="J25" s="6">
        <v>7.4746837999999996E-2</v>
      </c>
      <c r="K25" s="2">
        <v>0.84589999999999999</v>
      </c>
      <c r="L25" s="2">
        <v>0.97450000000000003</v>
      </c>
      <c r="M25" s="2">
        <v>0.96930000000000005</v>
      </c>
      <c r="N25" s="2">
        <v>0.91400000000000003</v>
      </c>
      <c r="O25" s="6">
        <v>1.4982</v>
      </c>
      <c r="P25" s="2">
        <v>0</v>
      </c>
    </row>
    <row r="26" spans="1:16">
      <c r="A26" s="1" t="s">
        <v>104</v>
      </c>
      <c r="B26" s="1" t="s">
        <v>59</v>
      </c>
      <c r="C26" s="1" t="s">
        <v>71</v>
      </c>
      <c r="D26" s="1">
        <v>1</v>
      </c>
      <c r="E26" s="1">
        <v>35873.063999999998</v>
      </c>
      <c r="F26" s="1">
        <v>7507.2218999999996</v>
      </c>
      <c r="G26" s="2">
        <v>3.3099999999999997E-2</v>
      </c>
      <c r="H26" s="6">
        <v>0.20927183539999999</v>
      </c>
      <c r="I26" s="1">
        <v>3025.9567000000002</v>
      </c>
      <c r="J26" s="6">
        <v>8.4351778799999999E-2</v>
      </c>
      <c r="K26" s="2">
        <v>0.81759999999999999</v>
      </c>
      <c r="L26" s="2">
        <v>0.98380000000000001</v>
      </c>
      <c r="M26" s="2">
        <v>0.98350000000000004</v>
      </c>
      <c r="N26" s="2">
        <v>0.96609999999999996</v>
      </c>
      <c r="O26" s="6">
        <v>1.4590000000000001</v>
      </c>
      <c r="P26" s="2">
        <v>0</v>
      </c>
    </row>
    <row r="27" spans="1:16">
      <c r="A27" s="1" t="s">
        <v>104</v>
      </c>
      <c r="B27" s="1" t="s">
        <v>59</v>
      </c>
      <c r="C27" s="1" t="s">
        <v>71</v>
      </c>
      <c r="D27" s="1">
        <v>2</v>
      </c>
      <c r="E27" s="1">
        <v>35873.063999999998</v>
      </c>
      <c r="F27" s="1">
        <v>6337.9946</v>
      </c>
      <c r="G27" s="2">
        <v>3.3099999999999997E-2</v>
      </c>
      <c r="H27" s="6">
        <v>0.1766783757</v>
      </c>
      <c r="I27" s="1">
        <v>1796.6576</v>
      </c>
      <c r="J27" s="6">
        <v>5.0083752600000003E-2</v>
      </c>
      <c r="K27" s="2">
        <v>0.89290000000000003</v>
      </c>
      <c r="L27" s="2">
        <v>0.91700000000000004</v>
      </c>
      <c r="M27" s="2">
        <v>0.91900000000000004</v>
      </c>
      <c r="N27" s="2">
        <v>0.93459999999999999</v>
      </c>
      <c r="O27" s="6">
        <v>1.5335000000000001</v>
      </c>
      <c r="P27" s="2">
        <v>0</v>
      </c>
    </row>
    <row r="28" spans="1:16">
      <c r="A28" s="1" t="s">
        <v>104</v>
      </c>
      <c r="B28" s="1" t="s">
        <v>59</v>
      </c>
      <c r="C28" s="1" t="s">
        <v>71</v>
      </c>
      <c r="D28" s="1">
        <v>3</v>
      </c>
      <c r="E28" s="1">
        <v>35873.063999999998</v>
      </c>
      <c r="F28" s="1">
        <v>7740.5555999999997</v>
      </c>
      <c r="G28" s="2">
        <v>3.3099999999999997E-2</v>
      </c>
      <c r="H28" s="6">
        <v>0.2157762624</v>
      </c>
      <c r="I28" s="1">
        <v>3567.5201999999999</v>
      </c>
      <c r="J28" s="6">
        <v>9.9448439999999999E-2</v>
      </c>
      <c r="K28" s="2">
        <v>0.85589999999999999</v>
      </c>
      <c r="L28" s="2">
        <v>0.9748</v>
      </c>
      <c r="M28" s="2">
        <v>0.97370000000000001</v>
      </c>
      <c r="N28" s="2">
        <v>0.96609999999999996</v>
      </c>
      <c r="O28" s="6">
        <v>1.2783</v>
      </c>
      <c r="P28" s="2">
        <v>0</v>
      </c>
    </row>
    <row r="29" spans="1:16">
      <c r="A29" s="1" t="s">
        <v>104</v>
      </c>
      <c r="B29" s="1" t="s">
        <v>59</v>
      </c>
      <c r="C29" s="1" t="s">
        <v>71</v>
      </c>
      <c r="D29" s="1">
        <v>4</v>
      </c>
      <c r="E29" s="1">
        <v>35873.063999999998</v>
      </c>
      <c r="F29" s="1">
        <v>7426.6675999999998</v>
      </c>
      <c r="G29" s="2">
        <v>3.3099999999999997E-2</v>
      </c>
      <c r="H29" s="6">
        <v>0.20702629689999999</v>
      </c>
      <c r="I29" s="1">
        <v>3442.1669000000002</v>
      </c>
      <c r="J29" s="6">
        <v>9.5954083199999998E-2</v>
      </c>
      <c r="K29" s="2">
        <v>0.86480000000000001</v>
      </c>
      <c r="L29" s="2">
        <v>0.96499999999999997</v>
      </c>
      <c r="M29" s="2">
        <v>0.96709999999999996</v>
      </c>
      <c r="N29" s="2">
        <v>0.96609999999999996</v>
      </c>
      <c r="O29" s="6">
        <v>1.2830999999999999</v>
      </c>
      <c r="P29" s="2">
        <v>0</v>
      </c>
    </row>
    <row r="30" spans="1:16">
      <c r="A30" s="1" t="s">
        <v>104</v>
      </c>
      <c r="B30" s="1" t="s">
        <v>59</v>
      </c>
      <c r="C30" s="1" t="s">
        <v>72</v>
      </c>
      <c r="D30" s="1">
        <v>-2</v>
      </c>
      <c r="E30" s="1">
        <v>5411.9705000000004</v>
      </c>
      <c r="F30" s="1">
        <v>1609.6656</v>
      </c>
      <c r="G30" s="2">
        <v>3.4000000000000002E-2</v>
      </c>
      <c r="H30" s="6">
        <v>0.29742690399999999</v>
      </c>
      <c r="I30" s="1">
        <v>847.93809999999996</v>
      </c>
      <c r="J30" s="6">
        <v>0.15667827100000001</v>
      </c>
      <c r="K30" s="2">
        <v>0.86929999999999996</v>
      </c>
      <c r="L30" s="2">
        <v>0.8276</v>
      </c>
      <c r="M30" s="2">
        <v>0.81569999999999998</v>
      </c>
      <c r="N30" s="2">
        <v>0.83720000000000006</v>
      </c>
      <c r="O30" s="6">
        <v>1.8381000000000001</v>
      </c>
      <c r="P30" s="2">
        <v>0</v>
      </c>
    </row>
    <row r="31" spans="1:16">
      <c r="A31" s="1" t="s">
        <v>104</v>
      </c>
      <c r="B31" s="1" t="s">
        <v>59</v>
      </c>
      <c r="C31" s="1" t="s">
        <v>72</v>
      </c>
      <c r="D31" s="1">
        <v>-1</v>
      </c>
      <c r="E31" s="1">
        <v>5411.9705000000004</v>
      </c>
      <c r="F31" s="1">
        <v>1565.5068000000001</v>
      </c>
      <c r="G31" s="2">
        <v>3.4000000000000002E-2</v>
      </c>
      <c r="H31" s="6">
        <v>0.28926744170000002</v>
      </c>
      <c r="I31" s="1">
        <v>807.83730000000003</v>
      </c>
      <c r="J31" s="6">
        <v>0.1492686245</v>
      </c>
      <c r="K31" s="2">
        <v>0.87350000000000005</v>
      </c>
      <c r="L31" s="2">
        <v>0.81850000000000001</v>
      </c>
      <c r="M31" s="2">
        <v>0.80549999999999999</v>
      </c>
      <c r="N31" s="2">
        <v>0.82669999999999999</v>
      </c>
      <c r="O31" s="6">
        <v>1.8277000000000001</v>
      </c>
      <c r="P31" s="2">
        <v>0</v>
      </c>
    </row>
    <row r="32" spans="1:16">
      <c r="A32" s="1" t="s">
        <v>104</v>
      </c>
      <c r="B32" s="1" t="s">
        <v>59</v>
      </c>
      <c r="C32" s="1" t="s">
        <v>72</v>
      </c>
      <c r="D32" s="1">
        <v>0</v>
      </c>
      <c r="E32" s="1">
        <v>5411.9705000000004</v>
      </c>
      <c r="F32" s="1">
        <v>1565.5068000000001</v>
      </c>
      <c r="G32" s="2">
        <v>3.4000000000000002E-2</v>
      </c>
      <c r="H32" s="6">
        <v>0.28926744170000002</v>
      </c>
      <c r="I32" s="1">
        <v>807.83730000000003</v>
      </c>
      <c r="J32" s="6">
        <v>0.1492686245</v>
      </c>
      <c r="K32" s="2">
        <v>0.87350000000000005</v>
      </c>
      <c r="L32" s="2">
        <v>0.81850000000000001</v>
      </c>
      <c r="M32" s="2">
        <v>0.80549999999999999</v>
      </c>
      <c r="N32" s="2">
        <v>0.82669999999999999</v>
      </c>
      <c r="O32" s="6">
        <v>1.8277000000000001</v>
      </c>
      <c r="P32" s="2">
        <v>0</v>
      </c>
    </row>
    <row r="33" spans="1:16">
      <c r="A33" s="1" t="s">
        <v>104</v>
      </c>
      <c r="B33" s="1" t="s">
        <v>59</v>
      </c>
      <c r="C33" s="1" t="s">
        <v>72</v>
      </c>
      <c r="D33" s="1">
        <v>1</v>
      </c>
      <c r="E33" s="1">
        <v>5411.9705000000004</v>
      </c>
      <c r="F33" s="1">
        <v>1647.3788999999999</v>
      </c>
      <c r="G33" s="2">
        <v>3.4000000000000002E-2</v>
      </c>
      <c r="H33" s="6">
        <v>0.30439539700000001</v>
      </c>
      <c r="I33" s="1">
        <v>862.5018</v>
      </c>
      <c r="J33" s="6">
        <v>0.15936928580000001</v>
      </c>
      <c r="K33" s="2">
        <v>0.83899999999999997</v>
      </c>
      <c r="L33" s="2">
        <v>0.93830000000000002</v>
      </c>
      <c r="M33" s="2">
        <v>0.94530000000000003</v>
      </c>
      <c r="N33" s="2">
        <v>0.97499999999999998</v>
      </c>
      <c r="O33" s="6">
        <v>1.853</v>
      </c>
      <c r="P33" s="2">
        <v>0</v>
      </c>
    </row>
    <row r="34" spans="1:16">
      <c r="A34" s="1" t="s">
        <v>104</v>
      </c>
      <c r="B34" s="1" t="s">
        <v>59</v>
      </c>
      <c r="C34" s="1" t="s">
        <v>72</v>
      </c>
      <c r="D34" s="1">
        <v>2</v>
      </c>
      <c r="E34" s="1">
        <v>5411.9705000000004</v>
      </c>
      <c r="F34" s="1">
        <v>1390.8045999999999</v>
      </c>
      <c r="G34" s="2">
        <v>3.4000000000000002E-2</v>
      </c>
      <c r="H34" s="6">
        <v>0.25698672839999998</v>
      </c>
      <c r="I34" s="1">
        <v>580.28309999999999</v>
      </c>
      <c r="J34" s="6">
        <v>0.1072221515</v>
      </c>
      <c r="K34" s="2">
        <v>0.89949999999999997</v>
      </c>
      <c r="L34" s="2">
        <v>0.86319999999999997</v>
      </c>
      <c r="M34" s="2">
        <v>0.84489999999999998</v>
      </c>
      <c r="N34" s="2">
        <v>0.86719999999999997</v>
      </c>
      <c r="O34" s="6">
        <v>2.0731000000000002</v>
      </c>
      <c r="P34" s="2">
        <v>0</v>
      </c>
    </row>
    <row r="35" spans="1:16">
      <c r="A35" s="1" t="s">
        <v>104</v>
      </c>
      <c r="B35" s="1" t="s">
        <v>59</v>
      </c>
      <c r="C35" s="1" t="s">
        <v>72</v>
      </c>
      <c r="D35" s="1">
        <v>3</v>
      </c>
      <c r="E35" s="1">
        <v>5411.9705000000004</v>
      </c>
      <c r="F35" s="1">
        <v>1698.5814</v>
      </c>
      <c r="G35" s="2">
        <v>3.4000000000000002E-2</v>
      </c>
      <c r="H35" s="6">
        <v>0.31385638170000002</v>
      </c>
      <c r="I35" s="1">
        <v>935.17340000000002</v>
      </c>
      <c r="J35" s="6">
        <v>0.1727972146</v>
      </c>
      <c r="K35" s="2">
        <v>0.87029999999999996</v>
      </c>
      <c r="L35" s="2">
        <v>0.93479999999999996</v>
      </c>
      <c r="M35" s="2">
        <v>0.93510000000000004</v>
      </c>
      <c r="N35" s="2">
        <v>0.95979999999999999</v>
      </c>
      <c r="O35" s="6">
        <v>1.7972999999999999</v>
      </c>
      <c r="P35" s="2">
        <v>0</v>
      </c>
    </row>
    <row r="36" spans="1:16">
      <c r="A36" s="1" t="s">
        <v>104</v>
      </c>
      <c r="B36" s="1" t="s">
        <v>59</v>
      </c>
      <c r="C36" s="1" t="s">
        <v>72</v>
      </c>
      <c r="D36" s="1">
        <v>4</v>
      </c>
      <c r="E36" s="1">
        <v>5411.9705000000004</v>
      </c>
      <c r="F36" s="1">
        <v>1629.7021</v>
      </c>
      <c r="G36" s="2">
        <v>3.4000000000000002E-2</v>
      </c>
      <c r="H36" s="6">
        <v>0.30112915909999999</v>
      </c>
      <c r="I36" s="1">
        <v>899.04190000000006</v>
      </c>
      <c r="J36" s="6">
        <v>0.16612099790000001</v>
      </c>
      <c r="K36" s="2">
        <v>0.87949999999999995</v>
      </c>
      <c r="L36" s="2">
        <v>0.87639999999999996</v>
      </c>
      <c r="M36" s="2">
        <v>0.87029999999999996</v>
      </c>
      <c r="N36" s="2">
        <v>0.90280000000000005</v>
      </c>
      <c r="O36" s="6">
        <v>1.8816999999999999</v>
      </c>
      <c r="P36" s="2">
        <v>0</v>
      </c>
    </row>
    <row r="37" spans="1:16">
      <c r="A37" s="1" t="s">
        <v>104</v>
      </c>
      <c r="B37" s="1" t="s">
        <v>59</v>
      </c>
      <c r="C37" s="1" t="s">
        <v>73</v>
      </c>
      <c r="D37" s="1">
        <v>-2</v>
      </c>
      <c r="E37" s="1">
        <v>15538.5672</v>
      </c>
      <c r="F37" s="1">
        <v>3610.6154999999999</v>
      </c>
      <c r="G37" s="2">
        <v>3.4700000000000002E-2</v>
      </c>
      <c r="H37" s="6">
        <v>0.2323647687</v>
      </c>
      <c r="I37" s="1">
        <v>1460.6529</v>
      </c>
      <c r="J37" s="6">
        <v>9.4001777100000003E-2</v>
      </c>
      <c r="K37" s="2">
        <v>0.85109999999999997</v>
      </c>
      <c r="L37" s="2">
        <v>0.97519999999999996</v>
      </c>
      <c r="M37" s="2">
        <v>0.96430000000000005</v>
      </c>
      <c r="N37" s="2">
        <v>0.97499999999999998</v>
      </c>
      <c r="O37" s="6">
        <v>1.5981000000000001</v>
      </c>
      <c r="P37" s="2">
        <v>0</v>
      </c>
    </row>
    <row r="38" spans="1:16">
      <c r="A38" s="1" t="s">
        <v>104</v>
      </c>
      <c r="B38" s="1" t="s">
        <v>59</v>
      </c>
      <c r="C38" s="1" t="s">
        <v>73</v>
      </c>
      <c r="D38" s="1">
        <v>-1</v>
      </c>
      <c r="E38" s="1">
        <v>15538.5672</v>
      </c>
      <c r="F38" s="1">
        <v>3511.5637000000002</v>
      </c>
      <c r="G38" s="2">
        <v>3.4700000000000002E-2</v>
      </c>
      <c r="H38" s="6">
        <v>0.22599018879999999</v>
      </c>
      <c r="I38" s="1">
        <v>1378.7747999999999</v>
      </c>
      <c r="J38" s="6">
        <v>8.8732428000000002E-2</v>
      </c>
      <c r="K38" s="2">
        <v>0.85160000000000002</v>
      </c>
      <c r="L38" s="2">
        <v>0.97109999999999996</v>
      </c>
      <c r="M38" s="2">
        <v>0.95799999999999996</v>
      </c>
      <c r="N38" s="2">
        <v>0.97499999999999998</v>
      </c>
      <c r="O38" s="6">
        <v>1.5834999999999999</v>
      </c>
      <c r="P38" s="2">
        <v>0</v>
      </c>
    </row>
    <row r="39" spans="1:16">
      <c r="A39" s="1" t="s">
        <v>104</v>
      </c>
      <c r="B39" s="1" t="s">
        <v>59</v>
      </c>
      <c r="C39" s="1" t="s">
        <v>73</v>
      </c>
      <c r="D39" s="1">
        <v>0</v>
      </c>
      <c r="E39" s="1">
        <v>15538.5672</v>
      </c>
      <c r="F39" s="1">
        <v>3511.5637000000002</v>
      </c>
      <c r="G39" s="2">
        <v>3.4700000000000002E-2</v>
      </c>
      <c r="H39" s="6">
        <v>0.22599018879999999</v>
      </c>
      <c r="I39" s="1">
        <v>1378.7747999999999</v>
      </c>
      <c r="J39" s="6">
        <v>8.8732428000000002E-2</v>
      </c>
      <c r="K39" s="2">
        <v>0.85160000000000002</v>
      </c>
      <c r="L39" s="2">
        <v>0.97109999999999996</v>
      </c>
      <c r="M39" s="2">
        <v>0.95799999999999996</v>
      </c>
      <c r="N39" s="2">
        <v>0.97499999999999998</v>
      </c>
      <c r="O39" s="6">
        <v>1.5834999999999999</v>
      </c>
      <c r="P39" s="2">
        <v>0</v>
      </c>
    </row>
    <row r="40" spans="1:16">
      <c r="A40" s="1" t="s">
        <v>104</v>
      </c>
      <c r="B40" s="1" t="s">
        <v>59</v>
      </c>
      <c r="C40" s="1" t="s">
        <v>73</v>
      </c>
      <c r="D40" s="1">
        <v>1</v>
      </c>
      <c r="E40" s="1">
        <v>15538.5672</v>
      </c>
      <c r="F40" s="1">
        <v>3695.2096000000001</v>
      </c>
      <c r="G40" s="2">
        <v>3.4700000000000002E-2</v>
      </c>
      <c r="H40" s="6">
        <v>0.23780890390000001</v>
      </c>
      <c r="I40" s="1">
        <v>1544.6821</v>
      </c>
      <c r="J40" s="6">
        <v>9.9409559800000005E-2</v>
      </c>
      <c r="K40" s="2">
        <v>0.82809999999999995</v>
      </c>
      <c r="L40" s="2">
        <v>0.98280000000000001</v>
      </c>
      <c r="M40" s="2">
        <v>0.98089999999999999</v>
      </c>
      <c r="N40" s="2">
        <v>0.97499999999999998</v>
      </c>
      <c r="O40" s="6">
        <v>1.5475000000000001</v>
      </c>
      <c r="P40" s="2">
        <v>0</v>
      </c>
    </row>
    <row r="41" spans="1:16">
      <c r="A41" s="1" t="s">
        <v>104</v>
      </c>
      <c r="B41" s="1" t="s">
        <v>59</v>
      </c>
      <c r="C41" s="1" t="s">
        <v>73</v>
      </c>
      <c r="D41" s="1">
        <v>2</v>
      </c>
      <c r="E41" s="1">
        <v>15538.5672</v>
      </c>
      <c r="F41" s="1">
        <v>3119.6918000000001</v>
      </c>
      <c r="G41" s="2">
        <v>3.4700000000000002E-2</v>
      </c>
      <c r="H41" s="6">
        <v>0.2007708815</v>
      </c>
      <c r="I41" s="1">
        <v>967.5829</v>
      </c>
      <c r="J41" s="6">
        <v>6.22697662E-2</v>
      </c>
      <c r="K41" s="2">
        <v>0.90310000000000001</v>
      </c>
      <c r="L41" s="2">
        <v>0.86929999999999996</v>
      </c>
      <c r="M41" s="2">
        <v>0.85109999999999997</v>
      </c>
      <c r="N41" s="2">
        <v>0.87350000000000005</v>
      </c>
      <c r="O41" s="6">
        <v>1.6167</v>
      </c>
      <c r="P41" s="2">
        <v>0</v>
      </c>
    </row>
    <row r="42" spans="1:16">
      <c r="A42" s="1" t="s">
        <v>104</v>
      </c>
      <c r="B42" s="1" t="s">
        <v>59</v>
      </c>
      <c r="C42" s="1" t="s">
        <v>73</v>
      </c>
      <c r="D42" s="1">
        <v>3</v>
      </c>
      <c r="E42" s="1">
        <v>15538.5672</v>
      </c>
      <c r="F42" s="1">
        <v>3810.0612999999998</v>
      </c>
      <c r="G42" s="2">
        <v>3.4700000000000002E-2</v>
      </c>
      <c r="H42" s="6">
        <v>0.2452002982</v>
      </c>
      <c r="I42" s="1">
        <v>1610.8212000000001</v>
      </c>
      <c r="J42" s="6">
        <v>0.10366600820000001</v>
      </c>
      <c r="K42" s="2">
        <v>0.88529999999999998</v>
      </c>
      <c r="L42" s="2">
        <v>0.96970000000000001</v>
      </c>
      <c r="M42" s="2">
        <v>0.95799999999999996</v>
      </c>
      <c r="N42" s="2">
        <v>0.97499999999999998</v>
      </c>
      <c r="O42" s="6">
        <v>1.6047</v>
      </c>
      <c r="P42" s="2">
        <v>0</v>
      </c>
    </row>
    <row r="43" spans="1:16">
      <c r="A43" s="1" t="s">
        <v>104</v>
      </c>
      <c r="B43" s="1" t="s">
        <v>59</v>
      </c>
      <c r="C43" s="1" t="s">
        <v>73</v>
      </c>
      <c r="D43" s="1">
        <v>4</v>
      </c>
      <c r="E43" s="1">
        <v>15538.5672</v>
      </c>
      <c r="F43" s="1">
        <v>3655.5590999999999</v>
      </c>
      <c r="G43" s="2">
        <v>3.4700000000000002E-2</v>
      </c>
      <c r="H43" s="6">
        <v>0.23525715550000001</v>
      </c>
      <c r="I43" s="1">
        <v>1553.6733999999999</v>
      </c>
      <c r="J43" s="6">
        <v>9.9988207199999998E-2</v>
      </c>
      <c r="K43" s="2">
        <v>0.89659999999999995</v>
      </c>
      <c r="L43" s="2">
        <v>0.94920000000000004</v>
      </c>
      <c r="M43" s="2">
        <v>0.93379999999999996</v>
      </c>
      <c r="N43" s="2">
        <v>0.96860000000000002</v>
      </c>
      <c r="O43" s="6">
        <v>1.6368</v>
      </c>
      <c r="P43" s="2">
        <v>0</v>
      </c>
    </row>
    <row r="44" spans="1:16">
      <c r="A44" s="1" t="s">
        <v>104</v>
      </c>
      <c r="B44" s="1" t="s">
        <v>60</v>
      </c>
      <c r="C44" s="1" t="s">
        <v>68</v>
      </c>
      <c r="D44" s="1">
        <v>-2</v>
      </c>
      <c r="E44" s="1">
        <v>24756.393599999999</v>
      </c>
      <c r="F44" s="1">
        <v>10394.1821</v>
      </c>
      <c r="G44" s="2">
        <v>2.9399999999999999E-2</v>
      </c>
      <c r="H44" s="6">
        <v>0.41985849159999999</v>
      </c>
      <c r="I44" s="1">
        <v>4576.0640000000003</v>
      </c>
      <c r="J44" s="6">
        <v>0.18484372760000001</v>
      </c>
      <c r="K44" s="2">
        <v>0.84850000000000003</v>
      </c>
      <c r="L44" s="2">
        <v>0.92869999999999997</v>
      </c>
      <c r="M44" s="2">
        <v>0.92610000000000003</v>
      </c>
      <c r="N44" s="2">
        <v>0.87729999999999997</v>
      </c>
      <c r="O44" s="6">
        <v>1.0599000000000001</v>
      </c>
      <c r="P44" s="2">
        <v>0</v>
      </c>
    </row>
    <row r="45" spans="1:16">
      <c r="A45" s="1" t="s">
        <v>104</v>
      </c>
      <c r="B45" s="1" t="s">
        <v>60</v>
      </c>
      <c r="C45" s="1" t="s">
        <v>68</v>
      </c>
      <c r="D45" s="1">
        <v>-1</v>
      </c>
      <c r="E45" s="1">
        <v>24756.393599999999</v>
      </c>
      <c r="F45" s="1">
        <v>10320.8323</v>
      </c>
      <c r="G45" s="2">
        <v>2.9399999999999999E-2</v>
      </c>
      <c r="H45" s="6">
        <v>0.41689563010000003</v>
      </c>
      <c r="I45" s="1">
        <v>4578.9188999999997</v>
      </c>
      <c r="J45" s="6">
        <v>0.18495904590000001</v>
      </c>
      <c r="K45" s="2">
        <v>0.85119999999999996</v>
      </c>
      <c r="L45" s="2">
        <v>0.92720000000000002</v>
      </c>
      <c r="M45" s="2">
        <v>0.92349999999999999</v>
      </c>
      <c r="N45" s="2">
        <v>0.87490000000000001</v>
      </c>
      <c r="O45" s="6">
        <v>1.0336000000000001</v>
      </c>
      <c r="P45" s="2">
        <v>0</v>
      </c>
    </row>
    <row r="46" spans="1:16">
      <c r="A46" s="1" t="s">
        <v>104</v>
      </c>
      <c r="B46" s="1" t="s">
        <v>60</v>
      </c>
      <c r="C46" s="1" t="s">
        <v>68</v>
      </c>
      <c r="D46" s="1">
        <v>0</v>
      </c>
      <c r="E46" s="1">
        <v>24756.393599999999</v>
      </c>
      <c r="F46" s="1">
        <v>10320.8323</v>
      </c>
      <c r="G46" s="2">
        <v>2.9399999999999999E-2</v>
      </c>
      <c r="H46" s="6">
        <v>0.41689563010000003</v>
      </c>
      <c r="I46" s="1">
        <v>4578.9188999999997</v>
      </c>
      <c r="J46" s="6">
        <v>0.18495904590000001</v>
      </c>
      <c r="K46" s="2">
        <v>0.85119999999999996</v>
      </c>
      <c r="L46" s="2">
        <v>0.92720000000000002</v>
      </c>
      <c r="M46" s="2">
        <v>0.92349999999999999</v>
      </c>
      <c r="N46" s="2">
        <v>0.87490000000000001</v>
      </c>
      <c r="O46" s="6">
        <v>1.0336000000000001</v>
      </c>
      <c r="P46" s="2">
        <v>0</v>
      </c>
    </row>
    <row r="47" spans="1:16">
      <c r="A47" s="1" t="s">
        <v>104</v>
      </c>
      <c r="B47" s="1" t="s">
        <v>60</v>
      </c>
      <c r="C47" s="1" t="s">
        <v>68</v>
      </c>
      <c r="D47" s="1">
        <v>1</v>
      </c>
      <c r="E47" s="1">
        <v>24756.393599999999</v>
      </c>
      <c r="F47" s="1">
        <v>10336.5638</v>
      </c>
      <c r="G47" s="2">
        <v>2.9399999999999999E-2</v>
      </c>
      <c r="H47" s="6">
        <v>0.41753108360000002</v>
      </c>
      <c r="I47" s="1">
        <v>4588.6072999999997</v>
      </c>
      <c r="J47" s="6">
        <v>0.18535039589999999</v>
      </c>
      <c r="K47" s="2">
        <v>0.81630000000000003</v>
      </c>
      <c r="L47" s="2">
        <v>0.9889</v>
      </c>
      <c r="M47" s="2">
        <v>0.98629999999999995</v>
      </c>
      <c r="N47" s="2">
        <v>0.9</v>
      </c>
      <c r="O47" s="6">
        <v>0.96099999999999997</v>
      </c>
      <c r="P47" s="2">
        <v>0</v>
      </c>
    </row>
    <row r="48" spans="1:16">
      <c r="A48" s="1" t="s">
        <v>104</v>
      </c>
      <c r="B48" s="1" t="s">
        <v>60</v>
      </c>
      <c r="C48" s="1" t="s">
        <v>68</v>
      </c>
      <c r="D48" s="1">
        <v>2</v>
      </c>
      <c r="E48" s="1">
        <v>24756.393599999999</v>
      </c>
      <c r="F48" s="1">
        <v>10220.1376</v>
      </c>
      <c r="G48" s="2">
        <v>2.9399999999999999E-2</v>
      </c>
      <c r="H48" s="6">
        <v>0.41282820809999998</v>
      </c>
      <c r="I48" s="1">
        <v>4023.6797000000001</v>
      </c>
      <c r="J48" s="6">
        <v>0.16253093169999999</v>
      </c>
      <c r="K48" s="2">
        <v>0.88449999999999995</v>
      </c>
      <c r="L48" s="2">
        <v>0.90590000000000004</v>
      </c>
      <c r="M48" s="2">
        <v>0.89500000000000002</v>
      </c>
      <c r="N48" s="2">
        <v>0.84789999999999999</v>
      </c>
      <c r="O48" s="6">
        <v>1.2044999999999999</v>
      </c>
      <c r="P48" s="2">
        <v>0</v>
      </c>
    </row>
    <row r="49" spans="1:16">
      <c r="A49" s="1" t="s">
        <v>104</v>
      </c>
      <c r="B49" s="1" t="s">
        <v>60</v>
      </c>
      <c r="C49" s="1" t="s">
        <v>68</v>
      </c>
      <c r="D49" s="1">
        <v>3</v>
      </c>
      <c r="E49" s="1">
        <v>24756.393599999999</v>
      </c>
      <c r="F49" s="1">
        <v>10440.929899999999</v>
      </c>
      <c r="G49" s="2">
        <v>2.9399999999999999E-2</v>
      </c>
      <c r="H49" s="6">
        <v>0.4217468063</v>
      </c>
      <c r="I49" s="1">
        <v>4858.0442000000003</v>
      </c>
      <c r="J49" s="6">
        <v>0.196233925</v>
      </c>
      <c r="K49" s="2">
        <v>0.85440000000000005</v>
      </c>
      <c r="L49" s="2">
        <v>0.97840000000000005</v>
      </c>
      <c r="M49" s="2">
        <v>0.97209999999999996</v>
      </c>
      <c r="N49" s="2">
        <v>0.9</v>
      </c>
      <c r="O49" s="6">
        <v>0.89739999999999998</v>
      </c>
      <c r="P49" s="2">
        <v>0</v>
      </c>
    </row>
    <row r="50" spans="1:16">
      <c r="A50" s="1" t="s">
        <v>104</v>
      </c>
      <c r="B50" s="1" t="s">
        <v>60</v>
      </c>
      <c r="C50" s="1" t="s">
        <v>68</v>
      </c>
      <c r="D50" s="1">
        <v>4</v>
      </c>
      <c r="E50" s="1">
        <v>24756.393599999999</v>
      </c>
      <c r="F50" s="1">
        <v>10255.309800000001</v>
      </c>
      <c r="G50" s="2">
        <v>2.9399999999999999E-2</v>
      </c>
      <c r="H50" s="6">
        <v>0.41424894200000001</v>
      </c>
      <c r="I50" s="1">
        <v>5099.9970000000003</v>
      </c>
      <c r="J50" s="6">
        <v>0.2060072698</v>
      </c>
      <c r="K50" s="2">
        <v>0.86399999999999999</v>
      </c>
      <c r="L50" s="2">
        <v>0.96509999999999996</v>
      </c>
      <c r="M50" s="2">
        <v>0.95779999999999998</v>
      </c>
      <c r="N50" s="2">
        <v>0.9</v>
      </c>
      <c r="O50" s="6">
        <v>0.90869999999999995</v>
      </c>
      <c r="P50" s="2">
        <v>0</v>
      </c>
    </row>
    <row r="51" spans="1:16">
      <c r="A51" s="1" t="s">
        <v>104</v>
      </c>
      <c r="B51" s="1" t="s">
        <v>60</v>
      </c>
      <c r="C51" s="1" t="s">
        <v>69</v>
      </c>
      <c r="D51" s="1">
        <v>-2</v>
      </c>
      <c r="E51" s="1">
        <v>4179.1117999999997</v>
      </c>
      <c r="F51" s="1">
        <v>2144.5545000000002</v>
      </c>
      <c r="G51" s="2">
        <v>3.6299999999999999E-2</v>
      </c>
      <c r="H51" s="6">
        <v>0.51316037859999997</v>
      </c>
      <c r="I51" s="1">
        <v>1052.0487000000001</v>
      </c>
      <c r="J51" s="6">
        <v>0.25173979419999998</v>
      </c>
      <c r="K51" s="2">
        <v>0.8659</v>
      </c>
      <c r="L51" s="2">
        <v>0.85270000000000001</v>
      </c>
      <c r="M51" s="2">
        <v>0.83520000000000005</v>
      </c>
      <c r="N51" s="2">
        <v>0.85719999999999996</v>
      </c>
      <c r="O51" s="6">
        <v>1.2114</v>
      </c>
      <c r="P51" s="2">
        <v>0</v>
      </c>
    </row>
    <row r="52" spans="1:16">
      <c r="A52" s="1" t="s">
        <v>104</v>
      </c>
      <c r="B52" s="1" t="s">
        <v>60</v>
      </c>
      <c r="C52" s="1" t="s">
        <v>69</v>
      </c>
      <c r="D52" s="1">
        <v>-1</v>
      </c>
      <c r="E52" s="1">
        <v>4179.1117999999997</v>
      </c>
      <c r="F52" s="1">
        <v>2129.4207999999999</v>
      </c>
      <c r="G52" s="2">
        <v>3.6299999999999999E-2</v>
      </c>
      <c r="H52" s="6">
        <v>0.50953910349999998</v>
      </c>
      <c r="I52" s="1">
        <v>1047.8010999999999</v>
      </c>
      <c r="J52" s="6">
        <v>0.25072340520000003</v>
      </c>
      <c r="K52" s="2">
        <v>0.86960000000000004</v>
      </c>
      <c r="L52" s="2">
        <v>0.83730000000000004</v>
      </c>
      <c r="M52" s="2">
        <v>0.81850000000000001</v>
      </c>
      <c r="N52" s="2">
        <v>0.84</v>
      </c>
      <c r="O52" s="6">
        <v>1.1883999999999999</v>
      </c>
      <c r="P52" s="2">
        <v>0</v>
      </c>
    </row>
    <row r="53" spans="1:16" ht="17.399999999999999">
      <c r="A53" s="1" t="s">
        <v>104</v>
      </c>
      <c r="B53" s="1" t="s">
        <v>60</v>
      </c>
      <c r="C53" s="41" t="s">
        <v>121</v>
      </c>
      <c r="D53" s="1">
        <v>0</v>
      </c>
      <c r="E53" s="1">
        <v>4179.1117999999997</v>
      </c>
      <c r="F53" s="1">
        <v>2129.4207999999999</v>
      </c>
      <c r="G53" s="2">
        <v>3.6299999999999999E-2</v>
      </c>
      <c r="H53" s="6">
        <v>0.50953910349999998</v>
      </c>
      <c r="I53" s="1">
        <v>1047.8010999999999</v>
      </c>
      <c r="J53" s="6">
        <v>0.25072340520000003</v>
      </c>
      <c r="K53" s="2">
        <v>0.86960000000000004</v>
      </c>
      <c r="L53" s="2">
        <v>0.83730000000000004</v>
      </c>
      <c r="M53" s="2">
        <v>0.81850000000000001</v>
      </c>
      <c r="N53" s="2">
        <v>0.84</v>
      </c>
      <c r="O53" s="6">
        <v>1.1883999999999999</v>
      </c>
      <c r="P53" s="2">
        <v>0</v>
      </c>
    </row>
    <row r="54" spans="1:16">
      <c r="A54" s="1" t="s">
        <v>104</v>
      </c>
      <c r="B54" s="1" t="s">
        <v>60</v>
      </c>
      <c r="C54" s="1" t="s">
        <v>69</v>
      </c>
      <c r="D54" s="1">
        <v>1</v>
      </c>
      <c r="E54" s="1">
        <v>4179.1117999999997</v>
      </c>
      <c r="F54" s="1">
        <v>2132.6666</v>
      </c>
      <c r="G54" s="2">
        <v>3.6299999999999999E-2</v>
      </c>
      <c r="H54" s="6">
        <v>0.51031576889999997</v>
      </c>
      <c r="I54" s="1">
        <v>1029.0820000000001</v>
      </c>
      <c r="J54" s="6">
        <v>0.24624421199999999</v>
      </c>
      <c r="K54" s="2">
        <v>0.83809999999999996</v>
      </c>
      <c r="L54" s="2">
        <v>0.97419999999999995</v>
      </c>
      <c r="M54" s="2">
        <v>0.97160000000000002</v>
      </c>
      <c r="N54" s="2">
        <v>0.97499999999999998</v>
      </c>
      <c r="O54" s="6">
        <v>1.1404000000000001</v>
      </c>
      <c r="P54" s="2">
        <v>0</v>
      </c>
    </row>
    <row r="55" spans="1:16">
      <c r="A55" s="1" t="s">
        <v>104</v>
      </c>
      <c r="B55" s="1" t="s">
        <v>60</v>
      </c>
      <c r="C55" s="1" t="s">
        <v>69</v>
      </c>
      <c r="D55" s="1">
        <v>2</v>
      </c>
      <c r="E55" s="1">
        <v>4179.1117999999997</v>
      </c>
      <c r="F55" s="1">
        <v>2108.6451999999999</v>
      </c>
      <c r="G55" s="2">
        <v>3.6299999999999999E-2</v>
      </c>
      <c r="H55" s="6">
        <v>0.50456780990000005</v>
      </c>
      <c r="I55" s="1">
        <v>955.77790000000005</v>
      </c>
      <c r="J55" s="6">
        <v>0.22870361510000001</v>
      </c>
      <c r="K55" s="2">
        <v>0.89239999999999997</v>
      </c>
      <c r="L55" s="2">
        <v>0.89439999999999997</v>
      </c>
      <c r="M55" s="2">
        <v>0.879</v>
      </c>
      <c r="N55" s="2">
        <v>0.90210000000000001</v>
      </c>
      <c r="O55" s="6">
        <v>1.3772</v>
      </c>
      <c r="P55" s="2">
        <v>0</v>
      </c>
    </row>
    <row r="56" spans="1:16">
      <c r="A56" s="1" t="s">
        <v>104</v>
      </c>
      <c r="B56" s="1" t="s">
        <v>60</v>
      </c>
      <c r="C56" s="1" t="s">
        <v>69</v>
      </c>
      <c r="D56" s="1">
        <v>3</v>
      </c>
      <c r="E56" s="1">
        <v>4179.1117999999997</v>
      </c>
      <c r="F56" s="1">
        <v>2154.1997000000001</v>
      </c>
      <c r="G56" s="2">
        <v>3.6299999999999999E-2</v>
      </c>
      <c r="H56" s="6">
        <v>0.5154683189</v>
      </c>
      <c r="I56" s="1">
        <v>928.48080000000004</v>
      </c>
      <c r="J56" s="6">
        <v>0.22217180540000001</v>
      </c>
      <c r="K56" s="2">
        <v>0.88600000000000001</v>
      </c>
      <c r="L56" s="2">
        <v>0.93440000000000001</v>
      </c>
      <c r="M56" s="2">
        <v>0.91890000000000005</v>
      </c>
      <c r="N56" s="2">
        <v>0.94310000000000005</v>
      </c>
      <c r="O56" s="6">
        <v>1.2759</v>
      </c>
      <c r="P56" s="2">
        <v>0</v>
      </c>
    </row>
    <row r="57" spans="1:16">
      <c r="A57" s="1" t="s">
        <v>104</v>
      </c>
      <c r="B57" s="1" t="s">
        <v>60</v>
      </c>
      <c r="C57" s="1" t="s">
        <v>69</v>
      </c>
      <c r="D57" s="1">
        <v>4</v>
      </c>
      <c r="E57" s="1">
        <v>4179.1117999999997</v>
      </c>
      <c r="F57" s="1">
        <v>2115.9020999999998</v>
      </c>
      <c r="G57" s="2">
        <v>3.6299999999999999E-2</v>
      </c>
      <c r="H57" s="6">
        <v>0.50630426240000004</v>
      </c>
      <c r="I57" s="1">
        <v>977.53110000000004</v>
      </c>
      <c r="J57" s="6">
        <v>0.23390883700000001</v>
      </c>
      <c r="K57" s="2">
        <v>0.89639999999999997</v>
      </c>
      <c r="L57" s="2">
        <v>0.88470000000000004</v>
      </c>
      <c r="M57" s="2">
        <v>0.85970000000000002</v>
      </c>
      <c r="N57" s="2">
        <v>0.88229999999999997</v>
      </c>
      <c r="O57" s="6">
        <v>1.3319000000000001</v>
      </c>
      <c r="P57" s="2">
        <v>0</v>
      </c>
    </row>
    <row r="58" spans="1:16">
      <c r="A58" s="1" t="s">
        <v>104</v>
      </c>
      <c r="B58" s="1" t="s">
        <v>60</v>
      </c>
      <c r="C58" s="1" t="s">
        <v>70</v>
      </c>
      <c r="D58" s="1">
        <v>-2</v>
      </c>
      <c r="E58" s="1">
        <v>15384.8248</v>
      </c>
      <c r="F58" s="1">
        <v>6890.0792000000001</v>
      </c>
      <c r="G58" s="2">
        <v>3.32E-2</v>
      </c>
      <c r="H58" s="6">
        <v>0.4478490577</v>
      </c>
      <c r="I58" s="1">
        <v>2720.5156000000002</v>
      </c>
      <c r="J58" s="6">
        <v>0.17683111069999999</v>
      </c>
      <c r="K58" s="2">
        <v>0.84660000000000002</v>
      </c>
      <c r="L58" s="2">
        <v>0.98080000000000001</v>
      </c>
      <c r="M58" s="2">
        <v>0.9768</v>
      </c>
      <c r="N58" s="2">
        <v>0.97499999999999998</v>
      </c>
      <c r="O58" s="6">
        <v>1.0924</v>
      </c>
      <c r="P58" s="2">
        <v>0</v>
      </c>
    </row>
    <row r="59" spans="1:16">
      <c r="A59" s="1" t="s">
        <v>104</v>
      </c>
      <c r="B59" s="1" t="s">
        <v>60</v>
      </c>
      <c r="C59" s="1" t="s">
        <v>70</v>
      </c>
      <c r="D59" s="1">
        <v>-1</v>
      </c>
      <c r="E59" s="1">
        <v>15384.8248</v>
      </c>
      <c r="F59" s="1">
        <v>6841.4573</v>
      </c>
      <c r="G59" s="2">
        <v>3.32E-2</v>
      </c>
      <c r="H59" s="6">
        <v>0.44468867210000002</v>
      </c>
      <c r="I59" s="1">
        <v>2737.2381</v>
      </c>
      <c r="J59" s="6">
        <v>0.1779180548</v>
      </c>
      <c r="K59" s="2">
        <v>0.85099999999999998</v>
      </c>
      <c r="L59" s="2">
        <v>0.97829999999999995</v>
      </c>
      <c r="M59" s="2">
        <v>0.9748</v>
      </c>
      <c r="N59" s="2">
        <v>0.97499999999999998</v>
      </c>
      <c r="O59" s="6">
        <v>1.0609999999999999</v>
      </c>
      <c r="P59" s="2">
        <v>0</v>
      </c>
    </row>
    <row r="60" spans="1:16">
      <c r="A60" s="1" t="s">
        <v>104</v>
      </c>
      <c r="B60" s="1" t="s">
        <v>60</v>
      </c>
      <c r="C60" s="1" t="s">
        <v>70</v>
      </c>
      <c r="D60" s="1">
        <v>0</v>
      </c>
      <c r="E60" s="1">
        <v>15384.8248</v>
      </c>
      <c r="F60" s="1">
        <v>6841.4573</v>
      </c>
      <c r="G60" s="2">
        <v>3.32E-2</v>
      </c>
      <c r="H60" s="6">
        <v>0.44468867210000002</v>
      </c>
      <c r="I60" s="1">
        <v>2737.2381</v>
      </c>
      <c r="J60" s="6">
        <v>0.1779180548</v>
      </c>
      <c r="K60" s="2">
        <v>0.85099999999999998</v>
      </c>
      <c r="L60" s="2">
        <v>0.97829999999999995</v>
      </c>
      <c r="M60" s="2">
        <v>0.9748</v>
      </c>
      <c r="N60" s="2">
        <v>0.97499999999999998</v>
      </c>
      <c r="O60" s="6">
        <v>1.0609999999999999</v>
      </c>
      <c r="P60" s="2">
        <v>0</v>
      </c>
    </row>
    <row r="61" spans="1:16">
      <c r="A61" s="1" t="s">
        <v>104</v>
      </c>
      <c r="B61" s="1" t="s">
        <v>60</v>
      </c>
      <c r="C61" s="1" t="s">
        <v>70</v>
      </c>
      <c r="D61" s="1">
        <v>1</v>
      </c>
      <c r="E61" s="1">
        <v>15384.8248</v>
      </c>
      <c r="F61" s="1">
        <v>6851.8854000000001</v>
      </c>
      <c r="G61" s="2">
        <v>3.32E-2</v>
      </c>
      <c r="H61" s="6">
        <v>0.44536648919999999</v>
      </c>
      <c r="I61" s="1">
        <v>2783.2914999999998</v>
      </c>
      <c r="J61" s="6">
        <v>0.18091148639999999</v>
      </c>
      <c r="K61" s="2">
        <v>0.81359999999999999</v>
      </c>
      <c r="L61" s="2">
        <v>0.99439999999999995</v>
      </c>
      <c r="M61" s="2">
        <v>0.99199999999999999</v>
      </c>
      <c r="N61" s="2">
        <v>0.90710000000000002</v>
      </c>
      <c r="O61" s="6">
        <v>0.97609999999999997</v>
      </c>
      <c r="P61" s="2">
        <v>0</v>
      </c>
    </row>
    <row r="62" spans="1:16">
      <c r="A62" s="1" t="s">
        <v>104</v>
      </c>
      <c r="B62" s="1" t="s">
        <v>60</v>
      </c>
      <c r="C62" s="1" t="s">
        <v>70</v>
      </c>
      <c r="D62" s="1">
        <v>2</v>
      </c>
      <c r="E62" s="1">
        <v>15384.8248</v>
      </c>
      <c r="F62" s="1">
        <v>6774.7088999999996</v>
      </c>
      <c r="G62" s="2">
        <v>3.32E-2</v>
      </c>
      <c r="H62" s="6">
        <v>0.44035008869999998</v>
      </c>
      <c r="I62" s="1">
        <v>2341.3636999999999</v>
      </c>
      <c r="J62" s="6">
        <v>0.15218657299999999</v>
      </c>
      <c r="K62" s="2">
        <v>0.8831</v>
      </c>
      <c r="L62" s="2">
        <v>0.95</v>
      </c>
      <c r="M62" s="2">
        <v>0.94489999999999996</v>
      </c>
      <c r="N62" s="2">
        <v>0.90229999999999999</v>
      </c>
      <c r="O62" s="6">
        <v>1.2357</v>
      </c>
      <c r="P62" s="2">
        <v>0</v>
      </c>
    </row>
    <row r="63" spans="1:16">
      <c r="A63" s="1" t="s">
        <v>104</v>
      </c>
      <c r="B63" s="1" t="s">
        <v>60</v>
      </c>
      <c r="C63" s="1" t="s">
        <v>70</v>
      </c>
      <c r="D63" s="1">
        <v>3</v>
      </c>
      <c r="E63" s="1">
        <v>15384.8248</v>
      </c>
      <c r="F63" s="1">
        <v>6921.0673999999999</v>
      </c>
      <c r="G63" s="2">
        <v>3.32E-2</v>
      </c>
      <c r="H63" s="6">
        <v>0.4498632601</v>
      </c>
      <c r="I63" s="1">
        <v>2925.6646999999998</v>
      </c>
      <c r="J63" s="6">
        <v>0.1901656213</v>
      </c>
      <c r="K63" s="2">
        <v>0.85750000000000004</v>
      </c>
      <c r="L63" s="2">
        <v>0.97589999999999999</v>
      </c>
      <c r="M63" s="2">
        <v>0.97409999999999997</v>
      </c>
      <c r="N63" s="2">
        <v>0.90710000000000002</v>
      </c>
      <c r="O63" s="6">
        <v>0.9254</v>
      </c>
      <c r="P63" s="2">
        <v>0</v>
      </c>
    </row>
    <row r="64" spans="1:16">
      <c r="A64" s="1" t="s">
        <v>104</v>
      </c>
      <c r="B64" s="1" t="s">
        <v>60</v>
      </c>
      <c r="C64" s="1" t="s">
        <v>70</v>
      </c>
      <c r="D64" s="1">
        <v>4</v>
      </c>
      <c r="E64" s="1">
        <v>15384.8248</v>
      </c>
      <c r="F64" s="1">
        <v>6798.0237999999999</v>
      </c>
      <c r="G64" s="2">
        <v>3.32E-2</v>
      </c>
      <c r="H64" s="6">
        <v>0.44186553810000001</v>
      </c>
      <c r="I64" s="1">
        <v>3077.9117000000001</v>
      </c>
      <c r="J64" s="6">
        <v>0.20006153979999999</v>
      </c>
      <c r="K64" s="2">
        <v>0.86470000000000002</v>
      </c>
      <c r="L64" s="2">
        <v>0.96619999999999995</v>
      </c>
      <c r="M64" s="2">
        <v>0.96619999999999995</v>
      </c>
      <c r="N64" s="2">
        <v>0.90710000000000002</v>
      </c>
      <c r="O64" s="6">
        <v>0.93140000000000001</v>
      </c>
      <c r="P64" s="2">
        <v>0</v>
      </c>
    </row>
    <row r="65" spans="1:16">
      <c r="A65" s="1" t="s">
        <v>104</v>
      </c>
      <c r="B65" s="1" t="s">
        <v>60</v>
      </c>
      <c r="C65" s="1" t="s">
        <v>71</v>
      </c>
      <c r="D65" s="1">
        <v>-2</v>
      </c>
      <c r="E65" s="1">
        <v>11934.8716</v>
      </c>
      <c r="F65" s="1">
        <v>2449.8013000000001</v>
      </c>
      <c r="G65" s="2">
        <v>3.5299999999999998E-2</v>
      </c>
      <c r="H65" s="6">
        <v>0.20526415140000001</v>
      </c>
      <c r="I65" s="1">
        <v>964.40089999999998</v>
      </c>
      <c r="J65" s="6">
        <v>8.0805305499999994E-2</v>
      </c>
      <c r="K65" s="2">
        <v>0.83860000000000001</v>
      </c>
      <c r="L65" s="2">
        <v>0.97729999999999995</v>
      </c>
      <c r="M65" s="2">
        <v>0.97360000000000002</v>
      </c>
      <c r="N65" s="2">
        <v>0.90710000000000002</v>
      </c>
      <c r="O65" s="6">
        <v>1.4897</v>
      </c>
      <c r="P65" s="2">
        <v>0</v>
      </c>
    </row>
    <row r="66" spans="1:16">
      <c r="A66" s="1" t="s">
        <v>104</v>
      </c>
      <c r="B66" s="1" t="s">
        <v>60</v>
      </c>
      <c r="C66" s="1" t="s">
        <v>71</v>
      </c>
      <c r="D66" s="1">
        <v>-1</v>
      </c>
      <c r="E66" s="1">
        <v>11934.8716</v>
      </c>
      <c r="F66" s="1">
        <v>2432.5135</v>
      </c>
      <c r="G66" s="2">
        <v>3.5299999999999998E-2</v>
      </c>
      <c r="H66" s="6">
        <v>0.2038156414</v>
      </c>
      <c r="I66" s="1">
        <v>951.10320000000002</v>
      </c>
      <c r="J66" s="6">
        <v>7.9691113300000005E-2</v>
      </c>
      <c r="K66" s="2">
        <v>0.83779999999999999</v>
      </c>
      <c r="L66" s="2">
        <v>0.97819999999999996</v>
      </c>
      <c r="M66" s="2">
        <v>0.97609999999999997</v>
      </c>
      <c r="N66" s="2">
        <v>0.90710000000000002</v>
      </c>
      <c r="O66" s="6">
        <v>1.4864999999999999</v>
      </c>
      <c r="P66" s="2">
        <v>0</v>
      </c>
    </row>
    <row r="67" spans="1:16">
      <c r="A67" s="1" t="s">
        <v>104</v>
      </c>
      <c r="B67" s="1" t="s">
        <v>60</v>
      </c>
      <c r="C67" s="1" t="s">
        <v>71</v>
      </c>
      <c r="D67" s="1">
        <v>0</v>
      </c>
      <c r="E67" s="1">
        <v>11934.8716</v>
      </c>
      <c r="F67" s="1">
        <v>2432.5135</v>
      </c>
      <c r="G67" s="2">
        <v>3.5299999999999998E-2</v>
      </c>
      <c r="H67" s="6">
        <v>0.2038156414</v>
      </c>
      <c r="I67" s="1">
        <v>951.10320000000002</v>
      </c>
      <c r="J67" s="6">
        <v>7.9691113300000005E-2</v>
      </c>
      <c r="K67" s="2">
        <v>0.83779999999999999</v>
      </c>
      <c r="L67" s="2">
        <v>0.97819999999999996</v>
      </c>
      <c r="M67" s="2">
        <v>0.97609999999999997</v>
      </c>
      <c r="N67" s="2">
        <v>0.90710000000000002</v>
      </c>
      <c r="O67" s="6">
        <v>1.4864999999999999</v>
      </c>
      <c r="P67" s="2">
        <v>0</v>
      </c>
    </row>
    <row r="68" spans="1:16">
      <c r="A68" s="1" t="s">
        <v>104</v>
      </c>
      <c r="B68" s="1" t="s">
        <v>60</v>
      </c>
      <c r="C68" s="1" t="s">
        <v>71</v>
      </c>
      <c r="D68" s="1">
        <v>1</v>
      </c>
      <c r="E68" s="1">
        <v>11934.8716</v>
      </c>
      <c r="F68" s="1">
        <v>2436.2212</v>
      </c>
      <c r="G68" s="2">
        <v>3.5299999999999998E-2</v>
      </c>
      <c r="H68" s="6">
        <v>0.20412630749999999</v>
      </c>
      <c r="I68" s="1">
        <v>945.31640000000004</v>
      </c>
      <c r="J68" s="6">
        <v>7.9206250899999997E-2</v>
      </c>
      <c r="K68" s="2">
        <v>0.80430000000000001</v>
      </c>
      <c r="L68" s="2">
        <v>0.98629999999999995</v>
      </c>
      <c r="M68" s="2">
        <v>0.98870000000000002</v>
      </c>
      <c r="N68" s="2">
        <v>0.97499999999999998</v>
      </c>
      <c r="O68" s="6">
        <v>1.4473</v>
      </c>
      <c r="P68" s="2">
        <v>0</v>
      </c>
    </row>
    <row r="69" spans="1:16">
      <c r="A69" s="1" t="s">
        <v>104</v>
      </c>
      <c r="B69" s="1" t="s">
        <v>60</v>
      </c>
      <c r="C69" s="1" t="s">
        <v>71</v>
      </c>
      <c r="D69" s="1">
        <v>2</v>
      </c>
      <c r="E69" s="1">
        <v>11934.8716</v>
      </c>
      <c r="F69" s="1">
        <v>2408.7808</v>
      </c>
      <c r="G69" s="2">
        <v>3.5299999999999998E-2</v>
      </c>
      <c r="H69" s="6">
        <v>0.20182712389999999</v>
      </c>
      <c r="I69" s="1">
        <v>897.89020000000005</v>
      </c>
      <c r="J69" s="6">
        <v>7.5232500800000005E-2</v>
      </c>
      <c r="K69" s="2">
        <v>0.88419999999999999</v>
      </c>
      <c r="L69" s="2">
        <v>0.94279999999999997</v>
      </c>
      <c r="M69" s="2">
        <v>0.93600000000000005</v>
      </c>
      <c r="N69" s="2">
        <v>0.96060000000000001</v>
      </c>
      <c r="O69" s="6">
        <v>1.5217000000000001</v>
      </c>
      <c r="P69" s="2">
        <v>0</v>
      </c>
    </row>
    <row r="70" spans="1:16">
      <c r="A70" s="1" t="s">
        <v>104</v>
      </c>
      <c r="B70" s="1" t="s">
        <v>60</v>
      </c>
      <c r="C70" s="1" t="s">
        <v>71</v>
      </c>
      <c r="D70" s="1">
        <v>3</v>
      </c>
      <c r="E70" s="1">
        <v>11934.8716</v>
      </c>
      <c r="F70" s="1">
        <v>2460.8191999999999</v>
      </c>
      <c r="G70" s="2">
        <v>3.5299999999999998E-2</v>
      </c>
      <c r="H70" s="6">
        <v>0.20618732749999999</v>
      </c>
      <c r="I70" s="1">
        <v>1072.4616000000001</v>
      </c>
      <c r="J70" s="6">
        <v>8.9859505100000001E-2</v>
      </c>
      <c r="K70" s="2">
        <v>0.84650000000000003</v>
      </c>
      <c r="L70" s="2">
        <v>0.96960000000000002</v>
      </c>
      <c r="M70" s="2">
        <v>0.96730000000000005</v>
      </c>
      <c r="N70" s="2">
        <v>0.97499999999999998</v>
      </c>
      <c r="O70" s="6">
        <v>1.2665</v>
      </c>
      <c r="P70" s="2">
        <v>0</v>
      </c>
    </row>
    <row r="71" spans="1:16">
      <c r="A71" s="1" t="s">
        <v>104</v>
      </c>
      <c r="B71" s="1" t="s">
        <v>60</v>
      </c>
      <c r="C71" s="1" t="s">
        <v>71</v>
      </c>
      <c r="D71" s="1">
        <v>4</v>
      </c>
      <c r="E71" s="1">
        <v>11934.8716</v>
      </c>
      <c r="F71" s="1">
        <v>2417.0704999999998</v>
      </c>
      <c r="G71" s="2">
        <v>3.5299999999999998E-2</v>
      </c>
      <c r="H71" s="6">
        <v>0.20252170489999999</v>
      </c>
      <c r="I71" s="1">
        <v>1091.4378999999999</v>
      </c>
      <c r="J71" s="6">
        <v>9.1449491300000005E-2</v>
      </c>
      <c r="K71" s="2">
        <v>0.85329999999999995</v>
      </c>
      <c r="L71" s="2">
        <v>0.95989999999999998</v>
      </c>
      <c r="M71" s="2">
        <v>0.95850000000000002</v>
      </c>
      <c r="N71" s="2">
        <v>0.97499999999999998</v>
      </c>
      <c r="O71" s="6">
        <v>1.2713000000000001</v>
      </c>
      <c r="P71" s="2">
        <v>0</v>
      </c>
    </row>
    <row r="72" spans="1:16">
      <c r="A72" s="1" t="s">
        <v>104</v>
      </c>
      <c r="B72" s="1" t="s">
        <v>60</v>
      </c>
      <c r="C72" s="1" t="s">
        <v>72</v>
      </c>
      <c r="D72" s="1">
        <v>-2</v>
      </c>
      <c r="E72" s="1">
        <v>1817.5942</v>
      </c>
      <c r="F72" s="1">
        <v>542.67190000000005</v>
      </c>
      <c r="G72" s="2">
        <v>7.2999999999999995E-2</v>
      </c>
      <c r="H72" s="6">
        <v>0.29856603840000001</v>
      </c>
      <c r="I72" s="1">
        <v>286.84800000000001</v>
      </c>
      <c r="J72" s="6">
        <v>0.1578174054</v>
      </c>
      <c r="K72" s="2">
        <v>0.86270000000000002</v>
      </c>
      <c r="L72" s="2">
        <v>0.84470000000000001</v>
      </c>
      <c r="M72" s="2">
        <v>0.82530000000000003</v>
      </c>
      <c r="N72" s="2">
        <v>0.84699999999999998</v>
      </c>
      <c r="O72" s="6">
        <v>1.8263</v>
      </c>
      <c r="P72" s="2">
        <v>0</v>
      </c>
    </row>
    <row r="73" spans="1:16">
      <c r="A73" s="1" t="s">
        <v>104</v>
      </c>
      <c r="B73" s="1" t="s">
        <v>60</v>
      </c>
      <c r="C73" s="1" t="s">
        <v>72</v>
      </c>
      <c r="D73" s="1">
        <v>-1</v>
      </c>
      <c r="E73" s="1">
        <v>1817.5942</v>
      </c>
      <c r="F73" s="1">
        <v>538.84230000000002</v>
      </c>
      <c r="G73" s="2">
        <v>7.2999999999999995E-2</v>
      </c>
      <c r="H73" s="6">
        <v>0.29645911470000003</v>
      </c>
      <c r="I73" s="1">
        <v>284.38130000000001</v>
      </c>
      <c r="J73" s="6">
        <v>0.15646029759999999</v>
      </c>
      <c r="K73" s="2">
        <v>0.86560000000000004</v>
      </c>
      <c r="L73" s="2">
        <v>0.83819999999999995</v>
      </c>
      <c r="M73" s="2">
        <v>0.82020000000000004</v>
      </c>
      <c r="N73" s="2">
        <v>0.84179999999999999</v>
      </c>
      <c r="O73" s="6">
        <v>1.8159000000000001</v>
      </c>
      <c r="P73" s="2">
        <v>0</v>
      </c>
    </row>
    <row r="74" spans="1:16">
      <c r="A74" s="1" t="s">
        <v>104</v>
      </c>
      <c r="B74" s="1" t="s">
        <v>60</v>
      </c>
      <c r="C74" s="1" t="s">
        <v>72</v>
      </c>
      <c r="D74" s="1">
        <v>0</v>
      </c>
      <c r="E74" s="1">
        <v>1817.5942</v>
      </c>
      <c r="F74" s="1">
        <v>538.84230000000002</v>
      </c>
      <c r="G74" s="2">
        <v>7.2999999999999995E-2</v>
      </c>
      <c r="H74" s="6">
        <v>0.29645911470000003</v>
      </c>
      <c r="I74" s="1">
        <v>284.38130000000001</v>
      </c>
      <c r="J74" s="6">
        <v>0.15646029759999999</v>
      </c>
      <c r="K74" s="2">
        <v>0.86560000000000004</v>
      </c>
      <c r="L74" s="2">
        <v>0.83819999999999995</v>
      </c>
      <c r="M74" s="2">
        <v>0.82020000000000004</v>
      </c>
      <c r="N74" s="2">
        <v>0.84179999999999999</v>
      </c>
      <c r="O74" s="6">
        <v>1.8159000000000001</v>
      </c>
      <c r="P74" s="2">
        <v>0</v>
      </c>
    </row>
    <row r="75" spans="1:16">
      <c r="A75" s="1" t="s">
        <v>104</v>
      </c>
      <c r="B75" s="1" t="s">
        <v>60</v>
      </c>
      <c r="C75" s="1" t="s">
        <v>72</v>
      </c>
      <c r="D75" s="1">
        <v>1</v>
      </c>
      <c r="E75" s="1">
        <v>1817.5942</v>
      </c>
      <c r="F75" s="1">
        <v>539.66369999999995</v>
      </c>
      <c r="G75" s="2">
        <v>7.2999999999999995E-2</v>
      </c>
      <c r="H75" s="6">
        <v>0.2969109928</v>
      </c>
      <c r="I75" s="1">
        <v>276.065</v>
      </c>
      <c r="J75" s="6">
        <v>0.15188488150000001</v>
      </c>
      <c r="K75" s="2">
        <v>0.83309999999999995</v>
      </c>
      <c r="L75" s="2">
        <v>0.96050000000000002</v>
      </c>
      <c r="M75" s="2">
        <v>0.95440000000000003</v>
      </c>
      <c r="N75" s="2">
        <v>0.97499999999999998</v>
      </c>
      <c r="O75" s="6">
        <v>1.8411999999999999</v>
      </c>
      <c r="P75" s="2">
        <v>0</v>
      </c>
    </row>
    <row r="76" spans="1:16">
      <c r="A76" s="1" t="s">
        <v>104</v>
      </c>
      <c r="B76" s="1" t="s">
        <v>60</v>
      </c>
      <c r="C76" s="1" t="s">
        <v>72</v>
      </c>
      <c r="D76" s="1">
        <v>2</v>
      </c>
      <c r="E76" s="1">
        <v>1817.5942</v>
      </c>
      <c r="F76" s="1">
        <v>533.58519999999999</v>
      </c>
      <c r="G76" s="2">
        <v>7.2999999999999995E-2</v>
      </c>
      <c r="H76" s="6">
        <v>0.29356672579999998</v>
      </c>
      <c r="I76" s="1">
        <v>261.37389999999999</v>
      </c>
      <c r="J76" s="6">
        <v>0.1438021488</v>
      </c>
      <c r="K76" s="2">
        <v>0.89419999999999999</v>
      </c>
      <c r="L76" s="2">
        <v>0.87390000000000001</v>
      </c>
      <c r="M76" s="2">
        <v>0.86199999999999999</v>
      </c>
      <c r="N76" s="2">
        <v>0.88470000000000004</v>
      </c>
      <c r="O76" s="6">
        <v>2.0613999999999999</v>
      </c>
      <c r="P76" s="2">
        <v>0</v>
      </c>
    </row>
    <row r="77" spans="1:16">
      <c r="A77" s="1" t="s">
        <v>104</v>
      </c>
      <c r="B77" s="1" t="s">
        <v>60</v>
      </c>
      <c r="C77" s="1" t="s">
        <v>72</v>
      </c>
      <c r="D77" s="1">
        <v>3</v>
      </c>
      <c r="E77" s="1">
        <v>1817.5942</v>
      </c>
      <c r="F77" s="1">
        <v>545.11249999999995</v>
      </c>
      <c r="G77" s="2">
        <v>7.2999999999999995E-2</v>
      </c>
      <c r="H77" s="6">
        <v>0.29990884000000001</v>
      </c>
      <c r="I77" s="1">
        <v>288.7242</v>
      </c>
      <c r="J77" s="6">
        <v>0.158849673</v>
      </c>
      <c r="K77" s="2">
        <v>0.86370000000000002</v>
      </c>
      <c r="L77" s="2">
        <v>0.92810000000000004</v>
      </c>
      <c r="M77" s="2">
        <v>0.92400000000000004</v>
      </c>
      <c r="N77" s="2">
        <v>0.94830000000000003</v>
      </c>
      <c r="O77" s="6">
        <v>1.7855000000000001</v>
      </c>
      <c r="P77" s="2">
        <v>0</v>
      </c>
    </row>
    <row r="78" spans="1:16">
      <c r="A78" s="1" t="s">
        <v>104</v>
      </c>
      <c r="B78" s="1" t="s">
        <v>60</v>
      </c>
      <c r="C78" s="1" t="s">
        <v>72</v>
      </c>
      <c r="D78" s="1">
        <v>4</v>
      </c>
      <c r="E78" s="1">
        <v>1817.5942</v>
      </c>
      <c r="F78" s="1">
        <v>535.42150000000004</v>
      </c>
      <c r="G78" s="2">
        <v>7.2999999999999995E-2</v>
      </c>
      <c r="H78" s="6">
        <v>0.29457702540000003</v>
      </c>
      <c r="I78" s="1">
        <v>290.03140000000002</v>
      </c>
      <c r="J78" s="6">
        <v>0.15956886419999999</v>
      </c>
      <c r="K78" s="2">
        <v>0.87319999999999998</v>
      </c>
      <c r="L78" s="2">
        <v>0.88280000000000003</v>
      </c>
      <c r="M78" s="2">
        <v>0.87590000000000001</v>
      </c>
      <c r="N78" s="2">
        <v>0.89900000000000002</v>
      </c>
      <c r="O78" s="6">
        <v>1.87</v>
      </c>
      <c r="P78" s="2">
        <v>0</v>
      </c>
    </row>
    <row r="79" spans="1:16">
      <c r="A79" s="1" t="s">
        <v>104</v>
      </c>
      <c r="B79" s="1" t="s">
        <v>60</v>
      </c>
      <c r="C79" s="1" t="s">
        <v>73</v>
      </c>
      <c r="D79" s="1">
        <v>-2</v>
      </c>
      <c r="E79" s="1">
        <v>5131.7473</v>
      </c>
      <c r="F79" s="1">
        <v>1197.0042000000001</v>
      </c>
      <c r="G79" s="2">
        <v>3.6499999999999998E-2</v>
      </c>
      <c r="H79" s="6">
        <v>0.23325471749999999</v>
      </c>
      <c r="I79" s="1">
        <v>486.96030000000002</v>
      </c>
      <c r="J79" s="6">
        <v>9.4891725900000001E-2</v>
      </c>
      <c r="K79" s="2">
        <v>0.84309999999999996</v>
      </c>
      <c r="L79" s="2">
        <v>0.96579999999999999</v>
      </c>
      <c r="M79" s="2">
        <v>0.95799999999999996</v>
      </c>
      <c r="N79" s="2">
        <v>0.97499999999999998</v>
      </c>
      <c r="O79" s="6">
        <v>1.5864</v>
      </c>
      <c r="P79" s="2">
        <v>0</v>
      </c>
    </row>
    <row r="80" spans="1:16">
      <c r="A80" s="1" t="s">
        <v>104</v>
      </c>
      <c r="B80" s="1" t="s">
        <v>60</v>
      </c>
      <c r="C80" s="1" t="s">
        <v>73</v>
      </c>
      <c r="D80" s="1">
        <v>-1</v>
      </c>
      <c r="E80" s="1">
        <v>5131.7473</v>
      </c>
      <c r="F80" s="1">
        <v>1188.5572</v>
      </c>
      <c r="G80" s="2">
        <v>3.6499999999999998E-2</v>
      </c>
      <c r="H80" s="6">
        <v>0.23160868339999999</v>
      </c>
      <c r="I80" s="1">
        <v>484.185</v>
      </c>
      <c r="J80" s="6">
        <v>9.4350922599999998E-2</v>
      </c>
      <c r="K80" s="2">
        <v>0.8448</v>
      </c>
      <c r="L80" s="2">
        <v>0.96409999999999996</v>
      </c>
      <c r="M80" s="2">
        <v>0.95550000000000002</v>
      </c>
      <c r="N80" s="2">
        <v>0.97499999999999998</v>
      </c>
      <c r="O80" s="6">
        <v>1.5717000000000001</v>
      </c>
      <c r="P80" s="2">
        <v>0</v>
      </c>
    </row>
    <row r="81" spans="1:16">
      <c r="A81" s="1" t="s">
        <v>104</v>
      </c>
      <c r="B81" s="1" t="s">
        <v>60</v>
      </c>
      <c r="C81" s="1" t="s">
        <v>73</v>
      </c>
      <c r="D81" s="1">
        <v>0</v>
      </c>
      <c r="E81" s="1">
        <v>5131.7473</v>
      </c>
      <c r="F81" s="1">
        <v>1188.5572</v>
      </c>
      <c r="G81" s="2">
        <v>3.6499999999999998E-2</v>
      </c>
      <c r="H81" s="6">
        <v>0.23160868339999999</v>
      </c>
      <c r="I81" s="1">
        <v>484.185</v>
      </c>
      <c r="J81" s="6">
        <v>9.4350922599999998E-2</v>
      </c>
      <c r="K81" s="2">
        <v>0.8448</v>
      </c>
      <c r="L81" s="2">
        <v>0.96409999999999996</v>
      </c>
      <c r="M81" s="2">
        <v>0.95550000000000002</v>
      </c>
      <c r="N81" s="2">
        <v>0.97499999999999998</v>
      </c>
      <c r="O81" s="6">
        <v>1.5717000000000001</v>
      </c>
      <c r="P81" s="2">
        <v>0</v>
      </c>
    </row>
    <row r="82" spans="1:16">
      <c r="A82" s="1" t="s">
        <v>104</v>
      </c>
      <c r="B82" s="1" t="s">
        <v>60</v>
      </c>
      <c r="C82" s="1" t="s">
        <v>73</v>
      </c>
      <c r="D82" s="1">
        <v>1</v>
      </c>
      <c r="E82" s="1">
        <v>5131.7473</v>
      </c>
      <c r="F82" s="1">
        <v>1190.3688999999999</v>
      </c>
      <c r="G82" s="2">
        <v>3.6499999999999998E-2</v>
      </c>
      <c r="H82" s="6">
        <v>0.23196171309999999</v>
      </c>
      <c r="I82" s="1">
        <v>480.13839999999999</v>
      </c>
      <c r="J82" s="6">
        <v>9.3562369000000006E-2</v>
      </c>
      <c r="K82" s="2">
        <v>0.81810000000000005</v>
      </c>
      <c r="L82" s="2">
        <v>0.97540000000000004</v>
      </c>
      <c r="M82" s="2">
        <v>0.97450000000000003</v>
      </c>
      <c r="N82" s="2">
        <v>0.97499999999999998</v>
      </c>
      <c r="O82" s="6">
        <v>1.5357000000000001</v>
      </c>
      <c r="P82" s="2">
        <v>0</v>
      </c>
    </row>
    <row r="83" spans="1:16">
      <c r="A83" s="1" t="s">
        <v>104</v>
      </c>
      <c r="B83" s="1" t="s">
        <v>60</v>
      </c>
      <c r="C83" s="1" t="s">
        <v>73</v>
      </c>
      <c r="D83" s="1">
        <v>2</v>
      </c>
      <c r="E83" s="1">
        <v>5131.7473</v>
      </c>
      <c r="F83" s="1">
        <v>1176.9611</v>
      </c>
      <c r="G83" s="2">
        <v>3.6499999999999998E-2</v>
      </c>
      <c r="H83" s="6">
        <v>0.22934900450000001</v>
      </c>
      <c r="I83" s="1">
        <v>466.20839999999998</v>
      </c>
      <c r="J83" s="6">
        <v>9.0847889099999996E-2</v>
      </c>
      <c r="K83" s="2">
        <v>0.89449999999999996</v>
      </c>
      <c r="L83" s="2">
        <v>0.89080000000000004</v>
      </c>
      <c r="M83" s="2">
        <v>0.87029999999999996</v>
      </c>
      <c r="N83" s="2">
        <v>0.89319999999999999</v>
      </c>
      <c r="O83" s="6">
        <v>1.6049</v>
      </c>
      <c r="P83" s="2">
        <v>0</v>
      </c>
    </row>
    <row r="84" spans="1:16">
      <c r="A84" s="1" t="s">
        <v>104</v>
      </c>
      <c r="B84" s="1" t="s">
        <v>60</v>
      </c>
      <c r="C84" s="1" t="s">
        <v>73</v>
      </c>
      <c r="D84" s="1">
        <v>3</v>
      </c>
      <c r="E84" s="1">
        <v>5131.7473</v>
      </c>
      <c r="F84" s="1">
        <v>1202.3878</v>
      </c>
      <c r="G84" s="2">
        <v>3.6499999999999998E-2</v>
      </c>
      <c r="H84" s="6">
        <v>0.23430378130000001</v>
      </c>
      <c r="I84" s="1">
        <v>476.06950000000001</v>
      </c>
      <c r="J84" s="6">
        <v>9.2769491300000007E-2</v>
      </c>
      <c r="K84" s="2">
        <v>0.88149999999999995</v>
      </c>
      <c r="L84" s="2">
        <v>0.96120000000000005</v>
      </c>
      <c r="M84" s="2">
        <v>0.95169999999999999</v>
      </c>
      <c r="N84" s="2">
        <v>0.97499999999999998</v>
      </c>
      <c r="O84" s="6">
        <v>1.593</v>
      </c>
      <c r="P84" s="2">
        <v>0</v>
      </c>
    </row>
    <row r="85" spans="1:16">
      <c r="A85" s="1" t="s">
        <v>104</v>
      </c>
      <c r="B85" s="1" t="s">
        <v>60</v>
      </c>
      <c r="C85" s="1" t="s">
        <v>73</v>
      </c>
      <c r="D85" s="1">
        <v>4</v>
      </c>
      <c r="E85" s="1">
        <v>5131.7473</v>
      </c>
      <c r="F85" s="1">
        <v>1181.0116</v>
      </c>
      <c r="G85" s="2">
        <v>3.6499999999999998E-2</v>
      </c>
      <c r="H85" s="6">
        <v>0.2301383011</v>
      </c>
      <c r="I85" s="1">
        <v>486.84550000000002</v>
      </c>
      <c r="J85" s="6">
        <v>9.4869352800000001E-2</v>
      </c>
      <c r="K85" s="2">
        <v>0.8911</v>
      </c>
      <c r="L85" s="2">
        <v>0.93799999999999994</v>
      </c>
      <c r="M85" s="2">
        <v>0.92749999999999999</v>
      </c>
      <c r="N85" s="2">
        <v>0.95189999999999997</v>
      </c>
      <c r="O85" s="6">
        <v>1.625</v>
      </c>
      <c r="P85" s="2">
        <v>0</v>
      </c>
    </row>
    <row r="86" spans="1:16">
      <c r="A86" s="1" t="s">
        <v>104</v>
      </c>
      <c r="B86" s="1" t="s">
        <v>61</v>
      </c>
      <c r="C86" s="1" t="s">
        <v>71</v>
      </c>
      <c r="D86" s="1">
        <v>-2</v>
      </c>
      <c r="E86" s="1">
        <v>70275.920499999993</v>
      </c>
      <c r="F86" s="1">
        <v>15557.810100000001</v>
      </c>
      <c r="G86" s="2">
        <v>1.7500000000000002E-2</v>
      </c>
      <c r="H86" s="6">
        <v>0.22138180539999999</v>
      </c>
      <c r="I86" s="1">
        <v>6811.3501999999999</v>
      </c>
      <c r="J86" s="6">
        <v>9.6922959500000003E-2</v>
      </c>
      <c r="K86" s="2">
        <v>0.85170000000000001</v>
      </c>
      <c r="L86" s="2">
        <v>0.98380000000000001</v>
      </c>
      <c r="M86" s="2">
        <v>0.97819999999999996</v>
      </c>
      <c r="N86" s="2">
        <v>0.98099999999999998</v>
      </c>
      <c r="O86" s="6">
        <v>1.508</v>
      </c>
      <c r="P86" s="2">
        <v>0</v>
      </c>
    </row>
    <row r="87" spans="1:16">
      <c r="A87" s="1" t="s">
        <v>104</v>
      </c>
      <c r="B87" s="1" t="s">
        <v>61</v>
      </c>
      <c r="C87" s="1" t="s">
        <v>71</v>
      </c>
      <c r="D87" s="1">
        <v>-1</v>
      </c>
      <c r="E87" s="1">
        <v>70275.920499999993</v>
      </c>
      <c r="F87" s="1">
        <v>15481.0322</v>
      </c>
      <c r="G87" s="2">
        <v>1.7500000000000002E-2</v>
      </c>
      <c r="H87" s="6">
        <v>0.2202892843</v>
      </c>
      <c r="I87" s="1">
        <v>6758.0667000000003</v>
      </c>
      <c r="J87" s="6">
        <v>9.6164756200000007E-2</v>
      </c>
      <c r="K87" s="2">
        <v>0.85109999999999997</v>
      </c>
      <c r="L87" s="2">
        <v>0.98380000000000001</v>
      </c>
      <c r="M87" s="2">
        <v>0.97889999999999999</v>
      </c>
      <c r="N87" s="2">
        <v>0.98099999999999998</v>
      </c>
      <c r="O87" s="6">
        <v>1.5046999999999999</v>
      </c>
      <c r="P87" s="2">
        <v>0</v>
      </c>
    </row>
    <row r="88" spans="1:16">
      <c r="A88" s="1" t="s">
        <v>104</v>
      </c>
      <c r="B88" s="1" t="s">
        <v>61</v>
      </c>
      <c r="C88" s="1" t="s">
        <v>71</v>
      </c>
      <c r="D88" s="1">
        <v>0</v>
      </c>
      <c r="E88" s="1">
        <v>70275.920499999993</v>
      </c>
      <c r="F88" s="1">
        <v>15481.0322</v>
      </c>
      <c r="G88" s="2">
        <v>1.7500000000000002E-2</v>
      </c>
      <c r="H88" s="6">
        <v>0.2202892843</v>
      </c>
      <c r="I88" s="1">
        <v>6758.0667000000003</v>
      </c>
      <c r="J88" s="6">
        <v>9.6164756200000007E-2</v>
      </c>
      <c r="K88" s="2">
        <v>0.85109999999999997</v>
      </c>
      <c r="L88" s="2">
        <v>0.98380000000000001</v>
      </c>
      <c r="M88" s="2">
        <v>0.97889999999999999</v>
      </c>
      <c r="N88" s="2">
        <v>0.98099999999999998</v>
      </c>
      <c r="O88" s="6">
        <v>1.5046999999999999</v>
      </c>
      <c r="P88" s="2">
        <v>0</v>
      </c>
    </row>
    <row r="89" spans="1:16">
      <c r="A89" s="1" t="s">
        <v>104</v>
      </c>
      <c r="B89" s="1" t="s">
        <v>61</v>
      </c>
      <c r="C89" s="1" t="s">
        <v>71</v>
      </c>
      <c r="D89" s="1">
        <v>1</v>
      </c>
      <c r="E89" s="1">
        <v>70275.920499999993</v>
      </c>
      <c r="F89" s="1">
        <v>15845.405199999999</v>
      </c>
      <c r="G89" s="2">
        <v>1.7500000000000002E-2</v>
      </c>
      <c r="H89" s="6">
        <v>0.2254741757</v>
      </c>
      <c r="I89" s="1">
        <v>7066.5331999999999</v>
      </c>
      <c r="J89" s="6">
        <v>0.10055411910000001</v>
      </c>
      <c r="K89" s="2">
        <v>0.83540000000000003</v>
      </c>
      <c r="L89" s="2">
        <v>0.997</v>
      </c>
      <c r="M89" s="2">
        <v>0.99670000000000003</v>
      </c>
      <c r="N89" s="2">
        <v>0.98099999999999998</v>
      </c>
      <c r="O89" s="6">
        <v>1.4655</v>
      </c>
      <c r="P89" s="2">
        <v>0</v>
      </c>
    </row>
    <row r="90" spans="1:16">
      <c r="A90" s="1" t="s">
        <v>104</v>
      </c>
      <c r="B90" s="1" t="s">
        <v>61</v>
      </c>
      <c r="C90" s="1" t="s">
        <v>71</v>
      </c>
      <c r="D90" s="1">
        <v>2</v>
      </c>
      <c r="E90" s="1">
        <v>70275.920499999993</v>
      </c>
      <c r="F90" s="1">
        <v>13328.2734</v>
      </c>
      <c r="G90" s="2">
        <v>1.7500000000000002E-2</v>
      </c>
      <c r="H90" s="6">
        <v>0.1896563335</v>
      </c>
      <c r="I90" s="1">
        <v>4431.7196999999996</v>
      </c>
      <c r="J90" s="6">
        <v>6.3061710399999998E-2</v>
      </c>
      <c r="K90" s="2">
        <v>0.89770000000000005</v>
      </c>
      <c r="L90" s="2">
        <v>0.92869999999999997</v>
      </c>
      <c r="M90" s="2">
        <v>0.91769999999999996</v>
      </c>
      <c r="N90" s="2">
        <v>0.94779999999999998</v>
      </c>
      <c r="O90" s="6">
        <v>1.54</v>
      </c>
      <c r="P90" s="2">
        <v>0</v>
      </c>
    </row>
    <row r="91" spans="1:16">
      <c r="A91" s="1" t="s">
        <v>104</v>
      </c>
      <c r="B91" s="1" t="s">
        <v>61</v>
      </c>
      <c r="C91" s="1" t="s">
        <v>71</v>
      </c>
      <c r="D91" s="1">
        <v>3</v>
      </c>
      <c r="E91" s="1">
        <v>70275.920499999993</v>
      </c>
      <c r="F91" s="1">
        <v>15826.8352</v>
      </c>
      <c r="G91" s="2">
        <v>1.7500000000000002E-2</v>
      </c>
      <c r="H91" s="6">
        <v>0.22520993110000001</v>
      </c>
      <c r="I91" s="1">
        <v>7651.7903999999999</v>
      </c>
      <c r="J91" s="6">
        <v>0.10888210869999999</v>
      </c>
      <c r="K91" s="2">
        <v>0.85750000000000004</v>
      </c>
      <c r="L91" s="2">
        <v>0.98719999999999997</v>
      </c>
      <c r="M91" s="2">
        <v>0.98419999999999996</v>
      </c>
      <c r="N91" s="2">
        <v>0.98099999999999998</v>
      </c>
      <c r="O91" s="6">
        <v>1.2847</v>
      </c>
      <c r="P91" s="2">
        <v>0</v>
      </c>
    </row>
    <row r="92" spans="1:16">
      <c r="A92" s="1" t="s">
        <v>104</v>
      </c>
      <c r="B92" s="1" t="s">
        <v>61</v>
      </c>
      <c r="C92" s="1" t="s">
        <v>71</v>
      </c>
      <c r="D92" s="1">
        <v>4</v>
      </c>
      <c r="E92" s="1">
        <v>70275.920499999993</v>
      </c>
      <c r="F92" s="1">
        <v>15537.3519</v>
      </c>
      <c r="G92" s="2">
        <v>1.7500000000000002E-2</v>
      </c>
      <c r="H92" s="6">
        <v>0.22109069210000001</v>
      </c>
      <c r="I92" s="1">
        <v>7731.6498000000001</v>
      </c>
      <c r="J92" s="6">
        <v>0.11001847839999999</v>
      </c>
      <c r="K92" s="2">
        <v>0.86929999999999996</v>
      </c>
      <c r="L92" s="2">
        <v>0.98219999999999996</v>
      </c>
      <c r="M92" s="2">
        <v>0.97629999999999995</v>
      </c>
      <c r="N92" s="2">
        <v>0.98099999999999998</v>
      </c>
      <c r="O92" s="6">
        <v>1.2896000000000001</v>
      </c>
      <c r="P92" s="2">
        <v>0</v>
      </c>
    </row>
    <row r="93" spans="1:16">
      <c r="A93" s="1" t="s">
        <v>104</v>
      </c>
      <c r="B93" s="1" t="s">
        <v>61</v>
      </c>
      <c r="C93" s="1" t="s">
        <v>72</v>
      </c>
      <c r="D93" s="1">
        <v>-2</v>
      </c>
      <c r="E93" s="1">
        <v>10511.582200000001</v>
      </c>
      <c r="F93" s="1">
        <v>3384.8335000000002</v>
      </c>
      <c r="G93" s="2">
        <v>1.7399999999999999E-2</v>
      </c>
      <c r="H93" s="6">
        <v>0.32200989870000002</v>
      </c>
      <c r="I93" s="1">
        <v>1905.3426999999999</v>
      </c>
      <c r="J93" s="6">
        <v>0.18126126570000001</v>
      </c>
      <c r="K93" s="2">
        <v>0.88300000000000001</v>
      </c>
      <c r="L93" s="2">
        <v>0.85360000000000003</v>
      </c>
      <c r="M93" s="2">
        <v>0.8034</v>
      </c>
      <c r="N93" s="2">
        <v>0.83879999999999999</v>
      </c>
      <c r="O93" s="6">
        <v>1.8445</v>
      </c>
      <c r="P93" s="2">
        <v>0</v>
      </c>
    </row>
    <row r="94" spans="1:16">
      <c r="A94" s="1" t="s">
        <v>104</v>
      </c>
      <c r="B94" s="1" t="s">
        <v>61</v>
      </c>
      <c r="C94" s="1" t="s">
        <v>72</v>
      </c>
      <c r="D94" s="1">
        <v>-1</v>
      </c>
      <c r="E94" s="1">
        <v>10511.582200000001</v>
      </c>
      <c r="F94" s="1">
        <v>3368.1293000000001</v>
      </c>
      <c r="G94" s="2">
        <v>1.7399999999999999E-2</v>
      </c>
      <c r="H94" s="6">
        <v>0.3204207771</v>
      </c>
      <c r="I94" s="1">
        <v>1896.5201999999999</v>
      </c>
      <c r="J94" s="6">
        <v>0.18042195999999999</v>
      </c>
      <c r="K94" s="2">
        <v>0.88600000000000001</v>
      </c>
      <c r="L94" s="2">
        <v>0.84399999999999997</v>
      </c>
      <c r="M94" s="2">
        <v>0.79220000000000002</v>
      </c>
      <c r="N94" s="2">
        <v>0.82709999999999995</v>
      </c>
      <c r="O94" s="6">
        <v>1.8342000000000001</v>
      </c>
      <c r="P94" s="2">
        <v>0</v>
      </c>
    </row>
    <row r="95" spans="1:16">
      <c r="A95" s="1" t="s">
        <v>104</v>
      </c>
      <c r="B95" s="1" t="s">
        <v>61</v>
      </c>
      <c r="C95" s="1" t="s">
        <v>72</v>
      </c>
      <c r="D95" s="1">
        <v>0</v>
      </c>
      <c r="E95" s="1">
        <v>10511.582200000001</v>
      </c>
      <c r="F95" s="1">
        <v>3368.1293000000001</v>
      </c>
      <c r="G95" s="2">
        <v>1.7399999999999999E-2</v>
      </c>
      <c r="H95" s="6">
        <v>0.3204207771</v>
      </c>
      <c r="I95" s="1">
        <v>1896.5201999999999</v>
      </c>
      <c r="J95" s="6">
        <v>0.18042195999999999</v>
      </c>
      <c r="K95" s="2">
        <v>0.88600000000000001</v>
      </c>
      <c r="L95" s="2">
        <v>0.84399999999999997</v>
      </c>
      <c r="M95" s="2">
        <v>0.79220000000000002</v>
      </c>
      <c r="N95" s="2">
        <v>0.82709999999999995</v>
      </c>
      <c r="O95" s="6">
        <v>1.8342000000000001</v>
      </c>
      <c r="P95" s="2">
        <v>0</v>
      </c>
    </row>
    <row r="96" spans="1:16">
      <c r="A96" s="1" t="s">
        <v>104</v>
      </c>
      <c r="B96" s="1" t="s">
        <v>61</v>
      </c>
      <c r="C96" s="1" t="s">
        <v>72</v>
      </c>
      <c r="D96" s="1">
        <v>1</v>
      </c>
      <c r="E96" s="1">
        <v>10511.582200000001</v>
      </c>
      <c r="F96" s="1">
        <v>3447.4041000000002</v>
      </c>
      <c r="G96" s="2">
        <v>1.7399999999999999E-2</v>
      </c>
      <c r="H96" s="6">
        <v>0.32796243739999997</v>
      </c>
      <c r="I96" s="1">
        <v>1922.9502</v>
      </c>
      <c r="J96" s="6">
        <v>0.1829363262</v>
      </c>
      <c r="K96" s="2">
        <v>0.86370000000000002</v>
      </c>
      <c r="L96" s="2">
        <v>0.96160000000000001</v>
      </c>
      <c r="M96" s="2">
        <v>0.94269999999999998</v>
      </c>
      <c r="N96" s="2">
        <v>0.98740000000000006</v>
      </c>
      <c r="O96" s="6">
        <v>1.8593999999999999</v>
      </c>
      <c r="P96" s="2">
        <v>0</v>
      </c>
    </row>
    <row r="97" spans="1:16">
      <c r="A97" s="1" t="s">
        <v>104</v>
      </c>
      <c r="B97" s="1" t="s">
        <v>61</v>
      </c>
      <c r="C97" s="1" t="s">
        <v>72</v>
      </c>
      <c r="D97" s="1">
        <v>2</v>
      </c>
      <c r="E97" s="1">
        <v>10511.582200000001</v>
      </c>
      <c r="F97" s="1">
        <v>2899.7645000000002</v>
      </c>
      <c r="G97" s="2">
        <v>1.7399999999999999E-2</v>
      </c>
      <c r="H97" s="6">
        <v>0.2758637578</v>
      </c>
      <c r="I97" s="1">
        <v>1325.5019</v>
      </c>
      <c r="J97" s="6">
        <v>0.1260991809</v>
      </c>
      <c r="K97" s="2">
        <v>0.90769999999999995</v>
      </c>
      <c r="L97" s="2">
        <v>0.83130000000000004</v>
      </c>
      <c r="M97" s="2">
        <v>0.79600000000000004</v>
      </c>
      <c r="N97" s="2">
        <v>0.8337</v>
      </c>
      <c r="O97" s="6">
        <v>2.0796000000000001</v>
      </c>
      <c r="P97" s="2">
        <v>0</v>
      </c>
    </row>
    <row r="98" spans="1:16">
      <c r="A98" s="1" t="s">
        <v>104</v>
      </c>
      <c r="B98" s="1" t="s">
        <v>61</v>
      </c>
      <c r="C98" s="1" t="s">
        <v>72</v>
      </c>
      <c r="D98" s="1">
        <v>3</v>
      </c>
      <c r="E98" s="1">
        <v>10511.582200000001</v>
      </c>
      <c r="F98" s="1">
        <v>3443.3638999999998</v>
      </c>
      <c r="G98" s="2">
        <v>1.7399999999999999E-2</v>
      </c>
      <c r="H98" s="6">
        <v>0.32757808160000002</v>
      </c>
      <c r="I98" s="1">
        <v>1960.6088999999999</v>
      </c>
      <c r="J98" s="6">
        <v>0.18651891449999999</v>
      </c>
      <c r="K98" s="2">
        <v>0.87770000000000004</v>
      </c>
      <c r="L98" s="2">
        <v>0.94230000000000003</v>
      </c>
      <c r="M98" s="2">
        <v>0.91790000000000005</v>
      </c>
      <c r="N98" s="2">
        <v>0.96130000000000004</v>
      </c>
      <c r="O98" s="6">
        <v>1.8038000000000001</v>
      </c>
      <c r="P98" s="2">
        <v>0</v>
      </c>
    </row>
    <row r="99" spans="1:16">
      <c r="A99" s="1" t="s">
        <v>104</v>
      </c>
      <c r="B99" s="1" t="s">
        <v>61</v>
      </c>
      <c r="C99" s="1" t="s">
        <v>72</v>
      </c>
      <c r="D99" s="1">
        <v>4</v>
      </c>
      <c r="E99" s="1">
        <v>10511.582200000001</v>
      </c>
      <c r="F99" s="1">
        <v>3380.3825000000002</v>
      </c>
      <c r="G99" s="2">
        <v>1.7399999999999999E-2</v>
      </c>
      <c r="H99" s="6">
        <v>0.32158646120000001</v>
      </c>
      <c r="I99" s="1">
        <v>1961.2330999999999</v>
      </c>
      <c r="J99" s="6">
        <v>0.1865783</v>
      </c>
      <c r="K99" s="2">
        <v>0.89</v>
      </c>
      <c r="L99" s="2">
        <v>0.8911</v>
      </c>
      <c r="M99" s="2">
        <v>0.85070000000000001</v>
      </c>
      <c r="N99" s="2">
        <v>0.89100000000000001</v>
      </c>
      <c r="O99" s="6">
        <v>1.8882000000000001</v>
      </c>
      <c r="P99" s="2">
        <v>0</v>
      </c>
    </row>
    <row r="100" spans="1:16">
      <c r="A100" s="1" t="s">
        <v>104</v>
      </c>
      <c r="B100" s="1" t="s">
        <v>61</v>
      </c>
      <c r="C100" s="1" t="s">
        <v>73</v>
      </c>
      <c r="D100" s="1">
        <v>-2</v>
      </c>
      <c r="E100" s="1">
        <v>30369.828099999999</v>
      </c>
      <c r="F100" s="1">
        <v>7640.1446999999998</v>
      </c>
      <c r="G100" s="2">
        <v>1.7999999999999999E-2</v>
      </c>
      <c r="H100" s="6">
        <v>0.25157023340000001</v>
      </c>
      <c r="I100" s="1">
        <v>3438.0844000000002</v>
      </c>
      <c r="J100" s="6">
        <v>0.1132072418</v>
      </c>
      <c r="K100" s="2">
        <v>0.85929999999999995</v>
      </c>
      <c r="L100" s="2">
        <v>0.97550000000000003</v>
      </c>
      <c r="M100" s="2">
        <v>0.97399999999999998</v>
      </c>
      <c r="N100" s="2">
        <v>0.995</v>
      </c>
      <c r="O100" s="6">
        <v>1.6046</v>
      </c>
      <c r="P100" s="2">
        <v>0</v>
      </c>
    </row>
    <row r="101" spans="1:16">
      <c r="A101" s="1" t="s">
        <v>104</v>
      </c>
      <c r="B101" s="1" t="s">
        <v>61</v>
      </c>
      <c r="C101" s="1" t="s">
        <v>73</v>
      </c>
      <c r="D101" s="1">
        <v>-1</v>
      </c>
      <c r="E101" s="1">
        <v>30369.828099999999</v>
      </c>
      <c r="F101" s="1">
        <v>7602.4404999999997</v>
      </c>
      <c r="G101" s="2">
        <v>1.7999999999999999E-2</v>
      </c>
      <c r="H101" s="6">
        <v>0.25032873210000001</v>
      </c>
      <c r="I101" s="1">
        <v>3433.9459000000002</v>
      </c>
      <c r="J101" s="6">
        <v>0.1130709713</v>
      </c>
      <c r="K101" s="2">
        <v>0.86019999999999996</v>
      </c>
      <c r="L101" s="2">
        <v>0.97219999999999995</v>
      </c>
      <c r="M101" s="2">
        <v>0.96699999999999997</v>
      </c>
      <c r="N101" s="2">
        <v>0.995</v>
      </c>
      <c r="O101" s="6">
        <v>1.59</v>
      </c>
      <c r="P101" s="2">
        <v>0</v>
      </c>
    </row>
    <row r="102" spans="1:16">
      <c r="A102" s="1" t="s">
        <v>104</v>
      </c>
      <c r="B102" s="1" t="s">
        <v>61</v>
      </c>
      <c r="C102" s="1" t="s">
        <v>73</v>
      </c>
      <c r="D102" s="1">
        <v>0</v>
      </c>
      <c r="E102" s="1">
        <v>30369.828099999999</v>
      </c>
      <c r="F102" s="1">
        <v>7602.4404999999997</v>
      </c>
      <c r="G102" s="2">
        <v>1.7999999999999999E-2</v>
      </c>
      <c r="H102" s="6">
        <v>0.25032873210000001</v>
      </c>
      <c r="I102" s="1">
        <v>3433.9459000000002</v>
      </c>
      <c r="J102" s="6">
        <v>0.1130709713</v>
      </c>
      <c r="K102" s="2">
        <v>0.86019999999999996</v>
      </c>
      <c r="L102" s="2">
        <v>0.97219999999999995</v>
      </c>
      <c r="M102" s="2">
        <v>0.96699999999999997</v>
      </c>
      <c r="N102" s="2">
        <v>0.995</v>
      </c>
      <c r="O102" s="6">
        <v>1.59</v>
      </c>
      <c r="P102" s="2">
        <v>0</v>
      </c>
    </row>
    <row r="103" spans="1:16">
      <c r="A103" s="1" t="s">
        <v>104</v>
      </c>
      <c r="B103" s="1" t="s">
        <v>61</v>
      </c>
      <c r="C103" s="1" t="s">
        <v>73</v>
      </c>
      <c r="D103" s="1">
        <v>1</v>
      </c>
      <c r="E103" s="1">
        <v>30369.828099999999</v>
      </c>
      <c r="F103" s="1">
        <v>7781.3771999999999</v>
      </c>
      <c r="G103" s="2">
        <v>1.7999999999999999E-2</v>
      </c>
      <c r="H103" s="6">
        <v>0.25622065420000001</v>
      </c>
      <c r="I103" s="1">
        <v>3578.2129</v>
      </c>
      <c r="J103" s="6">
        <v>0.11782131010000001</v>
      </c>
      <c r="K103" s="2">
        <v>0.84730000000000005</v>
      </c>
      <c r="L103" s="2">
        <v>0.98819999999999997</v>
      </c>
      <c r="M103" s="2">
        <v>0.98699999999999999</v>
      </c>
      <c r="N103" s="2">
        <v>0.99170000000000003</v>
      </c>
      <c r="O103" s="6">
        <v>1.5539000000000001</v>
      </c>
      <c r="P103" s="2">
        <v>0</v>
      </c>
    </row>
    <row r="104" spans="1:16">
      <c r="A104" s="1" t="s">
        <v>104</v>
      </c>
      <c r="B104" s="1" t="s">
        <v>61</v>
      </c>
      <c r="C104" s="1" t="s">
        <v>73</v>
      </c>
      <c r="D104" s="1">
        <v>2</v>
      </c>
      <c r="E104" s="1">
        <v>30369.828099999999</v>
      </c>
      <c r="F104" s="1">
        <v>6545.2615999999998</v>
      </c>
      <c r="G104" s="2">
        <v>1.7999999999999999E-2</v>
      </c>
      <c r="H104" s="6">
        <v>0.21551856080000001</v>
      </c>
      <c r="I104" s="1">
        <v>2339.0065</v>
      </c>
      <c r="J104" s="6">
        <v>7.7017445399999995E-2</v>
      </c>
      <c r="K104" s="2">
        <v>0.90920000000000001</v>
      </c>
      <c r="L104" s="2">
        <v>0.874</v>
      </c>
      <c r="M104" s="2">
        <v>0.84570000000000001</v>
      </c>
      <c r="N104" s="2">
        <v>0.88290000000000002</v>
      </c>
      <c r="O104" s="6">
        <v>1.6232</v>
      </c>
      <c r="P104" s="2">
        <v>0</v>
      </c>
    </row>
    <row r="105" spans="1:16">
      <c r="A105" s="1" t="s">
        <v>104</v>
      </c>
      <c r="B105" s="1" t="s">
        <v>61</v>
      </c>
      <c r="C105" s="1" t="s">
        <v>73</v>
      </c>
      <c r="D105" s="1">
        <v>3</v>
      </c>
      <c r="E105" s="1">
        <v>30369.828099999999</v>
      </c>
      <c r="F105" s="1">
        <v>7772.2578000000003</v>
      </c>
      <c r="G105" s="2">
        <v>1.7999999999999999E-2</v>
      </c>
      <c r="H105" s="6">
        <v>0.25592037629999997</v>
      </c>
      <c r="I105" s="1">
        <v>3473.8856999999998</v>
      </c>
      <c r="J105" s="6">
        <v>0.11438608629999999</v>
      </c>
      <c r="K105" s="2">
        <v>0.88919999999999999</v>
      </c>
      <c r="L105" s="2">
        <v>0.97230000000000005</v>
      </c>
      <c r="M105" s="2">
        <v>0.96179999999999999</v>
      </c>
      <c r="N105" s="2">
        <v>0.99170000000000003</v>
      </c>
      <c r="O105" s="6">
        <v>1.6112</v>
      </c>
      <c r="P105" s="2">
        <v>0</v>
      </c>
    </row>
    <row r="106" spans="1:16">
      <c r="A106" s="1" t="s">
        <v>104</v>
      </c>
      <c r="B106" s="1" t="s">
        <v>61</v>
      </c>
      <c r="C106" s="1" t="s">
        <v>73</v>
      </c>
      <c r="D106" s="1">
        <v>4</v>
      </c>
      <c r="E106" s="1">
        <v>30369.828099999999</v>
      </c>
      <c r="F106" s="1">
        <v>7630.098</v>
      </c>
      <c r="G106" s="2">
        <v>1.7999999999999999E-2</v>
      </c>
      <c r="H106" s="6">
        <v>0.2512394228</v>
      </c>
      <c r="I106" s="1">
        <v>3522.0032999999999</v>
      </c>
      <c r="J106" s="6">
        <v>0.1159704745</v>
      </c>
      <c r="K106" s="2">
        <v>0.90410000000000001</v>
      </c>
      <c r="L106" s="2">
        <v>0.94989999999999997</v>
      </c>
      <c r="M106" s="2">
        <v>0.92630000000000001</v>
      </c>
      <c r="N106" s="2">
        <v>0.96699999999999997</v>
      </c>
      <c r="O106" s="6">
        <v>1.6433</v>
      </c>
      <c r="P106" s="2">
        <v>0</v>
      </c>
    </row>
  </sheetData>
  <phoneticPr fontId="1" type="noConversion"/>
  <pageMargins left="0.75" right="0.75" top="0.75" bottom="0.5" header="0.5" footer="0.7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4"/>
  <sheetViews>
    <sheetView workbookViewId="0">
      <selection activeCell="C15" sqref="C15"/>
    </sheetView>
  </sheetViews>
  <sheetFormatPr defaultRowHeight="14.4"/>
  <cols>
    <col min="1" max="1" width="12.21875" bestFit="1" customWidth="1"/>
    <col min="2" max="2" width="4.33203125" customWidth="1"/>
  </cols>
  <sheetData>
    <row r="1" spans="1:8" ht="43.2">
      <c r="A1" s="7" t="s">
        <v>92</v>
      </c>
      <c r="B1" s="7" t="s">
        <v>1</v>
      </c>
      <c r="C1" s="7" t="s">
        <v>105</v>
      </c>
      <c r="D1" s="7" t="s">
        <v>94</v>
      </c>
      <c r="E1" s="7" t="s">
        <v>95</v>
      </c>
      <c r="F1" s="7" t="s">
        <v>106</v>
      </c>
      <c r="G1" s="7" t="s">
        <v>107</v>
      </c>
      <c r="H1" s="7" t="s">
        <v>108</v>
      </c>
    </row>
    <row r="2" spans="1:8">
      <c r="A2" s="1" t="s">
        <v>109</v>
      </c>
      <c r="B2" s="1">
        <v>-2</v>
      </c>
      <c r="C2" s="1">
        <v>192114.41190000001</v>
      </c>
      <c r="D2" s="2">
        <v>0.99990000000000001</v>
      </c>
      <c r="E2" s="1">
        <v>373.31470000000002</v>
      </c>
      <c r="F2" s="1">
        <v>1145.9731999999999</v>
      </c>
      <c r="G2" s="1">
        <v>7180.4396999999999</v>
      </c>
      <c r="H2" s="1">
        <v>0</v>
      </c>
    </row>
    <row r="3" spans="1:8">
      <c r="A3" s="1" t="s">
        <v>109</v>
      </c>
      <c r="B3" s="1">
        <v>-1</v>
      </c>
      <c r="C3" s="1">
        <v>192114.41190000001</v>
      </c>
      <c r="D3" s="2">
        <v>0.99990000000000001</v>
      </c>
      <c r="E3" s="1">
        <v>373.31470000000002</v>
      </c>
      <c r="F3" s="1">
        <v>1145.9731999999999</v>
      </c>
      <c r="G3" s="1">
        <v>7180.4396999999999</v>
      </c>
      <c r="H3" s="1">
        <v>0</v>
      </c>
    </row>
    <row r="4" spans="1:8">
      <c r="A4" s="1" t="s">
        <v>109</v>
      </c>
      <c r="B4" s="1">
        <v>0</v>
      </c>
      <c r="C4" s="1">
        <v>192114.41190000001</v>
      </c>
      <c r="D4" s="2">
        <v>0.99990000000000001</v>
      </c>
      <c r="E4" s="1">
        <v>373.31470000000002</v>
      </c>
      <c r="F4" s="1">
        <v>1145.9731999999999</v>
      </c>
      <c r="G4" s="1">
        <v>7180.4396999999999</v>
      </c>
      <c r="H4" s="1">
        <v>0</v>
      </c>
    </row>
    <row r="5" spans="1:8">
      <c r="A5" s="1" t="s">
        <v>109</v>
      </c>
      <c r="B5" s="1">
        <v>1</v>
      </c>
      <c r="C5" s="1">
        <v>192114.41190000001</v>
      </c>
      <c r="D5" s="2">
        <v>0.99990000000000001</v>
      </c>
      <c r="E5" s="1">
        <v>373.31470000000002</v>
      </c>
      <c r="F5" s="1">
        <v>1145.9731999999999</v>
      </c>
      <c r="G5" s="1">
        <v>7180.4396999999999</v>
      </c>
      <c r="H5" s="1">
        <v>0</v>
      </c>
    </row>
    <row r="6" spans="1:8">
      <c r="A6" s="1" t="s">
        <v>109</v>
      </c>
      <c r="B6" s="1">
        <v>2</v>
      </c>
      <c r="C6" s="1">
        <v>192114.41190000001</v>
      </c>
      <c r="D6" s="2">
        <v>0.99990000000000001</v>
      </c>
      <c r="E6" s="1">
        <v>373.31470000000002</v>
      </c>
      <c r="F6" s="1">
        <v>1145.9731999999999</v>
      </c>
      <c r="G6" s="1">
        <v>7180.4396999999999</v>
      </c>
      <c r="H6" s="1">
        <v>0</v>
      </c>
    </row>
    <row r="7" spans="1:8">
      <c r="A7" s="1" t="s">
        <v>109</v>
      </c>
      <c r="B7" s="1">
        <v>3</v>
      </c>
      <c r="C7" s="1">
        <v>192114.41190000001</v>
      </c>
      <c r="D7" s="2">
        <v>0.99990000000000001</v>
      </c>
      <c r="E7" s="1">
        <v>373.31470000000002</v>
      </c>
      <c r="F7" s="1">
        <v>1145.9731999999999</v>
      </c>
      <c r="G7" s="1">
        <v>7180.4396999999999</v>
      </c>
      <c r="H7" s="1">
        <v>0</v>
      </c>
    </row>
    <row r="8" spans="1:8">
      <c r="A8" s="1" t="s">
        <v>109</v>
      </c>
      <c r="B8" s="1">
        <v>4</v>
      </c>
      <c r="C8" s="1">
        <v>192114.41190000001</v>
      </c>
      <c r="D8" s="2">
        <v>0.99990000000000001</v>
      </c>
      <c r="E8" s="1">
        <v>373.31470000000002</v>
      </c>
      <c r="F8" s="1">
        <v>1145.9731999999999</v>
      </c>
      <c r="G8" s="1">
        <v>7180.4396999999999</v>
      </c>
      <c r="H8" s="1">
        <v>0</v>
      </c>
    </row>
    <row r="14" spans="1:8" ht="17.399999999999999">
      <c r="C14" s="42" t="s">
        <v>122</v>
      </c>
    </row>
  </sheetData>
  <phoneticPr fontId="1" type="noConversion"/>
  <pageMargins left="0.75" right="0.75" top="0.75" bottom="0.5" header="0.5" footer="0.7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43"/>
  <sheetViews>
    <sheetView workbookViewId="0">
      <selection activeCell="B1" sqref="B1"/>
    </sheetView>
  </sheetViews>
  <sheetFormatPr defaultRowHeight="14.4"/>
  <cols>
    <col min="1" max="1" width="28" bestFit="1" customWidth="1"/>
    <col min="3" max="3" width="4.5546875" customWidth="1"/>
  </cols>
  <sheetData>
    <row r="1" spans="1:25" ht="57.6">
      <c r="A1" s="7" t="s">
        <v>74</v>
      </c>
      <c r="B1" s="7" t="s">
        <v>93</v>
      </c>
      <c r="C1" s="7" t="s">
        <v>1</v>
      </c>
      <c r="D1" s="7" t="s">
        <v>63</v>
      </c>
      <c r="E1" s="7" t="s">
        <v>75</v>
      </c>
      <c r="F1" s="7" t="s">
        <v>65</v>
      </c>
      <c r="G1" s="7" t="s">
        <v>66</v>
      </c>
      <c r="H1" s="7" t="s">
        <v>50</v>
      </c>
      <c r="I1" s="7" t="s">
        <v>47</v>
      </c>
      <c r="J1" s="7" t="s">
        <v>48</v>
      </c>
      <c r="K1" s="7" t="s">
        <v>56</v>
      </c>
      <c r="L1" s="7" t="s">
        <v>52</v>
      </c>
      <c r="M1" s="7" t="s">
        <v>9</v>
      </c>
      <c r="N1" s="7" t="s">
        <v>76</v>
      </c>
      <c r="O1" s="7" t="s">
        <v>6</v>
      </c>
      <c r="P1" s="7" t="s">
        <v>7</v>
      </c>
      <c r="Q1" s="7" t="s">
        <v>8</v>
      </c>
      <c r="R1" s="7" t="s">
        <v>77</v>
      </c>
      <c r="S1" s="7" t="s">
        <v>11</v>
      </c>
      <c r="T1" s="7" t="s">
        <v>78</v>
      </c>
      <c r="U1" s="7" t="s">
        <v>36</v>
      </c>
      <c r="V1" s="7" t="s">
        <v>37</v>
      </c>
      <c r="W1" s="7" t="s">
        <v>79</v>
      </c>
      <c r="X1" s="7" t="s">
        <v>57</v>
      </c>
      <c r="Y1" s="7" t="s">
        <v>80</v>
      </c>
    </row>
    <row r="2" spans="1:25">
      <c r="A2" s="1" t="s">
        <v>68</v>
      </c>
      <c r="B2" s="1" t="s">
        <v>91</v>
      </c>
      <c r="C2" s="1">
        <v>-2</v>
      </c>
      <c r="D2" s="1">
        <v>67393.885200000004</v>
      </c>
      <c r="E2" s="1">
        <v>28227.5936</v>
      </c>
      <c r="F2" s="5">
        <v>0.41884502680000002</v>
      </c>
      <c r="G2" s="5">
        <v>0.1838302628</v>
      </c>
      <c r="H2" s="1">
        <v>12389.035599999999</v>
      </c>
      <c r="I2" s="2">
        <v>0.93689999999999996</v>
      </c>
      <c r="J2" s="2">
        <v>0.92589999999999995</v>
      </c>
      <c r="K2" s="2">
        <v>0.87709999999999999</v>
      </c>
      <c r="L2" s="3">
        <v>3.3898000000000001</v>
      </c>
      <c r="M2" s="2">
        <v>9.9099999999999994E-2</v>
      </c>
      <c r="N2" s="1">
        <v>1570.2080000000001</v>
      </c>
      <c r="O2" s="3">
        <v>3.2938000000000001</v>
      </c>
      <c r="P2" s="3">
        <v>52169.292800000003</v>
      </c>
      <c r="Q2" s="1">
        <v>7.7308000000000003</v>
      </c>
      <c r="R2" s="2">
        <v>0.49580000000000002</v>
      </c>
      <c r="S2" s="2">
        <v>2.53E-2</v>
      </c>
      <c r="T2" s="1">
        <v>12.997</v>
      </c>
      <c r="U2" s="1">
        <v>946.8981</v>
      </c>
      <c r="V2" s="2">
        <v>0.82630000000000003</v>
      </c>
      <c r="W2" s="1">
        <v>685.58910000000003</v>
      </c>
      <c r="X2" s="6">
        <v>1.0668</v>
      </c>
      <c r="Y2" s="1">
        <v>654.53779999999995</v>
      </c>
    </row>
    <row r="3" spans="1:25">
      <c r="A3" s="1" t="s">
        <v>68</v>
      </c>
      <c r="B3" s="1" t="s">
        <v>91</v>
      </c>
      <c r="C3" s="1">
        <v>-1</v>
      </c>
      <c r="D3" s="1">
        <v>67393.885200000004</v>
      </c>
      <c r="E3" s="1">
        <v>27665.010900000001</v>
      </c>
      <c r="F3" s="5">
        <v>0.41049734450000003</v>
      </c>
      <c r="G3" s="5">
        <v>0.1785607602</v>
      </c>
      <c r="H3" s="1">
        <v>12033.9033</v>
      </c>
      <c r="I3" s="2">
        <v>0.93369999999999997</v>
      </c>
      <c r="J3" s="2">
        <v>0.92130000000000001</v>
      </c>
      <c r="K3" s="2">
        <v>0.87219999999999998</v>
      </c>
      <c r="L3" s="3">
        <v>3.3898000000000001</v>
      </c>
      <c r="M3" s="2">
        <v>8.4400000000000003E-2</v>
      </c>
      <c r="N3" s="1">
        <v>1319.3373999999999</v>
      </c>
      <c r="O3" s="3">
        <v>3.1682000000000001</v>
      </c>
      <c r="P3" s="3">
        <v>49522.482799999998</v>
      </c>
      <c r="Q3" s="1">
        <v>7.5248999999999997</v>
      </c>
      <c r="R3" s="2">
        <v>0.48980000000000001</v>
      </c>
      <c r="S3" s="2">
        <v>0</v>
      </c>
      <c r="T3" s="1">
        <v>12.997</v>
      </c>
      <c r="U3" s="1">
        <v>934.49580000000003</v>
      </c>
      <c r="V3" s="2">
        <v>0.82930000000000004</v>
      </c>
      <c r="W3" s="1">
        <v>667.89509999999996</v>
      </c>
      <c r="X3" s="6">
        <v>1.0405</v>
      </c>
      <c r="Y3" s="1">
        <v>645.96479999999997</v>
      </c>
    </row>
    <row r="4" spans="1:25">
      <c r="A4" s="1" t="s">
        <v>68</v>
      </c>
      <c r="B4" s="1" t="s">
        <v>91</v>
      </c>
      <c r="C4" s="1">
        <v>0</v>
      </c>
      <c r="D4" s="1">
        <v>67393.885200000004</v>
      </c>
      <c r="E4" s="1">
        <v>27665.010900000001</v>
      </c>
      <c r="F4" s="5">
        <v>0.41049734450000003</v>
      </c>
      <c r="G4" s="5">
        <v>0.1785607602</v>
      </c>
      <c r="H4" s="1">
        <v>12033.9033</v>
      </c>
      <c r="I4" s="2">
        <v>0.93369999999999997</v>
      </c>
      <c r="J4" s="2">
        <v>0.92130000000000001</v>
      </c>
      <c r="K4" s="2">
        <v>0.87219999999999998</v>
      </c>
      <c r="L4" s="3">
        <v>3.3898000000000001</v>
      </c>
      <c r="M4" s="2">
        <v>8.4400000000000003E-2</v>
      </c>
      <c r="N4" s="1">
        <v>1319.3373999999999</v>
      </c>
      <c r="O4" s="3">
        <v>3.1682000000000001</v>
      </c>
      <c r="P4" s="3">
        <v>49522.482799999998</v>
      </c>
      <c r="Q4" s="1">
        <v>7.5248999999999997</v>
      </c>
      <c r="R4" s="2">
        <v>0.48980000000000001</v>
      </c>
      <c r="S4" s="2">
        <v>0</v>
      </c>
      <c r="T4" s="1">
        <v>12.997</v>
      </c>
      <c r="U4" s="1">
        <v>934.49580000000003</v>
      </c>
      <c r="V4" s="2">
        <v>0.82930000000000004</v>
      </c>
      <c r="W4" s="1">
        <v>667.89509999999996</v>
      </c>
      <c r="X4" s="6">
        <v>1.0405</v>
      </c>
      <c r="Y4" s="1">
        <v>645.96479999999997</v>
      </c>
    </row>
    <row r="5" spans="1:25">
      <c r="A5" s="1" t="s">
        <v>68</v>
      </c>
      <c r="B5" s="1" t="s">
        <v>91</v>
      </c>
      <c r="C5" s="1">
        <v>1</v>
      </c>
      <c r="D5" s="1">
        <v>67393.885200000004</v>
      </c>
      <c r="E5" s="1">
        <v>28587.7991</v>
      </c>
      <c r="F5" s="5">
        <v>0.42418980620000002</v>
      </c>
      <c r="G5" s="5">
        <v>0.19200911849999999</v>
      </c>
      <c r="H5" s="1">
        <v>12940.2405</v>
      </c>
      <c r="I5" s="2">
        <v>0.98850000000000005</v>
      </c>
      <c r="J5" s="2">
        <v>0.98650000000000004</v>
      </c>
      <c r="K5" s="2">
        <v>0.9</v>
      </c>
      <c r="L5" s="3">
        <v>3.3898000000000001</v>
      </c>
      <c r="M5" s="2">
        <v>4.0099999999999997E-2</v>
      </c>
      <c r="N5" s="1">
        <v>628.83780000000002</v>
      </c>
      <c r="O5" s="3">
        <v>3.7982999999999998</v>
      </c>
      <c r="P5" s="3">
        <v>59434.727899999998</v>
      </c>
      <c r="Q5" s="1">
        <v>7.5624000000000002</v>
      </c>
      <c r="R5" s="2">
        <v>0.48980000000000001</v>
      </c>
      <c r="S5" s="2">
        <v>0</v>
      </c>
      <c r="T5" s="1">
        <v>12.997</v>
      </c>
      <c r="U5" s="1">
        <v>935.47929999999997</v>
      </c>
      <c r="V5" s="2">
        <v>0.93420000000000003</v>
      </c>
      <c r="W5" s="1">
        <v>726.54830000000004</v>
      </c>
      <c r="X5" s="6">
        <v>0.96789999999999998</v>
      </c>
      <c r="Y5" s="1">
        <v>754.41880000000003</v>
      </c>
    </row>
    <row r="6" spans="1:25">
      <c r="A6" s="1" t="s">
        <v>68</v>
      </c>
      <c r="B6" s="1" t="s">
        <v>91</v>
      </c>
      <c r="C6" s="1">
        <v>2</v>
      </c>
      <c r="D6" s="1">
        <v>67393.885200000004</v>
      </c>
      <c r="E6" s="1">
        <v>25628.7978</v>
      </c>
      <c r="F6" s="5">
        <v>0.38028372649999997</v>
      </c>
      <c r="G6" s="5">
        <v>0.12998645010000001</v>
      </c>
      <c r="H6" s="1">
        <v>8760.2919000000002</v>
      </c>
      <c r="I6" s="2">
        <v>0.89390000000000003</v>
      </c>
      <c r="J6" s="2">
        <v>0.88539999999999996</v>
      </c>
      <c r="K6" s="2">
        <v>0.83620000000000005</v>
      </c>
      <c r="L6" s="3">
        <v>3.3898000000000001</v>
      </c>
      <c r="M6" s="2">
        <v>0.18129999999999999</v>
      </c>
      <c r="N6" s="1">
        <v>3059.1062999999999</v>
      </c>
      <c r="O6" s="3">
        <v>2.6412</v>
      </c>
      <c r="P6" s="3">
        <v>44554.370999999999</v>
      </c>
      <c r="Q6" s="1">
        <v>7.4579000000000004</v>
      </c>
      <c r="R6" s="2">
        <v>0.48980000000000001</v>
      </c>
      <c r="S6" s="2">
        <v>0</v>
      </c>
      <c r="T6" s="1">
        <v>12.997</v>
      </c>
      <c r="U6" s="1">
        <v>1010.7239</v>
      </c>
      <c r="V6" s="2">
        <v>0.80120000000000002</v>
      </c>
      <c r="W6" s="1">
        <v>531.59770000000003</v>
      </c>
      <c r="X6" s="6">
        <v>1.2114</v>
      </c>
      <c r="Y6" s="1">
        <v>697.101</v>
      </c>
    </row>
    <row r="7" spans="1:25">
      <c r="A7" s="1" t="s">
        <v>68</v>
      </c>
      <c r="B7" s="1" t="s">
        <v>91</v>
      </c>
      <c r="C7" s="1">
        <v>3</v>
      </c>
      <c r="D7" s="1">
        <v>67393.885200000004</v>
      </c>
      <c r="E7" s="1">
        <v>29259.436099999999</v>
      </c>
      <c r="F7" s="5">
        <v>0.43415565119999999</v>
      </c>
      <c r="G7" s="5">
        <v>0.2086427699</v>
      </c>
      <c r="H7" s="1">
        <v>14061.2469</v>
      </c>
      <c r="I7" s="2">
        <v>0.97950000000000004</v>
      </c>
      <c r="J7" s="2">
        <v>0.97529999999999994</v>
      </c>
      <c r="K7" s="2">
        <v>0.9</v>
      </c>
      <c r="L7" s="3">
        <v>3.3898000000000001</v>
      </c>
      <c r="M7" s="2">
        <v>3.7000000000000002E-3</v>
      </c>
      <c r="N7" s="1">
        <v>57.4587</v>
      </c>
      <c r="O7" s="3">
        <v>2.8973</v>
      </c>
      <c r="P7" s="3">
        <v>44034.018700000001</v>
      </c>
      <c r="Q7" s="1">
        <v>6.3912000000000004</v>
      </c>
      <c r="R7" s="2">
        <v>0.48980000000000001</v>
      </c>
      <c r="S7" s="2">
        <v>0</v>
      </c>
      <c r="T7" s="1">
        <v>18.5672</v>
      </c>
      <c r="U7" s="1">
        <v>1295.9919</v>
      </c>
      <c r="V7" s="2">
        <v>0.93189999999999995</v>
      </c>
      <c r="W7" s="1">
        <v>778.32929999999999</v>
      </c>
      <c r="X7" s="6">
        <v>0.90429999999999999</v>
      </c>
      <c r="Y7" s="1">
        <v>942.11130000000003</v>
      </c>
    </row>
    <row r="8" spans="1:25">
      <c r="A8" s="1" t="s">
        <v>68</v>
      </c>
      <c r="B8" s="1" t="s">
        <v>91</v>
      </c>
      <c r="C8" s="1">
        <v>4</v>
      </c>
      <c r="D8" s="1">
        <v>67393.885200000004</v>
      </c>
      <c r="E8" s="1">
        <v>28310.7048</v>
      </c>
      <c r="F8" s="5">
        <v>0.42007824240000002</v>
      </c>
      <c r="G8" s="5">
        <v>0.2118365703</v>
      </c>
      <c r="H8" s="1">
        <v>14276.4895</v>
      </c>
      <c r="I8" s="2">
        <v>0.96350000000000002</v>
      </c>
      <c r="J8" s="2">
        <v>0.95620000000000005</v>
      </c>
      <c r="K8" s="2">
        <v>0.9</v>
      </c>
      <c r="L8" s="3">
        <v>3.3898000000000001</v>
      </c>
      <c r="M8" s="2">
        <v>2.3999999999999998E-3</v>
      </c>
      <c r="N8" s="1">
        <v>34.178800000000003</v>
      </c>
      <c r="O8" s="3">
        <v>2.6381000000000001</v>
      </c>
      <c r="P8" s="3">
        <v>37023.705000000002</v>
      </c>
      <c r="Q8" s="1">
        <v>6.1866000000000003</v>
      </c>
      <c r="R8" s="2">
        <v>0.48980000000000001</v>
      </c>
      <c r="S8" s="2">
        <v>0</v>
      </c>
      <c r="T8" s="1">
        <v>18.5672</v>
      </c>
      <c r="U8" s="1">
        <v>1316.4103</v>
      </c>
      <c r="V8" s="2">
        <v>0.90469999999999995</v>
      </c>
      <c r="W8" s="1">
        <v>834.84059999999999</v>
      </c>
      <c r="X8" s="6">
        <v>0.91569999999999996</v>
      </c>
      <c r="Y8" s="1">
        <v>1401.5998</v>
      </c>
    </row>
    <row r="9" spans="1:25">
      <c r="A9" s="1" t="s">
        <v>69</v>
      </c>
      <c r="B9" s="1" t="s">
        <v>91</v>
      </c>
      <c r="C9" s="1">
        <v>-2</v>
      </c>
      <c r="D9" s="1">
        <v>11360.9015</v>
      </c>
      <c r="E9" s="1">
        <v>5815.9034000000001</v>
      </c>
      <c r="F9" s="5">
        <v>0.51192270090000003</v>
      </c>
      <c r="G9" s="5">
        <v>0.25050211649999998</v>
      </c>
      <c r="H9" s="1">
        <v>2845.9297999999999</v>
      </c>
      <c r="I9" s="2">
        <v>0.85209999999999997</v>
      </c>
      <c r="J9" s="2">
        <v>0.82189999999999996</v>
      </c>
      <c r="K9" s="2">
        <v>0.83520000000000005</v>
      </c>
      <c r="L9" s="3">
        <v>1.7417</v>
      </c>
      <c r="M9" s="2">
        <v>8.3900000000000002E-2</v>
      </c>
      <c r="N9" s="1">
        <v>249.42269999999999</v>
      </c>
      <c r="O9" s="3">
        <v>2.6886000000000001</v>
      </c>
      <c r="P9" s="3">
        <v>7985.0886</v>
      </c>
      <c r="Q9" s="1">
        <v>7.7099000000000002</v>
      </c>
      <c r="R9" s="2">
        <v>0.61260000000000003</v>
      </c>
      <c r="S9" s="2">
        <v>2.98E-2</v>
      </c>
      <c r="T9" s="1">
        <v>12.997</v>
      </c>
      <c r="U9" s="1">
        <v>1053.2898</v>
      </c>
      <c r="V9" s="2">
        <v>0.69730000000000003</v>
      </c>
      <c r="W9" s="1">
        <v>921.70889999999997</v>
      </c>
      <c r="X9" s="6">
        <v>1.2182999999999999</v>
      </c>
      <c r="Y9" s="1">
        <v>1031.4474</v>
      </c>
    </row>
    <row r="10" spans="1:25">
      <c r="A10" s="1" t="s">
        <v>69</v>
      </c>
      <c r="B10" s="1" t="s">
        <v>91</v>
      </c>
      <c r="C10" s="1">
        <v>-1</v>
      </c>
      <c r="D10" s="1">
        <v>11360.9015</v>
      </c>
      <c r="E10" s="1">
        <v>5700.0517</v>
      </c>
      <c r="F10" s="5">
        <v>0.50172529899999996</v>
      </c>
      <c r="G10" s="5">
        <v>0.24290960070000001</v>
      </c>
      <c r="H10" s="1">
        <v>2759.672</v>
      </c>
      <c r="I10" s="2">
        <v>0.83840000000000003</v>
      </c>
      <c r="J10" s="2">
        <v>0.80259999999999998</v>
      </c>
      <c r="K10" s="2">
        <v>0.81489999999999996</v>
      </c>
      <c r="L10" s="3">
        <v>1.7417</v>
      </c>
      <c r="M10" s="2">
        <v>7.1400000000000005E-2</v>
      </c>
      <c r="N10" s="1">
        <v>209.95599999999999</v>
      </c>
      <c r="O10" s="3">
        <v>2.5390999999999999</v>
      </c>
      <c r="P10" s="3">
        <v>7466.0151999999998</v>
      </c>
      <c r="Q10" s="1">
        <v>7.4816000000000003</v>
      </c>
      <c r="R10" s="2">
        <v>0.60629999999999995</v>
      </c>
      <c r="S10" s="2">
        <v>3.3999999999999998E-3</v>
      </c>
      <c r="T10" s="1">
        <v>12.997</v>
      </c>
      <c r="U10" s="1">
        <v>1042.7944</v>
      </c>
      <c r="V10" s="2">
        <v>0.69789999999999996</v>
      </c>
      <c r="W10" s="1">
        <v>899.88559999999995</v>
      </c>
      <c r="X10" s="6">
        <v>1.1953</v>
      </c>
      <c r="Y10" s="1">
        <v>1021.1697</v>
      </c>
    </row>
    <row r="11" spans="1:25">
      <c r="A11" s="1" t="s">
        <v>69</v>
      </c>
      <c r="B11" s="1" t="s">
        <v>91</v>
      </c>
      <c r="C11" s="1">
        <v>0</v>
      </c>
      <c r="D11" s="1">
        <v>11360.9015</v>
      </c>
      <c r="E11" s="1">
        <v>5700.0517</v>
      </c>
      <c r="F11" s="5">
        <v>0.50172529899999996</v>
      </c>
      <c r="G11" s="5">
        <v>0.24290960070000001</v>
      </c>
      <c r="H11" s="1">
        <v>2759.672</v>
      </c>
      <c r="I11" s="2">
        <v>0.83840000000000003</v>
      </c>
      <c r="J11" s="2">
        <v>0.80259999999999998</v>
      </c>
      <c r="K11" s="2">
        <v>0.81489999999999996</v>
      </c>
      <c r="L11" s="3">
        <v>1.7417</v>
      </c>
      <c r="M11" s="2">
        <v>7.1400000000000005E-2</v>
      </c>
      <c r="N11" s="1">
        <v>209.95599999999999</v>
      </c>
      <c r="O11" s="3">
        <v>2.5390999999999999</v>
      </c>
      <c r="P11" s="3">
        <v>7466.0151999999998</v>
      </c>
      <c r="Q11" s="1">
        <v>7.4816000000000003</v>
      </c>
      <c r="R11" s="2">
        <v>0.60629999999999995</v>
      </c>
      <c r="S11" s="2">
        <v>3.3999999999999998E-3</v>
      </c>
      <c r="T11" s="1">
        <v>12.997</v>
      </c>
      <c r="U11" s="1">
        <v>1042.7944</v>
      </c>
      <c r="V11" s="2">
        <v>0.69789999999999996</v>
      </c>
      <c r="W11" s="1">
        <v>899.88559999999995</v>
      </c>
      <c r="X11" s="6">
        <v>1.1953</v>
      </c>
      <c r="Y11" s="1">
        <v>1021.1697</v>
      </c>
    </row>
    <row r="12" spans="1:25">
      <c r="A12" s="1" t="s">
        <v>69</v>
      </c>
      <c r="B12" s="1" t="s">
        <v>91</v>
      </c>
      <c r="C12" s="1">
        <v>1</v>
      </c>
      <c r="D12" s="1">
        <v>11360.9015</v>
      </c>
      <c r="E12" s="1">
        <v>5890.0324000000001</v>
      </c>
      <c r="F12" s="5">
        <v>0.51844762789999999</v>
      </c>
      <c r="G12" s="5">
        <v>0.25437607099999998</v>
      </c>
      <c r="H12" s="1">
        <v>2889.9414999999999</v>
      </c>
      <c r="I12" s="2">
        <v>0.97399999999999998</v>
      </c>
      <c r="J12" s="2">
        <v>0.96409999999999996</v>
      </c>
      <c r="K12" s="2">
        <v>0.97499999999999998</v>
      </c>
      <c r="L12" s="3">
        <v>1.7417</v>
      </c>
      <c r="M12" s="2">
        <v>3.7999999999999999E-2</v>
      </c>
      <c r="N12" s="1">
        <v>114.1477</v>
      </c>
      <c r="O12" s="3">
        <v>3.4249000000000001</v>
      </c>
      <c r="P12" s="3">
        <v>10275.2855</v>
      </c>
      <c r="Q12" s="1">
        <v>7.5129000000000001</v>
      </c>
      <c r="R12" s="2">
        <v>0.60629999999999995</v>
      </c>
      <c r="S12" s="2">
        <v>3.3999999999999998E-3</v>
      </c>
      <c r="T12" s="1">
        <v>12.997</v>
      </c>
      <c r="U12" s="1">
        <v>1063.9708000000001</v>
      </c>
      <c r="V12" s="2">
        <v>0.86599999999999999</v>
      </c>
      <c r="W12" s="1">
        <v>967.28380000000004</v>
      </c>
      <c r="X12" s="6">
        <v>1.1473</v>
      </c>
      <c r="Y12" s="1">
        <v>1287.0615</v>
      </c>
    </row>
    <row r="13" spans="1:25">
      <c r="A13" s="1" t="s">
        <v>69</v>
      </c>
      <c r="B13" s="1" t="s">
        <v>91</v>
      </c>
      <c r="C13" s="1">
        <v>2</v>
      </c>
      <c r="D13" s="1">
        <v>11360.9015</v>
      </c>
      <c r="E13" s="1">
        <v>5280.8126000000002</v>
      </c>
      <c r="F13" s="5">
        <v>0.46482338000000001</v>
      </c>
      <c r="G13" s="5">
        <v>0.18895918519999999</v>
      </c>
      <c r="H13" s="1">
        <v>2146.7467000000001</v>
      </c>
      <c r="I13" s="2">
        <v>0.88560000000000005</v>
      </c>
      <c r="J13" s="2">
        <v>0.86409999999999998</v>
      </c>
      <c r="K13" s="2">
        <v>0.88290000000000002</v>
      </c>
      <c r="L13" s="3">
        <v>1.7417</v>
      </c>
      <c r="M13" s="2">
        <v>0.17449999999999999</v>
      </c>
      <c r="N13" s="1">
        <v>546.9393</v>
      </c>
      <c r="O13" s="3">
        <v>2.4900000000000002</v>
      </c>
      <c r="P13" s="3">
        <v>7804.0042000000003</v>
      </c>
      <c r="Q13" s="1">
        <v>7.4227999999999996</v>
      </c>
      <c r="R13" s="2">
        <v>0.60629999999999995</v>
      </c>
      <c r="S13" s="2">
        <v>3.3999999999999998E-3</v>
      </c>
      <c r="T13" s="1">
        <v>12.997</v>
      </c>
      <c r="U13" s="1">
        <v>1111.4846</v>
      </c>
      <c r="V13" s="2">
        <v>0.77110000000000001</v>
      </c>
      <c r="W13" s="1">
        <v>739.8057</v>
      </c>
      <c r="X13" s="6">
        <v>1.3842000000000001</v>
      </c>
      <c r="Y13" s="1">
        <v>1280.5121999999999</v>
      </c>
    </row>
    <row r="14" spans="1:25">
      <c r="A14" s="1" t="s">
        <v>69</v>
      </c>
      <c r="B14" s="1" t="s">
        <v>91</v>
      </c>
      <c r="C14" s="1">
        <v>3</v>
      </c>
      <c r="D14" s="1">
        <v>11360.9015</v>
      </c>
      <c r="E14" s="1">
        <v>6028.3491000000004</v>
      </c>
      <c r="F14" s="5">
        <v>0.53062242309999996</v>
      </c>
      <c r="G14" s="5">
        <v>0.2373259097</v>
      </c>
      <c r="H14" s="1">
        <v>2696.2363</v>
      </c>
      <c r="I14" s="2">
        <v>0.92600000000000005</v>
      </c>
      <c r="J14" s="2">
        <v>0.91220000000000001</v>
      </c>
      <c r="K14" s="2">
        <v>0.93440000000000001</v>
      </c>
      <c r="L14" s="3">
        <v>1.7417</v>
      </c>
      <c r="M14" s="2">
        <v>8.0000000000000004E-4</v>
      </c>
      <c r="N14" s="1">
        <v>2.8929999999999998</v>
      </c>
      <c r="O14" s="3">
        <v>2.2679999999999998</v>
      </c>
      <c r="P14" s="3">
        <v>7557.3829999999998</v>
      </c>
      <c r="Q14" s="1">
        <v>6.1299000000000001</v>
      </c>
      <c r="R14" s="2">
        <v>0.60629999999999995</v>
      </c>
      <c r="S14" s="2">
        <v>3.3999999999999998E-3</v>
      </c>
      <c r="T14" s="1">
        <v>29.852699999999999</v>
      </c>
      <c r="U14" s="1">
        <v>2719.5412999999999</v>
      </c>
      <c r="V14" s="2">
        <v>0.8639</v>
      </c>
      <c r="W14" s="1">
        <v>990.16899999999998</v>
      </c>
      <c r="X14" s="6">
        <v>1.2827999999999999</v>
      </c>
      <c r="Y14" s="1">
        <v>2549.788</v>
      </c>
    </row>
    <row r="15" spans="1:25">
      <c r="A15" s="1" t="s">
        <v>69</v>
      </c>
      <c r="B15" s="1" t="s">
        <v>91</v>
      </c>
      <c r="C15" s="1">
        <v>4</v>
      </c>
      <c r="D15" s="1">
        <v>11360.9015</v>
      </c>
      <c r="E15" s="1">
        <v>5832.9503999999997</v>
      </c>
      <c r="F15" s="5">
        <v>0.51342320279999998</v>
      </c>
      <c r="G15" s="5">
        <v>0.2410277773</v>
      </c>
      <c r="H15" s="1">
        <v>2738.2928000000002</v>
      </c>
      <c r="I15" s="2">
        <v>0.879</v>
      </c>
      <c r="J15" s="2">
        <v>0.8488</v>
      </c>
      <c r="K15" s="2">
        <v>0.874</v>
      </c>
      <c r="L15" s="3">
        <v>1.7417</v>
      </c>
      <c r="M15" s="2">
        <v>5.9999999999999995E-4</v>
      </c>
      <c r="N15" s="1">
        <v>2.0051000000000001</v>
      </c>
      <c r="O15" s="3">
        <v>1.9379999999999999</v>
      </c>
      <c r="P15" s="3">
        <v>5997.5594000000001</v>
      </c>
      <c r="Q15" s="1">
        <v>5.9032</v>
      </c>
      <c r="R15" s="2">
        <v>0.60629999999999995</v>
      </c>
      <c r="S15" s="2">
        <v>3.3999999999999998E-3</v>
      </c>
      <c r="T15" s="1">
        <v>29.939699999999998</v>
      </c>
      <c r="U15" s="1">
        <v>2786.3978999999999</v>
      </c>
      <c r="V15" s="2">
        <v>0.83989999999999998</v>
      </c>
      <c r="W15" s="1">
        <v>1050.6686</v>
      </c>
      <c r="X15" s="6">
        <v>1.3388</v>
      </c>
      <c r="Y15" s="1">
        <v>4093.9645999999998</v>
      </c>
    </row>
    <row r="16" spans="1:25">
      <c r="A16" s="1" t="s">
        <v>70</v>
      </c>
      <c r="B16" s="1" t="s">
        <v>91</v>
      </c>
      <c r="C16" s="1">
        <v>-2</v>
      </c>
      <c r="D16" s="1">
        <v>42162.285199999998</v>
      </c>
      <c r="E16" s="1">
        <v>18836.584999999999</v>
      </c>
      <c r="F16" s="5">
        <v>0.44676385349999997</v>
      </c>
      <c r="G16" s="5">
        <v>0.17574590640000001</v>
      </c>
      <c r="H16" s="1">
        <v>7409.8490000000002</v>
      </c>
      <c r="I16" s="2">
        <v>0.97540000000000004</v>
      </c>
      <c r="J16" s="2">
        <v>0.97260000000000002</v>
      </c>
      <c r="K16" s="2">
        <v>0.97499999999999998</v>
      </c>
      <c r="L16" s="3">
        <v>3.3809</v>
      </c>
      <c r="M16" s="2">
        <v>0.1057</v>
      </c>
      <c r="N16" s="1">
        <v>1208.2465</v>
      </c>
      <c r="O16" s="3">
        <v>3.5049000000000001</v>
      </c>
      <c r="P16" s="3">
        <v>40050.270400000001</v>
      </c>
      <c r="Q16" s="1">
        <v>7.7423999999999999</v>
      </c>
      <c r="R16" s="2">
        <v>0.51529999999999998</v>
      </c>
      <c r="S16" s="2">
        <v>2.93E-2</v>
      </c>
      <c r="T16" s="1">
        <v>12.997</v>
      </c>
      <c r="U16" s="1">
        <v>1091.9585</v>
      </c>
      <c r="V16" s="2">
        <v>0.82509999999999994</v>
      </c>
      <c r="W16" s="1">
        <v>652.86400000000003</v>
      </c>
      <c r="X16" s="6">
        <v>1.0993999999999999</v>
      </c>
      <c r="Y16" s="1">
        <v>1446.7193</v>
      </c>
    </row>
    <row r="17" spans="1:25">
      <c r="A17" s="1" t="s">
        <v>70</v>
      </c>
      <c r="B17" s="1" t="s">
        <v>91</v>
      </c>
      <c r="C17" s="1">
        <v>-1</v>
      </c>
      <c r="D17" s="1">
        <v>42162.285199999998</v>
      </c>
      <c r="E17" s="1">
        <v>18460.228500000001</v>
      </c>
      <c r="F17" s="5">
        <v>0.43783747540000001</v>
      </c>
      <c r="G17" s="5">
        <v>0.17106685799999999</v>
      </c>
      <c r="H17" s="1">
        <v>7212.5695999999998</v>
      </c>
      <c r="I17" s="2">
        <v>0.97399999999999998</v>
      </c>
      <c r="J17" s="2">
        <v>0.96989999999999998</v>
      </c>
      <c r="K17" s="2">
        <v>0.97499999999999998</v>
      </c>
      <c r="L17" s="3">
        <v>3.3809</v>
      </c>
      <c r="M17" s="2">
        <v>8.8300000000000003E-2</v>
      </c>
      <c r="N17" s="1">
        <v>993.31659999999999</v>
      </c>
      <c r="O17" s="3">
        <v>3.339</v>
      </c>
      <c r="P17" s="3">
        <v>37556.354599999999</v>
      </c>
      <c r="Q17" s="1">
        <v>7.5094000000000003</v>
      </c>
      <c r="R17" s="2">
        <v>0.50929999999999997</v>
      </c>
      <c r="S17" s="2">
        <v>8.0000000000000004E-4</v>
      </c>
      <c r="T17" s="1">
        <v>12.997</v>
      </c>
      <c r="U17" s="1">
        <v>1074.8456000000001</v>
      </c>
      <c r="V17" s="2">
        <v>0.82879999999999998</v>
      </c>
      <c r="W17" s="1">
        <v>638.21720000000005</v>
      </c>
      <c r="X17" s="6">
        <v>1.0680000000000001</v>
      </c>
      <c r="Y17" s="1">
        <v>1424.0465999999999</v>
      </c>
    </row>
    <row r="18" spans="1:25">
      <c r="A18" s="1" t="s">
        <v>70</v>
      </c>
      <c r="B18" s="1" t="s">
        <v>91</v>
      </c>
      <c r="C18" s="1">
        <v>0</v>
      </c>
      <c r="D18" s="1">
        <v>42162.285199999998</v>
      </c>
      <c r="E18" s="1">
        <v>18460.228500000001</v>
      </c>
      <c r="F18" s="5">
        <v>0.43783747540000001</v>
      </c>
      <c r="G18" s="5">
        <v>0.17106685799999999</v>
      </c>
      <c r="H18" s="1">
        <v>7212.5695999999998</v>
      </c>
      <c r="I18" s="2">
        <v>0.97399999999999998</v>
      </c>
      <c r="J18" s="2">
        <v>0.96989999999999998</v>
      </c>
      <c r="K18" s="2">
        <v>0.97499999999999998</v>
      </c>
      <c r="L18" s="3">
        <v>3.3809</v>
      </c>
      <c r="M18" s="2">
        <v>8.8300000000000003E-2</v>
      </c>
      <c r="N18" s="1">
        <v>993.31659999999999</v>
      </c>
      <c r="O18" s="3">
        <v>3.339</v>
      </c>
      <c r="P18" s="3">
        <v>37556.354599999999</v>
      </c>
      <c r="Q18" s="1">
        <v>7.5094000000000003</v>
      </c>
      <c r="R18" s="2">
        <v>0.50929999999999997</v>
      </c>
      <c r="S18" s="2">
        <v>8.0000000000000004E-4</v>
      </c>
      <c r="T18" s="1">
        <v>12.997</v>
      </c>
      <c r="U18" s="1">
        <v>1074.8456000000001</v>
      </c>
      <c r="V18" s="2">
        <v>0.82879999999999998</v>
      </c>
      <c r="W18" s="1">
        <v>638.21720000000005</v>
      </c>
      <c r="X18" s="6">
        <v>1.0680000000000001</v>
      </c>
      <c r="Y18" s="1">
        <v>1424.0465999999999</v>
      </c>
    </row>
    <row r="19" spans="1:25">
      <c r="A19" s="1" t="s">
        <v>70</v>
      </c>
      <c r="B19" s="1" t="s">
        <v>91</v>
      </c>
      <c r="C19" s="1">
        <v>1</v>
      </c>
      <c r="D19" s="1">
        <v>42162.285199999998</v>
      </c>
      <c r="E19" s="1">
        <v>19078.2889</v>
      </c>
      <c r="F19" s="5">
        <v>0.45249655830000002</v>
      </c>
      <c r="G19" s="5">
        <v>0.1880415554</v>
      </c>
      <c r="H19" s="1">
        <v>7928.2615999999998</v>
      </c>
      <c r="I19" s="2">
        <v>0.98909999999999998</v>
      </c>
      <c r="J19" s="2">
        <v>0.98770000000000002</v>
      </c>
      <c r="K19" s="2">
        <v>0.91149999999999998</v>
      </c>
      <c r="L19" s="3">
        <v>3.3809</v>
      </c>
      <c r="M19" s="2">
        <v>3.7499999999999999E-2</v>
      </c>
      <c r="N19" s="1">
        <v>419.005</v>
      </c>
      <c r="O19" s="3">
        <v>3.8452000000000002</v>
      </c>
      <c r="P19" s="3">
        <v>42874.266900000002</v>
      </c>
      <c r="Q19" s="1">
        <v>7.5613999999999999</v>
      </c>
      <c r="R19" s="2">
        <v>0.50929999999999997</v>
      </c>
      <c r="S19" s="2">
        <v>8.0000000000000004E-4</v>
      </c>
      <c r="T19" s="1">
        <v>12.997</v>
      </c>
      <c r="U19" s="1">
        <v>1065.5157999999999</v>
      </c>
      <c r="V19" s="2">
        <v>0.93400000000000005</v>
      </c>
      <c r="W19" s="1">
        <v>712.85329999999999</v>
      </c>
      <c r="X19" s="6">
        <v>0.98309999999999997</v>
      </c>
      <c r="Y19" s="1">
        <v>1411.6857</v>
      </c>
    </row>
    <row r="20" spans="1:25">
      <c r="A20" s="1" t="s">
        <v>70</v>
      </c>
      <c r="B20" s="1" t="s">
        <v>91</v>
      </c>
      <c r="C20" s="1">
        <v>2</v>
      </c>
      <c r="D20" s="1">
        <v>42162.285199999998</v>
      </c>
      <c r="E20" s="1">
        <v>17096.8868</v>
      </c>
      <c r="F20" s="5">
        <v>0.40550190289999999</v>
      </c>
      <c r="G20" s="5">
        <v>0.1173383873</v>
      </c>
      <c r="H20" s="1">
        <v>4947.2545</v>
      </c>
      <c r="I20" s="2">
        <v>0.94379999999999997</v>
      </c>
      <c r="J20" s="2">
        <v>0.94089999999999996</v>
      </c>
      <c r="K20" s="2">
        <v>0.90180000000000005</v>
      </c>
      <c r="L20" s="3">
        <v>3.3809</v>
      </c>
      <c r="M20" s="2">
        <v>0.1893</v>
      </c>
      <c r="N20" s="1">
        <v>2300.2609000000002</v>
      </c>
      <c r="O20" s="3">
        <v>2.8058000000000001</v>
      </c>
      <c r="P20" s="3">
        <v>34090.088400000001</v>
      </c>
      <c r="Q20" s="1">
        <v>7.4631999999999996</v>
      </c>
      <c r="R20" s="2">
        <v>0.50929999999999997</v>
      </c>
      <c r="S20" s="2">
        <v>8.0000000000000004E-4</v>
      </c>
      <c r="T20" s="1">
        <v>12.997</v>
      </c>
      <c r="U20" s="1">
        <v>1161.0398</v>
      </c>
      <c r="V20" s="2">
        <v>0.80079999999999996</v>
      </c>
      <c r="W20" s="1">
        <v>484.76580000000001</v>
      </c>
      <c r="X20" s="6">
        <v>1.2425999999999999</v>
      </c>
      <c r="Y20" s="1">
        <v>1337.6034</v>
      </c>
    </row>
    <row r="21" spans="1:25">
      <c r="A21" s="1" t="s">
        <v>70</v>
      </c>
      <c r="B21" s="1" t="s">
        <v>91</v>
      </c>
      <c r="C21" s="1">
        <v>3</v>
      </c>
      <c r="D21" s="1">
        <v>42162.285199999998</v>
      </c>
      <c r="E21" s="1">
        <v>19527.482599999999</v>
      </c>
      <c r="F21" s="5">
        <v>0.46315048149999999</v>
      </c>
      <c r="G21" s="5">
        <v>0.2034528427</v>
      </c>
      <c r="H21" s="1">
        <v>8578.0367000000006</v>
      </c>
      <c r="I21" s="2">
        <v>0.97699999999999998</v>
      </c>
      <c r="J21" s="2">
        <v>0.97389999999999999</v>
      </c>
      <c r="K21" s="2">
        <v>0.91149999999999998</v>
      </c>
      <c r="L21" s="3">
        <v>3.3809</v>
      </c>
      <c r="M21" s="2">
        <v>2.0999999999999999E-3</v>
      </c>
      <c r="N21" s="1">
        <v>23.872299999999999</v>
      </c>
      <c r="O21" s="3">
        <v>2.8784000000000001</v>
      </c>
      <c r="P21" s="3">
        <v>31517.597300000001</v>
      </c>
      <c r="Q21" s="1">
        <v>6.3730000000000002</v>
      </c>
      <c r="R21" s="2">
        <v>0.50929999999999997</v>
      </c>
      <c r="S21" s="2">
        <v>8.0000000000000004E-4</v>
      </c>
      <c r="T21" s="1">
        <v>18.5672</v>
      </c>
      <c r="U21" s="1">
        <v>1497.1183000000001</v>
      </c>
      <c r="V21" s="2">
        <v>0.93069999999999997</v>
      </c>
      <c r="W21" s="1">
        <v>769.49350000000004</v>
      </c>
      <c r="X21" s="6">
        <v>0.93230000000000002</v>
      </c>
      <c r="Y21" s="1">
        <v>2230.1194</v>
      </c>
    </row>
    <row r="22" spans="1:25">
      <c r="A22" s="1" t="s">
        <v>70</v>
      </c>
      <c r="B22" s="1" t="s">
        <v>91</v>
      </c>
      <c r="C22" s="1">
        <v>4</v>
      </c>
      <c r="D22" s="1">
        <v>42162.285199999998</v>
      </c>
      <c r="E22" s="1">
        <v>18893.235000000001</v>
      </c>
      <c r="F22" s="5">
        <v>0.4481074733</v>
      </c>
      <c r="G22" s="5">
        <v>0.20630347499999999</v>
      </c>
      <c r="H22" s="1">
        <v>8698.2258999999995</v>
      </c>
      <c r="I22" s="2">
        <v>0.96709999999999996</v>
      </c>
      <c r="J22" s="2">
        <v>0.96299999999999997</v>
      </c>
      <c r="K22" s="2">
        <v>0.91149999999999998</v>
      </c>
      <c r="L22" s="3">
        <v>3.3809</v>
      </c>
      <c r="M22" s="2">
        <v>1E-3</v>
      </c>
      <c r="N22" s="1">
        <v>10.6866</v>
      </c>
      <c r="O22" s="3">
        <v>2.6394000000000002</v>
      </c>
      <c r="P22" s="3">
        <v>26909.485799999999</v>
      </c>
      <c r="Q22" s="1">
        <v>6.1676000000000002</v>
      </c>
      <c r="R22" s="2">
        <v>0.50929999999999997</v>
      </c>
      <c r="S22" s="2">
        <v>8.0000000000000004E-4</v>
      </c>
      <c r="T22" s="1">
        <v>18.5672</v>
      </c>
      <c r="U22" s="1">
        <v>1533.3605</v>
      </c>
      <c r="V22" s="2">
        <v>0.90300000000000002</v>
      </c>
      <c r="W22" s="1">
        <v>821.62909999999999</v>
      </c>
      <c r="X22" s="6">
        <v>0.93830000000000002</v>
      </c>
      <c r="Y22" s="1">
        <v>2749.9065999999998</v>
      </c>
    </row>
    <row r="23" spans="1:25">
      <c r="A23" s="1" t="s">
        <v>71</v>
      </c>
      <c r="B23" s="1" t="s">
        <v>91</v>
      </c>
      <c r="C23" s="1">
        <v>-2</v>
      </c>
      <c r="D23" s="1">
        <v>118083.85619999999</v>
      </c>
      <c r="E23" s="1">
        <v>25342.971300000001</v>
      </c>
      <c r="F23" s="5">
        <v>0.21461842589999999</v>
      </c>
      <c r="G23" s="5">
        <v>9.0159580000000003E-2</v>
      </c>
      <c r="H23" s="1">
        <v>10646.390799999999</v>
      </c>
      <c r="I23" s="2">
        <v>0.9778</v>
      </c>
      <c r="J23" s="2">
        <v>0.97299999999999998</v>
      </c>
      <c r="K23" s="2">
        <v>0.95320000000000005</v>
      </c>
      <c r="L23" s="3">
        <v>3.6052</v>
      </c>
      <c r="M23" s="2">
        <v>8.3599999999999994E-2</v>
      </c>
      <c r="N23" s="1">
        <v>1229.9096</v>
      </c>
      <c r="O23" s="3">
        <v>3.3755999999999999</v>
      </c>
      <c r="P23" s="3">
        <v>49611.078800000003</v>
      </c>
      <c r="Q23" s="1">
        <v>7.6215999999999999</v>
      </c>
      <c r="R23" s="2">
        <v>0.47199999999999998</v>
      </c>
      <c r="S23" s="2">
        <v>3.5000000000000001E-3</v>
      </c>
      <c r="T23" s="1">
        <v>12.997</v>
      </c>
      <c r="U23" s="1">
        <v>1667.7928999999999</v>
      </c>
      <c r="V23" s="2">
        <v>0.82589999999999997</v>
      </c>
      <c r="W23" s="1">
        <v>513.44010000000003</v>
      </c>
      <c r="X23" s="6">
        <v>1.5041</v>
      </c>
      <c r="Y23" s="1">
        <v>1059.1454000000001</v>
      </c>
    </row>
    <row r="24" spans="1:25">
      <c r="A24" s="1" t="s">
        <v>71</v>
      </c>
      <c r="B24" s="1" t="s">
        <v>91</v>
      </c>
      <c r="C24" s="1">
        <v>-1</v>
      </c>
      <c r="D24" s="1">
        <v>118083.85619999999</v>
      </c>
      <c r="E24" s="1">
        <v>25047.670999999998</v>
      </c>
      <c r="F24" s="5">
        <v>0.2121176578</v>
      </c>
      <c r="G24" s="5">
        <v>8.7993129700000006E-2</v>
      </c>
      <c r="H24" s="1">
        <v>10390.567999999999</v>
      </c>
      <c r="I24" s="2">
        <v>0.98040000000000005</v>
      </c>
      <c r="J24" s="2">
        <v>0.97550000000000003</v>
      </c>
      <c r="K24" s="2">
        <v>0.95320000000000005</v>
      </c>
      <c r="L24" s="3">
        <v>3.6052</v>
      </c>
      <c r="M24" s="2">
        <v>8.1900000000000001E-2</v>
      </c>
      <c r="N24" s="1">
        <v>1200.9609</v>
      </c>
      <c r="O24" s="3">
        <v>3.3774999999999999</v>
      </c>
      <c r="P24" s="3">
        <v>49504.765899999999</v>
      </c>
      <c r="Q24" s="1">
        <v>7.5933999999999999</v>
      </c>
      <c r="R24" s="2">
        <v>0.47120000000000001</v>
      </c>
      <c r="S24" s="2">
        <v>1E-4</v>
      </c>
      <c r="T24" s="1">
        <v>12.997</v>
      </c>
      <c r="U24" s="1">
        <v>1663.3128999999999</v>
      </c>
      <c r="V24" s="2">
        <v>0.83320000000000005</v>
      </c>
      <c r="W24" s="1">
        <v>496.02879999999999</v>
      </c>
      <c r="X24" s="6">
        <v>1.5008999999999999</v>
      </c>
      <c r="Y24" s="1">
        <v>1056.3003000000001</v>
      </c>
    </row>
    <row r="25" spans="1:25">
      <c r="A25" s="1" t="s">
        <v>71</v>
      </c>
      <c r="B25" s="1" t="s">
        <v>91</v>
      </c>
      <c r="C25" s="1">
        <v>0</v>
      </c>
      <c r="D25" s="1">
        <v>118083.85619999999</v>
      </c>
      <c r="E25" s="1">
        <v>25047.670999999998</v>
      </c>
      <c r="F25" s="5">
        <v>0.2121176578</v>
      </c>
      <c r="G25" s="5">
        <v>8.7993129700000006E-2</v>
      </c>
      <c r="H25" s="1">
        <v>10390.567999999999</v>
      </c>
      <c r="I25" s="2">
        <v>0.98040000000000005</v>
      </c>
      <c r="J25" s="2">
        <v>0.97550000000000003</v>
      </c>
      <c r="K25" s="2">
        <v>0.95320000000000005</v>
      </c>
      <c r="L25" s="3">
        <v>3.6052</v>
      </c>
      <c r="M25" s="2">
        <v>8.1900000000000001E-2</v>
      </c>
      <c r="N25" s="1">
        <v>1200.9609</v>
      </c>
      <c r="O25" s="3">
        <v>3.3774999999999999</v>
      </c>
      <c r="P25" s="3">
        <v>49504.765899999999</v>
      </c>
      <c r="Q25" s="1">
        <v>7.5933999999999999</v>
      </c>
      <c r="R25" s="2">
        <v>0.47120000000000001</v>
      </c>
      <c r="S25" s="2">
        <v>1E-4</v>
      </c>
      <c r="T25" s="1">
        <v>12.997</v>
      </c>
      <c r="U25" s="1">
        <v>1663.3128999999999</v>
      </c>
      <c r="V25" s="2">
        <v>0.83320000000000005</v>
      </c>
      <c r="W25" s="1">
        <v>496.02879999999999</v>
      </c>
      <c r="X25" s="6">
        <v>1.5008999999999999</v>
      </c>
      <c r="Y25" s="1">
        <v>1056.3003000000001</v>
      </c>
    </row>
    <row r="26" spans="1:25">
      <c r="A26" s="1" t="s">
        <v>71</v>
      </c>
      <c r="B26" s="1" t="s">
        <v>91</v>
      </c>
      <c r="C26" s="1">
        <v>1</v>
      </c>
      <c r="D26" s="1">
        <v>118083.85619999999</v>
      </c>
      <c r="E26" s="1">
        <v>25788.8485</v>
      </c>
      <c r="F26" s="5">
        <v>0.21839436239999999</v>
      </c>
      <c r="G26" s="5">
        <v>9.3474305800000004E-2</v>
      </c>
      <c r="H26" s="1">
        <v>11037.806399999999</v>
      </c>
      <c r="I26" s="2">
        <v>0.9919</v>
      </c>
      <c r="J26" s="2">
        <v>0.99099999999999999</v>
      </c>
      <c r="K26" s="2">
        <v>0.97589999999999999</v>
      </c>
      <c r="L26" s="3">
        <v>3.6052</v>
      </c>
      <c r="M26" s="2">
        <v>6.13E-2</v>
      </c>
      <c r="N26" s="1">
        <v>905.40689999999995</v>
      </c>
      <c r="O26" s="3">
        <v>3.8321999999999998</v>
      </c>
      <c r="P26" s="3">
        <v>56529.489300000001</v>
      </c>
      <c r="Q26" s="1">
        <v>7.6121999999999996</v>
      </c>
      <c r="R26" s="2">
        <v>0.47120000000000001</v>
      </c>
      <c r="S26" s="2">
        <v>1E-4</v>
      </c>
      <c r="T26" s="1">
        <v>12.997</v>
      </c>
      <c r="U26" s="1">
        <v>1677.7182</v>
      </c>
      <c r="V26" s="2">
        <v>0.94140000000000001</v>
      </c>
      <c r="W26" s="1">
        <v>611.50890000000004</v>
      </c>
      <c r="X26" s="6">
        <v>1.4617</v>
      </c>
      <c r="Y26" s="1">
        <v>1063.0703000000001</v>
      </c>
    </row>
    <row r="27" spans="1:25">
      <c r="A27" s="1" t="s">
        <v>71</v>
      </c>
      <c r="B27" s="1" t="s">
        <v>91</v>
      </c>
      <c r="C27" s="1">
        <v>2</v>
      </c>
      <c r="D27" s="1">
        <v>118083.85619999999</v>
      </c>
      <c r="E27" s="1">
        <v>22075.048900000002</v>
      </c>
      <c r="F27" s="5">
        <v>0.18694383489999999</v>
      </c>
      <c r="G27" s="5">
        <v>6.0349211799999997E-2</v>
      </c>
      <c r="H27" s="1">
        <v>7126.2676000000001</v>
      </c>
      <c r="I27" s="2">
        <v>0.92659999999999998</v>
      </c>
      <c r="J27" s="2">
        <v>0.92259999999999998</v>
      </c>
      <c r="K27" s="2">
        <v>0.94510000000000005</v>
      </c>
      <c r="L27" s="3">
        <v>3.6052</v>
      </c>
      <c r="M27" s="2">
        <v>0.1037</v>
      </c>
      <c r="N27" s="1">
        <v>1550.9450999999999</v>
      </c>
      <c r="O27" s="3">
        <v>2.3033999999999999</v>
      </c>
      <c r="P27" s="3">
        <v>34433.1633</v>
      </c>
      <c r="Q27" s="1">
        <v>6.6443000000000003</v>
      </c>
      <c r="R27" s="2">
        <v>0.47120000000000001</v>
      </c>
      <c r="S27" s="2">
        <v>1E-4</v>
      </c>
      <c r="T27" s="1">
        <v>12.997</v>
      </c>
      <c r="U27" s="1">
        <v>1696.4131</v>
      </c>
      <c r="V27" s="2">
        <v>0.80779999999999996</v>
      </c>
      <c r="W27" s="1">
        <v>245.48240000000001</v>
      </c>
      <c r="X27" s="6">
        <v>1.5362</v>
      </c>
      <c r="Y27" s="1">
        <v>881.4443</v>
      </c>
    </row>
    <row r="28" spans="1:25">
      <c r="A28" s="1" t="s">
        <v>71</v>
      </c>
      <c r="B28" s="1" t="s">
        <v>91</v>
      </c>
      <c r="C28" s="1">
        <v>3</v>
      </c>
      <c r="D28" s="1">
        <v>118083.85619999999</v>
      </c>
      <c r="E28" s="1">
        <v>26028.210200000001</v>
      </c>
      <c r="F28" s="5">
        <v>0.2204214109</v>
      </c>
      <c r="G28" s="5">
        <v>0.1040935885</v>
      </c>
      <c r="H28" s="1">
        <v>12291.772300000001</v>
      </c>
      <c r="I28" s="2">
        <v>0.98170000000000002</v>
      </c>
      <c r="J28" s="2">
        <v>0.97699999999999998</v>
      </c>
      <c r="K28" s="2">
        <v>0.97589999999999999</v>
      </c>
      <c r="L28" s="3">
        <v>3.6052</v>
      </c>
      <c r="M28" s="2">
        <v>1.0200000000000001E-2</v>
      </c>
      <c r="N28" s="1">
        <v>141.3305</v>
      </c>
      <c r="O28" s="3">
        <v>2.9666000000000001</v>
      </c>
      <c r="P28" s="3">
        <v>40751.088900000002</v>
      </c>
      <c r="Q28" s="1">
        <v>6.5308999999999999</v>
      </c>
      <c r="R28" s="2">
        <v>0.47120000000000001</v>
      </c>
      <c r="S28" s="2">
        <v>1E-4</v>
      </c>
      <c r="T28" s="1">
        <v>21.671500000000002</v>
      </c>
      <c r="U28" s="1">
        <v>2612.0065</v>
      </c>
      <c r="V28" s="2">
        <v>0.93100000000000005</v>
      </c>
      <c r="W28" s="1">
        <v>795.97919999999999</v>
      </c>
      <c r="X28" s="6">
        <v>1.2808999999999999</v>
      </c>
      <c r="Y28" s="1">
        <v>1169.9413</v>
      </c>
    </row>
    <row r="29" spans="1:25">
      <c r="A29" s="1" t="s">
        <v>71</v>
      </c>
      <c r="B29" s="1" t="s">
        <v>91</v>
      </c>
      <c r="C29" s="1">
        <v>4</v>
      </c>
      <c r="D29" s="1">
        <v>118083.85619999999</v>
      </c>
      <c r="E29" s="1">
        <v>25381.09</v>
      </c>
      <c r="F29" s="5">
        <v>0.21494123649999999</v>
      </c>
      <c r="G29" s="5">
        <v>0.1038690228</v>
      </c>
      <c r="H29" s="1">
        <v>12265.2547</v>
      </c>
      <c r="I29" s="2">
        <v>0.97470000000000001</v>
      </c>
      <c r="J29" s="2">
        <v>0.96930000000000005</v>
      </c>
      <c r="K29" s="2">
        <v>0.97589999999999999</v>
      </c>
      <c r="L29" s="3">
        <v>3.6052</v>
      </c>
      <c r="M29" s="2">
        <v>6.0000000000000001E-3</v>
      </c>
      <c r="N29" s="1">
        <v>79.893600000000006</v>
      </c>
      <c r="O29" s="3">
        <v>2.7189999999999999</v>
      </c>
      <c r="P29" s="3">
        <v>35662.472600000001</v>
      </c>
      <c r="Q29" s="1">
        <v>6.3288000000000002</v>
      </c>
      <c r="R29" s="2">
        <v>0.47120000000000001</v>
      </c>
      <c r="S29" s="2">
        <v>1E-4</v>
      </c>
      <c r="T29" s="1">
        <v>21.671500000000002</v>
      </c>
      <c r="U29" s="1">
        <v>2743.3977</v>
      </c>
      <c r="V29" s="2">
        <v>0.90410000000000001</v>
      </c>
      <c r="W29" s="1">
        <v>865.65800000000002</v>
      </c>
      <c r="X29" s="6">
        <v>1.2857000000000001</v>
      </c>
      <c r="Y29" s="1">
        <v>1976.3797</v>
      </c>
    </row>
    <row r="30" spans="1:25">
      <c r="A30" s="1" t="s">
        <v>72</v>
      </c>
      <c r="B30" s="1" t="s">
        <v>91</v>
      </c>
      <c r="C30" s="1">
        <v>-2</v>
      </c>
      <c r="D30" s="1">
        <v>17741.147000000001</v>
      </c>
      <c r="E30" s="1">
        <v>5537.1710999999996</v>
      </c>
      <c r="F30" s="5">
        <v>0.31210896789999998</v>
      </c>
      <c r="G30" s="5">
        <v>0.17136033489999999</v>
      </c>
      <c r="H30" s="1">
        <v>3040.1289000000002</v>
      </c>
      <c r="I30" s="2">
        <v>0.84470000000000001</v>
      </c>
      <c r="J30" s="2">
        <v>0.81469999999999998</v>
      </c>
      <c r="K30" s="2">
        <v>0.83909999999999996</v>
      </c>
      <c r="L30" s="3">
        <v>2.6566999999999998</v>
      </c>
      <c r="M30" s="2">
        <v>5.96E-2</v>
      </c>
      <c r="N30" s="1">
        <v>148.8741</v>
      </c>
      <c r="O30" s="3">
        <v>2.4079999999999999</v>
      </c>
      <c r="P30" s="3">
        <v>6013.0344999999998</v>
      </c>
      <c r="Q30" s="1">
        <v>7.5960000000000001</v>
      </c>
      <c r="R30" s="2">
        <v>0.58689999999999998</v>
      </c>
      <c r="S30" s="2">
        <v>1.4500000000000001E-2</v>
      </c>
      <c r="T30" s="1">
        <v>12.997</v>
      </c>
      <c r="U30" s="1">
        <v>1886.0818999999999</v>
      </c>
      <c r="V30" s="2">
        <v>0.69699999999999995</v>
      </c>
      <c r="W30" s="1">
        <v>1419.3271</v>
      </c>
      <c r="X30" s="6">
        <v>1.8407</v>
      </c>
      <c r="Y30" s="1">
        <v>1834.2293</v>
      </c>
    </row>
    <row r="31" spans="1:25">
      <c r="A31" s="1" t="s">
        <v>72</v>
      </c>
      <c r="B31" s="1" t="s">
        <v>91</v>
      </c>
      <c r="C31" s="1">
        <v>-1</v>
      </c>
      <c r="D31" s="1">
        <v>17741.147000000001</v>
      </c>
      <c r="E31" s="1">
        <v>5472.4786000000004</v>
      </c>
      <c r="F31" s="5">
        <v>0.30846250219999999</v>
      </c>
      <c r="G31" s="5">
        <v>0.168463685</v>
      </c>
      <c r="H31" s="1">
        <v>2988.739</v>
      </c>
      <c r="I31" s="2">
        <v>0.83560000000000001</v>
      </c>
      <c r="J31" s="2">
        <v>0.80589999999999995</v>
      </c>
      <c r="K31" s="2">
        <v>0.82850000000000001</v>
      </c>
      <c r="L31" s="3">
        <v>2.6566999999999998</v>
      </c>
      <c r="M31" s="2">
        <v>5.5E-2</v>
      </c>
      <c r="N31" s="1">
        <v>136.72409999999999</v>
      </c>
      <c r="O31" s="3">
        <v>2.3193999999999999</v>
      </c>
      <c r="P31" s="3">
        <v>5760.9333999999999</v>
      </c>
      <c r="Q31" s="1">
        <v>7.4466999999999999</v>
      </c>
      <c r="R31" s="2">
        <v>0.5837</v>
      </c>
      <c r="S31" s="2">
        <v>-2.3E-3</v>
      </c>
      <c r="T31" s="1">
        <v>12.997</v>
      </c>
      <c r="U31" s="1">
        <v>1876.0341000000001</v>
      </c>
      <c r="V31" s="2">
        <v>0.70120000000000005</v>
      </c>
      <c r="W31" s="1">
        <v>1401.0893000000001</v>
      </c>
      <c r="X31" s="6">
        <v>1.8303</v>
      </c>
      <c r="Y31" s="1">
        <v>1828.6532999999999</v>
      </c>
    </row>
    <row r="32" spans="1:25">
      <c r="A32" s="1" t="s">
        <v>72</v>
      </c>
      <c r="B32" s="1" t="s">
        <v>91</v>
      </c>
      <c r="C32" s="1">
        <v>0</v>
      </c>
      <c r="D32" s="1">
        <v>17741.147000000001</v>
      </c>
      <c r="E32" s="1">
        <v>5472.4786000000004</v>
      </c>
      <c r="F32" s="5">
        <v>0.30846250219999999</v>
      </c>
      <c r="G32" s="5">
        <v>0.168463685</v>
      </c>
      <c r="H32" s="1">
        <v>2988.739</v>
      </c>
      <c r="I32" s="2">
        <v>0.83560000000000001</v>
      </c>
      <c r="J32" s="2">
        <v>0.80589999999999995</v>
      </c>
      <c r="K32" s="2">
        <v>0.82850000000000001</v>
      </c>
      <c r="L32" s="3">
        <v>2.6566999999999998</v>
      </c>
      <c r="M32" s="2">
        <v>5.5E-2</v>
      </c>
      <c r="N32" s="1">
        <v>136.72409999999999</v>
      </c>
      <c r="O32" s="3">
        <v>2.3193999999999999</v>
      </c>
      <c r="P32" s="3">
        <v>5760.9333999999999</v>
      </c>
      <c r="Q32" s="1">
        <v>7.4466999999999999</v>
      </c>
      <c r="R32" s="2">
        <v>0.5837</v>
      </c>
      <c r="S32" s="2">
        <v>-2.3E-3</v>
      </c>
      <c r="T32" s="1">
        <v>12.997</v>
      </c>
      <c r="U32" s="1">
        <v>1876.0341000000001</v>
      </c>
      <c r="V32" s="2">
        <v>0.70120000000000005</v>
      </c>
      <c r="W32" s="1">
        <v>1401.0893000000001</v>
      </c>
      <c r="X32" s="6">
        <v>1.8303</v>
      </c>
      <c r="Y32" s="1">
        <v>1828.6532999999999</v>
      </c>
    </row>
    <row r="33" spans="1:25">
      <c r="A33" s="1" t="s">
        <v>72</v>
      </c>
      <c r="B33" s="1" t="s">
        <v>91</v>
      </c>
      <c r="C33" s="1">
        <v>1</v>
      </c>
      <c r="D33" s="1">
        <v>17741.147000000001</v>
      </c>
      <c r="E33" s="1">
        <v>5634.4467000000004</v>
      </c>
      <c r="F33" s="5">
        <v>0.31759202250000002</v>
      </c>
      <c r="G33" s="5">
        <v>0.17256591120000001</v>
      </c>
      <c r="H33" s="1">
        <v>3061.5171999999998</v>
      </c>
      <c r="I33" s="2">
        <v>0.95440000000000003</v>
      </c>
      <c r="J33" s="2">
        <v>0.94750000000000001</v>
      </c>
      <c r="K33" s="2">
        <v>0.98229999999999995</v>
      </c>
      <c r="L33" s="3">
        <v>2.6566999999999998</v>
      </c>
      <c r="M33" s="2">
        <v>5.6599999999999998E-2</v>
      </c>
      <c r="N33" s="1">
        <v>145.71090000000001</v>
      </c>
      <c r="O33" s="3">
        <v>3.2195999999999998</v>
      </c>
      <c r="P33" s="3">
        <v>8283.8647999999994</v>
      </c>
      <c r="Q33" s="1">
        <v>7.4222000000000001</v>
      </c>
      <c r="R33" s="2">
        <v>0.5837</v>
      </c>
      <c r="S33" s="2">
        <v>-2.3E-3</v>
      </c>
      <c r="T33" s="1">
        <v>12.997</v>
      </c>
      <c r="U33" s="1">
        <v>1947.7492999999999</v>
      </c>
      <c r="V33" s="2">
        <v>0.87260000000000004</v>
      </c>
      <c r="W33" s="1">
        <v>1521.1572000000001</v>
      </c>
      <c r="X33" s="6">
        <v>1.8555999999999999</v>
      </c>
      <c r="Y33" s="1">
        <v>2218.7694999999999</v>
      </c>
    </row>
    <row r="34" spans="1:25">
      <c r="A34" s="1" t="s">
        <v>72</v>
      </c>
      <c r="B34" s="1" t="s">
        <v>91</v>
      </c>
      <c r="C34" s="1">
        <v>2</v>
      </c>
      <c r="D34" s="1">
        <v>17741.147000000001</v>
      </c>
      <c r="E34" s="1">
        <v>4824.1543000000001</v>
      </c>
      <c r="F34" s="5">
        <v>0.27191896700000001</v>
      </c>
      <c r="G34" s="5">
        <v>0.1221543901</v>
      </c>
      <c r="H34" s="1">
        <v>2167.1588999999999</v>
      </c>
      <c r="I34" s="2">
        <v>0.84540000000000004</v>
      </c>
      <c r="J34" s="2">
        <v>0.83409999999999995</v>
      </c>
      <c r="K34" s="2">
        <v>0.84909999999999997</v>
      </c>
      <c r="L34" s="3">
        <v>2.6566999999999998</v>
      </c>
      <c r="M34" s="2">
        <v>7.46E-2</v>
      </c>
      <c r="N34" s="1">
        <v>198.3844</v>
      </c>
      <c r="O34" s="3">
        <v>1.9065000000000001</v>
      </c>
      <c r="P34" s="3">
        <v>5065.7066999999997</v>
      </c>
      <c r="Q34" s="1">
        <v>6.6414</v>
      </c>
      <c r="R34" s="2">
        <v>0.5837</v>
      </c>
      <c r="S34" s="2">
        <v>-2.3E-3</v>
      </c>
      <c r="T34" s="1">
        <v>19.901800000000001</v>
      </c>
      <c r="U34" s="1">
        <v>3084.4283</v>
      </c>
      <c r="V34" s="2">
        <v>0.77749999999999997</v>
      </c>
      <c r="W34" s="1">
        <v>955.84630000000004</v>
      </c>
      <c r="X34" s="6">
        <v>2.0758000000000001</v>
      </c>
      <c r="Y34" s="1">
        <v>3255.8786</v>
      </c>
    </row>
    <row r="35" spans="1:25">
      <c r="A35" s="1" t="s">
        <v>72</v>
      </c>
      <c r="B35" s="1" t="s">
        <v>91</v>
      </c>
      <c r="C35" s="1">
        <v>3</v>
      </c>
      <c r="D35" s="1">
        <v>17741.147000000001</v>
      </c>
      <c r="E35" s="1">
        <v>5687.058</v>
      </c>
      <c r="F35" s="5">
        <v>0.32055751580000003</v>
      </c>
      <c r="G35" s="5">
        <v>0.1794983487</v>
      </c>
      <c r="H35" s="1">
        <v>3184.5066000000002</v>
      </c>
      <c r="I35" s="2">
        <v>0.93859999999999999</v>
      </c>
      <c r="J35" s="2">
        <v>0.92559999999999998</v>
      </c>
      <c r="K35" s="2">
        <v>0.95950000000000002</v>
      </c>
      <c r="L35" s="3">
        <v>2.6566999999999998</v>
      </c>
      <c r="M35" s="2">
        <v>1.4500000000000001E-2</v>
      </c>
      <c r="N35" s="1">
        <v>36.364400000000003</v>
      </c>
      <c r="O35" s="3">
        <v>2.5263</v>
      </c>
      <c r="P35" s="3">
        <v>6322.2453999999998</v>
      </c>
      <c r="Q35" s="1">
        <v>6.4462000000000002</v>
      </c>
      <c r="R35" s="2">
        <v>0.5837</v>
      </c>
      <c r="S35" s="2">
        <v>-2.3E-3</v>
      </c>
      <c r="T35" s="1">
        <v>18.944400000000002</v>
      </c>
      <c r="U35" s="1">
        <v>2761.3618999999999</v>
      </c>
      <c r="V35" s="2">
        <v>0.86309999999999998</v>
      </c>
      <c r="W35" s="1">
        <v>1690.635</v>
      </c>
      <c r="X35" s="6">
        <v>1.7999000000000001</v>
      </c>
      <c r="Y35" s="1">
        <v>2416.9549000000002</v>
      </c>
    </row>
    <row r="36" spans="1:25">
      <c r="A36" s="1" t="s">
        <v>72</v>
      </c>
      <c r="B36" s="1" t="s">
        <v>91</v>
      </c>
      <c r="C36" s="1">
        <v>4</v>
      </c>
      <c r="D36" s="1">
        <v>17741.147000000001</v>
      </c>
      <c r="E36" s="1">
        <v>5545.5060999999996</v>
      </c>
      <c r="F36" s="5">
        <v>0.3125787847</v>
      </c>
      <c r="G36" s="5">
        <v>0.1775706236</v>
      </c>
      <c r="H36" s="1">
        <v>3150.3065000000001</v>
      </c>
      <c r="I36" s="2">
        <v>0.88580000000000003</v>
      </c>
      <c r="J36" s="2">
        <v>0.86560000000000004</v>
      </c>
      <c r="K36" s="2">
        <v>0.89539999999999997</v>
      </c>
      <c r="L36" s="3">
        <v>2.6566999999999998</v>
      </c>
      <c r="M36" s="2">
        <v>1.03E-2</v>
      </c>
      <c r="N36" s="1">
        <v>24.883500000000002</v>
      </c>
      <c r="O36" s="3">
        <v>2.1659999999999999</v>
      </c>
      <c r="P36" s="3">
        <v>5188.0182999999997</v>
      </c>
      <c r="Q36" s="1">
        <v>6.2519999999999998</v>
      </c>
      <c r="R36" s="2">
        <v>0.5837</v>
      </c>
      <c r="S36" s="2">
        <v>-2.3E-3</v>
      </c>
      <c r="T36" s="1">
        <v>19.4956</v>
      </c>
      <c r="U36" s="1">
        <v>2987.3359999999998</v>
      </c>
      <c r="V36" s="2">
        <v>0.83930000000000005</v>
      </c>
      <c r="W36" s="1">
        <v>1809.1895999999999</v>
      </c>
      <c r="X36" s="6">
        <v>1.8844000000000001</v>
      </c>
      <c r="Y36" s="1">
        <v>4199.8540999999996</v>
      </c>
    </row>
    <row r="37" spans="1:25">
      <c r="A37" s="1" t="s">
        <v>73</v>
      </c>
      <c r="B37" s="1" t="s">
        <v>91</v>
      </c>
      <c r="C37" s="1">
        <v>-2</v>
      </c>
      <c r="D37" s="1">
        <v>51040.142800000001</v>
      </c>
      <c r="E37" s="1">
        <v>12447.7646</v>
      </c>
      <c r="F37" s="5">
        <v>0.2438818535</v>
      </c>
      <c r="G37" s="5">
        <v>0.1055188619</v>
      </c>
      <c r="H37" s="1">
        <v>5385.6976999999997</v>
      </c>
      <c r="I37" s="2">
        <v>0.97440000000000004</v>
      </c>
      <c r="J37" s="2">
        <v>0.96660000000000001</v>
      </c>
      <c r="K37" s="2">
        <v>0.9869</v>
      </c>
      <c r="L37" s="3">
        <v>3.0428000000000002</v>
      </c>
      <c r="M37" s="2">
        <v>8.6300000000000002E-2</v>
      </c>
      <c r="N37" s="1">
        <v>610.14329999999995</v>
      </c>
      <c r="O37" s="3">
        <v>3.2825000000000002</v>
      </c>
      <c r="P37" s="3">
        <v>23181.790199999999</v>
      </c>
      <c r="Q37" s="1">
        <v>7.5743</v>
      </c>
      <c r="R37" s="2">
        <v>0.51990000000000003</v>
      </c>
      <c r="S37" s="2">
        <v>1.29E-2</v>
      </c>
      <c r="T37" s="1">
        <v>12.997</v>
      </c>
      <c r="U37" s="1">
        <v>1858.2612999999999</v>
      </c>
      <c r="V37" s="2">
        <v>0.82469999999999999</v>
      </c>
      <c r="W37" s="1">
        <v>676.88739999999996</v>
      </c>
      <c r="X37" s="6">
        <v>1.6008</v>
      </c>
      <c r="Y37" s="1">
        <v>2354.9395</v>
      </c>
    </row>
    <row r="38" spans="1:25">
      <c r="A38" s="1" t="s">
        <v>73</v>
      </c>
      <c r="B38" s="1" t="s">
        <v>91</v>
      </c>
      <c r="C38" s="1">
        <v>-1</v>
      </c>
      <c r="D38" s="1">
        <v>51040.142800000001</v>
      </c>
      <c r="E38" s="1">
        <v>12302.5615</v>
      </c>
      <c r="F38" s="5">
        <v>0.2410369741</v>
      </c>
      <c r="G38" s="5">
        <v>0.1037792134</v>
      </c>
      <c r="H38" s="1">
        <v>5296.9058000000005</v>
      </c>
      <c r="I38" s="2">
        <v>0.97109999999999996</v>
      </c>
      <c r="J38" s="2">
        <v>0.96109999999999995</v>
      </c>
      <c r="K38" s="2">
        <v>0.9869</v>
      </c>
      <c r="L38" s="3">
        <v>3.0428000000000002</v>
      </c>
      <c r="M38" s="2">
        <v>0.08</v>
      </c>
      <c r="N38" s="1">
        <v>560.55799999999999</v>
      </c>
      <c r="O38" s="3">
        <v>3.2172000000000001</v>
      </c>
      <c r="P38" s="3">
        <v>22538.711200000002</v>
      </c>
      <c r="Q38" s="1">
        <v>7.4604999999999997</v>
      </c>
      <c r="R38" s="2">
        <v>0.5171</v>
      </c>
      <c r="S38" s="2">
        <v>-6.9999999999999999E-4</v>
      </c>
      <c r="T38" s="1">
        <v>12.997</v>
      </c>
      <c r="U38" s="1">
        <v>1843.4177</v>
      </c>
      <c r="V38" s="2">
        <v>0.83260000000000001</v>
      </c>
      <c r="W38" s="1">
        <v>667.24400000000003</v>
      </c>
      <c r="X38" s="6">
        <v>1.5862000000000001</v>
      </c>
      <c r="Y38" s="1">
        <v>2336.1284999999998</v>
      </c>
    </row>
    <row r="39" spans="1:25">
      <c r="A39" s="1" t="s">
        <v>73</v>
      </c>
      <c r="B39" s="1" t="s">
        <v>91</v>
      </c>
      <c r="C39" s="1">
        <v>0</v>
      </c>
      <c r="D39" s="1">
        <v>51040.142800000001</v>
      </c>
      <c r="E39" s="1">
        <v>12302.5615</v>
      </c>
      <c r="F39" s="5">
        <v>0.2410369741</v>
      </c>
      <c r="G39" s="5">
        <v>0.1037792134</v>
      </c>
      <c r="H39" s="1">
        <v>5296.9058000000005</v>
      </c>
      <c r="I39" s="2">
        <v>0.97109999999999996</v>
      </c>
      <c r="J39" s="2">
        <v>0.96109999999999995</v>
      </c>
      <c r="K39" s="2">
        <v>0.9869</v>
      </c>
      <c r="L39" s="3">
        <v>3.0428000000000002</v>
      </c>
      <c r="M39" s="2">
        <v>0.08</v>
      </c>
      <c r="N39" s="1">
        <v>560.55799999999999</v>
      </c>
      <c r="O39" s="3">
        <v>3.2172000000000001</v>
      </c>
      <c r="P39" s="3">
        <v>22538.711200000002</v>
      </c>
      <c r="Q39" s="1">
        <v>7.4604999999999997</v>
      </c>
      <c r="R39" s="2">
        <v>0.5171</v>
      </c>
      <c r="S39" s="2">
        <v>-6.9999999999999999E-4</v>
      </c>
      <c r="T39" s="1">
        <v>12.997</v>
      </c>
      <c r="U39" s="1">
        <v>1843.4177</v>
      </c>
      <c r="V39" s="2">
        <v>0.83260000000000001</v>
      </c>
      <c r="W39" s="1">
        <v>667.24400000000003</v>
      </c>
      <c r="X39" s="6">
        <v>1.5862000000000001</v>
      </c>
      <c r="Y39" s="1">
        <v>2336.1284999999998</v>
      </c>
    </row>
    <row r="40" spans="1:25">
      <c r="A40" s="1" t="s">
        <v>73</v>
      </c>
      <c r="B40" s="1" t="s">
        <v>91</v>
      </c>
      <c r="C40" s="1">
        <v>1</v>
      </c>
      <c r="D40" s="1">
        <v>51040.142800000001</v>
      </c>
      <c r="E40" s="1">
        <v>12666.9558</v>
      </c>
      <c r="F40" s="5">
        <v>0.2481763394</v>
      </c>
      <c r="G40" s="5">
        <v>0.1097769953</v>
      </c>
      <c r="H40" s="1">
        <v>5603.0334999999995</v>
      </c>
      <c r="I40" s="2">
        <v>0.98529999999999995</v>
      </c>
      <c r="J40" s="2">
        <v>0.98160000000000003</v>
      </c>
      <c r="K40" s="2">
        <v>0.9849</v>
      </c>
      <c r="L40" s="3">
        <v>3.0428000000000002</v>
      </c>
      <c r="M40" s="2">
        <v>5.9700000000000003E-2</v>
      </c>
      <c r="N40" s="1">
        <v>422.31479999999999</v>
      </c>
      <c r="O40" s="3">
        <v>3.5865</v>
      </c>
      <c r="P40" s="3">
        <v>25335.145700000001</v>
      </c>
      <c r="Q40" s="1">
        <v>7.4790000000000001</v>
      </c>
      <c r="R40" s="2">
        <v>0.5171</v>
      </c>
      <c r="S40" s="2">
        <v>-6.9999999999999999E-4</v>
      </c>
      <c r="T40" s="1">
        <v>12.997</v>
      </c>
      <c r="U40" s="1">
        <v>1858.7496000000001</v>
      </c>
      <c r="V40" s="2">
        <v>0.94120000000000004</v>
      </c>
      <c r="W40" s="1">
        <v>802.26409999999998</v>
      </c>
      <c r="X40" s="6">
        <v>1.5501</v>
      </c>
      <c r="Y40" s="1">
        <v>2462.6291000000001</v>
      </c>
    </row>
    <row r="41" spans="1:25">
      <c r="A41" s="1" t="s">
        <v>73</v>
      </c>
      <c r="B41" s="1" t="s">
        <v>91</v>
      </c>
      <c r="C41" s="1">
        <v>2</v>
      </c>
      <c r="D41" s="1">
        <v>51040.142800000001</v>
      </c>
      <c r="E41" s="1">
        <v>10841.9146</v>
      </c>
      <c r="F41" s="5">
        <v>0.2124193637</v>
      </c>
      <c r="G41" s="5">
        <v>7.3918248300000003E-2</v>
      </c>
      <c r="H41" s="1">
        <v>3772.7979</v>
      </c>
      <c r="I41" s="2">
        <v>0.87419999999999998</v>
      </c>
      <c r="J41" s="2">
        <v>0.85440000000000005</v>
      </c>
      <c r="K41" s="2">
        <v>0.88109999999999999</v>
      </c>
      <c r="L41" s="3">
        <v>3.0428000000000002</v>
      </c>
      <c r="M41" s="2">
        <v>3.5499999999999997E-2</v>
      </c>
      <c r="N41" s="1">
        <v>251.6174</v>
      </c>
      <c r="O41" s="3">
        <v>1.7935000000000001</v>
      </c>
      <c r="P41" s="3">
        <v>12678.7711</v>
      </c>
      <c r="Q41" s="1">
        <v>6.1201999999999996</v>
      </c>
      <c r="R41" s="2">
        <v>0.5171</v>
      </c>
      <c r="S41" s="2">
        <v>-6.9999999999999999E-4</v>
      </c>
      <c r="T41" s="1">
        <v>25.8781</v>
      </c>
      <c r="U41" s="1">
        <v>3716.0808000000002</v>
      </c>
      <c r="V41" s="2">
        <v>0.80740000000000001</v>
      </c>
      <c r="W41" s="1">
        <v>448.36200000000002</v>
      </c>
      <c r="X41" s="6">
        <v>1.6194</v>
      </c>
      <c r="Y41" s="1">
        <v>4797.7302</v>
      </c>
    </row>
    <row r="42" spans="1:25">
      <c r="A42" s="1" t="s">
        <v>73</v>
      </c>
      <c r="B42" s="1" t="s">
        <v>91</v>
      </c>
      <c r="C42" s="1">
        <v>3</v>
      </c>
      <c r="D42" s="1">
        <v>51040.142800000001</v>
      </c>
      <c r="E42" s="1">
        <v>12784.707</v>
      </c>
      <c r="F42" s="5">
        <v>0.25048337030000001</v>
      </c>
      <c r="G42" s="5">
        <v>0.1089490804</v>
      </c>
      <c r="H42" s="1">
        <v>5560.7766000000001</v>
      </c>
      <c r="I42" s="2">
        <v>0.97040000000000004</v>
      </c>
      <c r="J42" s="2">
        <v>0.95779999999999998</v>
      </c>
      <c r="K42" s="2">
        <v>0.9849</v>
      </c>
      <c r="L42" s="3">
        <v>3.0428000000000002</v>
      </c>
      <c r="M42" s="2">
        <v>3.0000000000000001E-3</v>
      </c>
      <c r="N42" s="1">
        <v>21.713999999999999</v>
      </c>
      <c r="O42" s="3">
        <v>2.2967</v>
      </c>
      <c r="P42" s="3">
        <v>16591.4071</v>
      </c>
      <c r="Q42" s="1">
        <v>6.0388999999999999</v>
      </c>
      <c r="R42" s="2">
        <v>0.5171</v>
      </c>
      <c r="S42" s="2">
        <v>-6.9999999999999999E-4</v>
      </c>
      <c r="T42" s="1">
        <v>40.383800000000001</v>
      </c>
      <c r="U42" s="1">
        <v>5910.4647000000004</v>
      </c>
      <c r="V42" s="2">
        <v>0.92989999999999995</v>
      </c>
      <c r="W42" s="1">
        <v>951.16489999999999</v>
      </c>
      <c r="X42" s="6">
        <v>1.6073999999999999</v>
      </c>
      <c r="Y42" s="1">
        <v>6678.8114999999998</v>
      </c>
    </row>
    <row r="43" spans="1:25">
      <c r="A43" s="1" t="s">
        <v>73</v>
      </c>
      <c r="B43" s="1" t="s">
        <v>91</v>
      </c>
      <c r="C43" s="1">
        <v>4</v>
      </c>
      <c r="D43" s="1">
        <v>51040.142800000001</v>
      </c>
      <c r="E43" s="1">
        <v>12466.668799999999</v>
      </c>
      <c r="F43" s="5">
        <v>0.24425223309999999</v>
      </c>
      <c r="G43" s="5">
        <v>0.1089832848</v>
      </c>
      <c r="H43" s="1">
        <v>5562.5223999999998</v>
      </c>
      <c r="I43" s="2">
        <v>0.94850000000000001</v>
      </c>
      <c r="J43" s="2">
        <v>0.92879999999999996</v>
      </c>
      <c r="K43" s="2">
        <v>0.96599999999999997</v>
      </c>
      <c r="L43" s="3">
        <v>3.0428000000000002</v>
      </c>
      <c r="M43" s="2">
        <v>1.5E-3</v>
      </c>
      <c r="N43" s="1">
        <v>11.007999999999999</v>
      </c>
      <c r="O43" s="3">
        <v>1.9698</v>
      </c>
      <c r="P43" s="3">
        <v>13600.1556</v>
      </c>
      <c r="Q43" s="1">
        <v>5.8330000000000002</v>
      </c>
      <c r="R43" s="2">
        <v>0.5171</v>
      </c>
      <c r="S43" s="2">
        <v>-6.9999999999999999E-4</v>
      </c>
      <c r="T43" s="1">
        <v>40.557899999999997</v>
      </c>
      <c r="U43" s="1">
        <v>6249.3922000000002</v>
      </c>
      <c r="V43" s="2">
        <v>0.90239999999999998</v>
      </c>
      <c r="W43" s="1">
        <v>1017.9883</v>
      </c>
      <c r="X43" s="6">
        <v>1.6394</v>
      </c>
      <c r="Y43" s="1">
        <v>8832.2207999999991</v>
      </c>
    </row>
  </sheetData>
  <phoneticPr fontId="1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50"/>
  <sheetViews>
    <sheetView zoomScale="85" zoomScaleNormal="8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P5" activeCellId="1" sqref="C5:C36 P5:P36"/>
    </sheetView>
  </sheetViews>
  <sheetFormatPr defaultColWidth="8.77734375" defaultRowHeight="17.399999999999999"/>
  <cols>
    <col min="1" max="1" width="11" style="57" customWidth="1"/>
    <col min="2" max="2" width="4.109375" style="57" customWidth="1"/>
    <col min="3" max="3" width="10.77734375" style="57" customWidth="1"/>
    <col min="4" max="4" width="8.77734375" style="57"/>
    <col min="5" max="5" width="11.5546875" style="57" customWidth="1"/>
    <col min="6" max="6" width="11.88671875" style="57" customWidth="1"/>
    <col min="7" max="7" width="10.77734375" style="57" customWidth="1"/>
    <col min="8" max="8" width="10.88671875" style="57" customWidth="1"/>
    <col min="9" max="9" width="8.77734375" style="57"/>
    <col min="10" max="10" width="9.21875" style="57" customWidth="1"/>
    <col min="11" max="11" width="10.109375" style="57" customWidth="1"/>
    <col min="12" max="12" width="8.77734375" style="57"/>
    <col min="13" max="13" width="9.6640625" style="57" customWidth="1"/>
    <col min="14" max="17" width="8.77734375" style="57"/>
    <col min="18" max="18" width="13.44140625" style="57" customWidth="1"/>
    <col min="19" max="19" width="10" style="57" customWidth="1"/>
    <col min="20" max="20" width="10.77734375" style="57" customWidth="1"/>
    <col min="21" max="21" width="8.77734375" style="57"/>
    <col min="22" max="22" width="11.21875" style="57" bestFit="1" customWidth="1"/>
    <col min="23" max="16384" width="8.77734375" style="57"/>
  </cols>
  <sheetData>
    <row r="1" spans="1:29" ht="53.4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149</v>
      </c>
      <c r="F1" s="56" t="s">
        <v>150</v>
      </c>
      <c r="G1" s="56" t="s">
        <v>151</v>
      </c>
      <c r="H1" s="137" t="s">
        <v>152</v>
      </c>
      <c r="I1" s="56" t="s">
        <v>4</v>
      </c>
      <c r="J1" s="56" t="s">
        <v>5</v>
      </c>
      <c r="K1" s="116" t="s">
        <v>153</v>
      </c>
      <c r="L1" s="117" t="s">
        <v>6</v>
      </c>
      <c r="M1" s="117" t="s">
        <v>7</v>
      </c>
      <c r="N1" s="118" t="s">
        <v>8</v>
      </c>
      <c r="O1" s="56" t="s">
        <v>9</v>
      </c>
      <c r="P1" s="56" t="s">
        <v>10</v>
      </c>
      <c r="Q1" s="56" t="s">
        <v>11</v>
      </c>
      <c r="R1" s="56" t="s">
        <v>167</v>
      </c>
      <c r="S1" s="71" t="s">
        <v>157</v>
      </c>
      <c r="T1" s="70" t="s">
        <v>154</v>
      </c>
      <c r="U1" s="70" t="s">
        <v>156</v>
      </c>
      <c r="V1" s="70" t="s">
        <v>155</v>
      </c>
      <c r="W1" s="70" t="s">
        <v>156</v>
      </c>
      <c r="X1" s="70" t="s">
        <v>158</v>
      </c>
    </row>
    <row r="2" spans="1:29" customFormat="1" ht="14.4" hidden="1">
      <c r="A2" s="1" t="s">
        <v>12</v>
      </c>
      <c r="B2" s="1">
        <v>-2</v>
      </c>
      <c r="C2" s="2">
        <v>0.92630000000000001</v>
      </c>
      <c r="D2" s="2">
        <v>3.5499999999999997E-2</v>
      </c>
      <c r="E2" s="3">
        <v>5.5701000000000001</v>
      </c>
      <c r="F2" s="1">
        <v>112250.87</v>
      </c>
      <c r="G2" s="1">
        <v>4616.1755999999996</v>
      </c>
      <c r="H2" s="1">
        <v>134134.85709999999</v>
      </c>
      <c r="I2" s="4">
        <v>3.1E-2</v>
      </c>
      <c r="J2" s="1">
        <v>648000</v>
      </c>
      <c r="K2" s="1">
        <v>587734</v>
      </c>
      <c r="L2" s="3">
        <v>4.3682999999999996</v>
      </c>
      <c r="M2" s="1">
        <v>18277.885999999999</v>
      </c>
      <c r="N2" s="1">
        <v>8.8099000000000007</v>
      </c>
      <c r="O2" s="2">
        <v>0</v>
      </c>
      <c r="P2" s="2">
        <v>0.99529999999999996</v>
      </c>
      <c r="Q2" s="2">
        <v>2.7099999999999999E-2</v>
      </c>
      <c r="R2" s="1">
        <v>3609480</v>
      </c>
    </row>
    <row r="3" spans="1:29" customFormat="1" ht="14.4" hidden="1">
      <c r="A3" s="1" t="s">
        <v>12</v>
      </c>
      <c r="B3" s="1">
        <v>-1</v>
      </c>
      <c r="C3" s="2">
        <v>0.92290000000000005</v>
      </c>
      <c r="D3" s="2">
        <v>3.6299999999999999E-2</v>
      </c>
      <c r="E3" s="3">
        <v>5.7442000000000002</v>
      </c>
      <c r="F3" s="1">
        <v>110691.83010000001</v>
      </c>
      <c r="G3" s="1">
        <v>4552.0619999999999</v>
      </c>
      <c r="H3" s="1">
        <v>132257.22270000001</v>
      </c>
      <c r="I3" s="4">
        <v>3.1E-2</v>
      </c>
      <c r="J3" s="1">
        <v>619636.36360000004</v>
      </c>
      <c r="K3" s="1">
        <v>564440</v>
      </c>
      <c r="L3" s="3">
        <v>4.2534999999999998</v>
      </c>
      <c r="M3" s="1">
        <v>17553.458699999999</v>
      </c>
      <c r="N3" s="1">
        <v>8.7012999999999998</v>
      </c>
      <c r="O3" s="2">
        <v>0</v>
      </c>
      <c r="P3" s="2">
        <v>0.99519999999999997</v>
      </c>
      <c r="Q3" s="2">
        <v>5.9999999999999995E-4</v>
      </c>
      <c r="R3" s="1">
        <v>3559348</v>
      </c>
    </row>
    <row r="4" spans="1:29" customFormat="1" ht="14.4" hidden="1">
      <c r="A4" s="1" t="s">
        <v>12</v>
      </c>
      <c r="B4" s="1">
        <v>0</v>
      </c>
      <c r="C4" s="2">
        <v>0.92290000000000005</v>
      </c>
      <c r="D4" s="2">
        <v>3.6299999999999999E-2</v>
      </c>
      <c r="E4" s="3">
        <v>5.7442000000000002</v>
      </c>
      <c r="F4" s="1">
        <v>110691.83010000001</v>
      </c>
      <c r="G4" s="1">
        <v>4552.0619999999999</v>
      </c>
      <c r="H4" s="1">
        <v>132257.22270000001</v>
      </c>
      <c r="I4" s="4">
        <v>3.1E-2</v>
      </c>
      <c r="J4" s="1">
        <v>619636.36360000004</v>
      </c>
      <c r="K4" s="1">
        <v>564440</v>
      </c>
      <c r="L4" s="3">
        <v>4.2534999999999998</v>
      </c>
      <c r="M4" s="1">
        <v>17553.458699999999</v>
      </c>
      <c r="N4" s="1">
        <v>8.7012999999999998</v>
      </c>
      <c r="O4" s="2">
        <v>0</v>
      </c>
      <c r="P4" s="2">
        <v>0.99519999999999997</v>
      </c>
      <c r="Q4" s="2">
        <v>5.9999999999999995E-4</v>
      </c>
      <c r="R4" s="1">
        <v>3559348</v>
      </c>
    </row>
    <row r="5" spans="1:29">
      <c r="A5" s="58" t="s">
        <v>12</v>
      </c>
      <c r="B5" s="58">
        <v>1</v>
      </c>
      <c r="C5" s="59">
        <v>0.92149999999999999</v>
      </c>
      <c r="D5" s="59">
        <v>3.7699999999999997E-2</v>
      </c>
      <c r="E5" s="60">
        <v>5.7442000000000002</v>
      </c>
      <c r="F5" s="58">
        <v>106357.69929999999</v>
      </c>
      <c r="G5" s="58">
        <v>4373.8262999999997</v>
      </c>
      <c r="H5" s="58">
        <v>126781.13250000001</v>
      </c>
      <c r="I5" s="61">
        <v>3.1E-2</v>
      </c>
      <c r="J5" s="58">
        <v>595374.54539999994</v>
      </c>
      <c r="K5" s="119">
        <v>493695</v>
      </c>
      <c r="L5" s="120">
        <v>3.8765999999999998</v>
      </c>
      <c r="M5" s="121">
        <v>15353.3704</v>
      </c>
      <c r="N5" s="122">
        <v>8.3177000000000003</v>
      </c>
      <c r="O5" s="114">
        <v>0</v>
      </c>
      <c r="P5" s="59">
        <v>0.98960000000000004</v>
      </c>
      <c r="Q5" s="114">
        <v>5.9999999999999995E-4</v>
      </c>
      <c r="R5" s="58">
        <v>3419982</v>
      </c>
      <c r="S5" s="72">
        <f>ROUNDUP(J5/$D$41,0)</f>
        <v>35</v>
      </c>
      <c r="T5" s="67" t="s">
        <v>164</v>
      </c>
      <c r="U5" s="57">
        <f>S5*20</f>
        <v>700</v>
      </c>
      <c r="V5" s="67" t="s">
        <v>162</v>
      </c>
      <c r="W5" s="57">
        <f>2*500</f>
        <v>1000</v>
      </c>
      <c r="X5" s="57">
        <f>U5-W5</f>
        <v>-300</v>
      </c>
    </row>
    <row r="6" spans="1:29">
      <c r="A6" s="58" t="s">
        <v>12</v>
      </c>
      <c r="B6" s="58">
        <v>2</v>
      </c>
      <c r="C6" s="59">
        <v>0.92600000000000005</v>
      </c>
      <c r="D6" s="59">
        <v>3.6700000000000003E-2</v>
      </c>
      <c r="E6" s="60">
        <v>5.8311999999999999</v>
      </c>
      <c r="F6" s="58">
        <v>121215.3492</v>
      </c>
      <c r="G6" s="58">
        <v>4984.8284999999996</v>
      </c>
      <c r="H6" s="58">
        <v>144167.16800000001</v>
      </c>
      <c r="I6" s="61">
        <v>3.1E-2</v>
      </c>
      <c r="J6" s="58">
        <v>668417.91040000005</v>
      </c>
      <c r="K6" s="119">
        <v>543708</v>
      </c>
      <c r="L6" s="120">
        <v>3.7648000000000001</v>
      </c>
      <c r="M6" s="121">
        <v>16908.735700000001</v>
      </c>
      <c r="N6" s="122">
        <v>8.2070000000000007</v>
      </c>
      <c r="O6" s="114">
        <v>0</v>
      </c>
      <c r="P6" s="59">
        <v>0.99029999999999996</v>
      </c>
      <c r="Q6" s="114">
        <v>5.9999999999999995E-4</v>
      </c>
      <c r="R6" s="58">
        <v>3897737</v>
      </c>
      <c r="S6" s="72">
        <f t="shared" ref="S6:S8" si="0">ROUNDUP(J6/$D$41,0)</f>
        <v>39</v>
      </c>
      <c r="T6" s="67" t="s">
        <v>164</v>
      </c>
      <c r="U6" s="57">
        <f t="shared" ref="U6:U8" si="1">S6*20</f>
        <v>780</v>
      </c>
      <c r="V6" s="67" t="s">
        <v>162</v>
      </c>
      <c r="W6" s="57">
        <f t="shared" ref="W6:W8" si="2">2*500</f>
        <v>1000</v>
      </c>
      <c r="X6" s="57">
        <f t="shared" ref="X6:X8" si="3">U6-W6</f>
        <v>-220</v>
      </c>
    </row>
    <row r="7" spans="1:29">
      <c r="A7" s="58" t="s">
        <v>12</v>
      </c>
      <c r="B7" s="58">
        <v>3</v>
      </c>
      <c r="C7" s="59">
        <v>0.92449999999999999</v>
      </c>
      <c r="D7" s="59">
        <v>3.6200000000000003E-2</v>
      </c>
      <c r="E7" s="60">
        <v>5.8601999999999999</v>
      </c>
      <c r="F7" s="58">
        <v>103146.0772</v>
      </c>
      <c r="G7" s="58">
        <v>4241.7524000000003</v>
      </c>
      <c r="H7" s="58">
        <v>123044.32150000001</v>
      </c>
      <c r="I7" s="61">
        <v>3.1E-2</v>
      </c>
      <c r="J7" s="58">
        <v>565962.77220000001</v>
      </c>
      <c r="K7" s="119">
        <v>461386</v>
      </c>
      <c r="L7" s="120">
        <v>3.7332999999999998</v>
      </c>
      <c r="M7" s="121">
        <v>14348.5897</v>
      </c>
      <c r="N7" s="122">
        <v>8.1710999999999991</v>
      </c>
      <c r="O7" s="114">
        <v>0</v>
      </c>
      <c r="P7" s="59">
        <v>0.99239999999999995</v>
      </c>
      <c r="Q7" s="114">
        <v>5.9999999999999995E-4</v>
      </c>
      <c r="R7" s="58">
        <v>3316711</v>
      </c>
      <c r="S7" s="72">
        <f t="shared" si="0"/>
        <v>33</v>
      </c>
      <c r="T7" s="67" t="s">
        <v>164</v>
      </c>
      <c r="U7" s="57">
        <f t="shared" si="1"/>
        <v>660</v>
      </c>
      <c r="V7" s="67" t="s">
        <v>162</v>
      </c>
      <c r="W7" s="57">
        <f t="shared" si="2"/>
        <v>1000</v>
      </c>
      <c r="X7" s="57">
        <f t="shared" si="3"/>
        <v>-340</v>
      </c>
    </row>
    <row r="8" spans="1:29" ht="18" thickBot="1">
      <c r="A8" s="62" t="s">
        <v>12</v>
      </c>
      <c r="B8" s="62">
        <v>4</v>
      </c>
      <c r="C8" s="63">
        <v>0.92530000000000001</v>
      </c>
      <c r="D8" s="135">
        <v>3.5700000000000003E-2</v>
      </c>
      <c r="E8" s="64">
        <v>5.8311999999999999</v>
      </c>
      <c r="F8" s="62">
        <v>103426.7043</v>
      </c>
      <c r="G8" s="62">
        <v>4253.2929000000004</v>
      </c>
      <c r="H8" s="62">
        <v>123431.9114</v>
      </c>
      <c r="I8" s="65">
        <v>3.1E-2</v>
      </c>
      <c r="J8" s="62">
        <v>570325.97010000004</v>
      </c>
      <c r="K8" s="123">
        <v>466788</v>
      </c>
      <c r="L8" s="64">
        <v>3.7656999999999998</v>
      </c>
      <c r="M8" s="62">
        <v>14516.6034</v>
      </c>
      <c r="N8" s="124">
        <v>8.4019999999999992</v>
      </c>
      <c r="O8" s="115">
        <v>0</v>
      </c>
      <c r="P8" s="63">
        <v>0.99360000000000004</v>
      </c>
      <c r="Q8" s="115">
        <v>5.9999999999999995E-4</v>
      </c>
      <c r="R8" s="62">
        <v>3325735</v>
      </c>
      <c r="S8" s="72">
        <f t="shared" si="0"/>
        <v>34</v>
      </c>
      <c r="T8" s="67" t="s">
        <v>164</v>
      </c>
      <c r="U8" s="57">
        <f t="shared" si="1"/>
        <v>680</v>
      </c>
      <c r="V8" s="67" t="s">
        <v>162</v>
      </c>
      <c r="W8" s="57">
        <f t="shared" si="2"/>
        <v>1000</v>
      </c>
      <c r="X8" s="57">
        <f t="shared" si="3"/>
        <v>-320</v>
      </c>
      <c r="Y8" s="69" t="s">
        <v>163</v>
      </c>
      <c r="Z8" s="69"/>
      <c r="AA8" s="69"/>
      <c r="AB8" s="69"/>
      <c r="AC8" s="69"/>
    </row>
    <row r="9" spans="1:29" customFormat="1" ht="15" hidden="1" thickTop="1">
      <c r="A9" s="1" t="s">
        <v>13</v>
      </c>
      <c r="B9" s="1">
        <v>-2</v>
      </c>
      <c r="C9" s="2">
        <v>0.83809999999999996</v>
      </c>
      <c r="D9" s="2">
        <v>5.7799999999999997E-2</v>
      </c>
      <c r="E9" s="3">
        <v>5.8601999999999999</v>
      </c>
      <c r="F9" s="1">
        <v>309591.28450000001</v>
      </c>
      <c r="G9" s="1">
        <v>146193.31959999999</v>
      </c>
      <c r="H9" s="1">
        <v>204840.71520000001</v>
      </c>
      <c r="I9" s="4">
        <v>5.4600000000000003E-2</v>
      </c>
      <c r="J9" s="1">
        <v>966118.81180000002</v>
      </c>
      <c r="K9" s="1">
        <v>869171</v>
      </c>
      <c r="L9" s="3">
        <v>4.2282999999999999</v>
      </c>
      <c r="M9" s="1">
        <v>47527.359100000001</v>
      </c>
      <c r="N9" s="1">
        <v>7.7370000000000001</v>
      </c>
      <c r="O9" s="2">
        <v>0</v>
      </c>
      <c r="P9" s="2">
        <v>0.99719999999999998</v>
      </c>
      <c r="Q9" s="2">
        <v>7.1000000000000004E-3</v>
      </c>
      <c r="R9" s="1">
        <v>5661745</v>
      </c>
    </row>
    <row r="10" spans="1:29" customFormat="1" ht="15" hidden="1" thickTop="1">
      <c r="A10" s="1" t="s">
        <v>13</v>
      </c>
      <c r="B10" s="1">
        <v>-1</v>
      </c>
      <c r="C10" s="2">
        <v>0.84099999999999997</v>
      </c>
      <c r="D10" s="2">
        <v>5.8799999999999998E-2</v>
      </c>
      <c r="E10" s="3">
        <v>5.9183000000000003</v>
      </c>
      <c r="F10" s="1">
        <v>307931.20569999999</v>
      </c>
      <c r="G10" s="1">
        <v>145393.1825</v>
      </c>
      <c r="H10" s="1">
        <v>204296.6023</v>
      </c>
      <c r="I10" s="4">
        <v>5.4600000000000003E-2</v>
      </c>
      <c r="J10" s="1">
        <v>951612.35290000006</v>
      </c>
      <c r="K10" s="1">
        <v>851667</v>
      </c>
      <c r="L10" s="3">
        <v>4.1546000000000003</v>
      </c>
      <c r="M10" s="1">
        <v>46565.5795</v>
      </c>
      <c r="N10" s="1">
        <v>7.6630000000000003</v>
      </c>
      <c r="O10" s="2">
        <v>0</v>
      </c>
      <c r="P10" s="2">
        <v>0.99490000000000001</v>
      </c>
      <c r="Q10" s="2">
        <v>-2.9999999999999997E-4</v>
      </c>
      <c r="R10" s="1">
        <v>5631948</v>
      </c>
    </row>
    <row r="11" spans="1:29" customFormat="1" ht="15" hidden="1" thickTop="1">
      <c r="A11" s="1" t="s">
        <v>13</v>
      </c>
      <c r="B11" s="1">
        <v>0</v>
      </c>
      <c r="C11" s="2">
        <v>0.84099999999999997</v>
      </c>
      <c r="D11" s="2">
        <v>5.8799999999999998E-2</v>
      </c>
      <c r="E11" s="3">
        <v>5.9183000000000003</v>
      </c>
      <c r="F11" s="1">
        <v>307931.20569999999</v>
      </c>
      <c r="G11" s="1">
        <v>145393.1825</v>
      </c>
      <c r="H11" s="1">
        <v>204296.6023</v>
      </c>
      <c r="I11" s="4">
        <v>5.4600000000000003E-2</v>
      </c>
      <c r="J11" s="1">
        <v>951612.35290000006</v>
      </c>
      <c r="K11" s="1">
        <v>851667</v>
      </c>
      <c r="L11" s="3">
        <v>4.1546000000000003</v>
      </c>
      <c r="M11" s="1">
        <v>46565.5795</v>
      </c>
      <c r="N11" s="1">
        <v>7.6630000000000003</v>
      </c>
      <c r="O11" s="2">
        <v>0</v>
      </c>
      <c r="P11" s="2">
        <v>0.99490000000000001</v>
      </c>
      <c r="Q11" s="2">
        <v>-2.9999999999999997E-4</v>
      </c>
      <c r="R11" s="1">
        <v>5631948</v>
      </c>
    </row>
    <row r="12" spans="1:29" ht="18" thickTop="1">
      <c r="A12" s="58" t="s">
        <v>13</v>
      </c>
      <c r="B12" s="58">
        <v>1</v>
      </c>
      <c r="C12" s="59">
        <v>0.92730000000000001</v>
      </c>
      <c r="D12" s="59">
        <v>5.6399999999999999E-2</v>
      </c>
      <c r="E12" s="60">
        <v>5.9473000000000003</v>
      </c>
      <c r="F12" s="58">
        <v>303608.88459999999</v>
      </c>
      <c r="G12" s="58">
        <v>143174.5331</v>
      </c>
      <c r="H12" s="58">
        <v>201370.44630000001</v>
      </c>
      <c r="I12" s="61">
        <v>5.4699999999999999E-2</v>
      </c>
      <c r="J12" s="58">
        <v>931808.19510000001</v>
      </c>
      <c r="K12" s="119">
        <v>793242</v>
      </c>
      <c r="L12" s="120">
        <v>3.9257</v>
      </c>
      <c r="M12" s="121">
        <v>43458.170100000003</v>
      </c>
      <c r="N12" s="122">
        <v>7.3028000000000004</v>
      </c>
      <c r="O12" s="114">
        <v>0</v>
      </c>
      <c r="P12" s="59">
        <v>0.99829999999999997</v>
      </c>
      <c r="Q12" s="114">
        <v>-2.9999999999999997E-4</v>
      </c>
      <c r="R12" s="58">
        <v>5541774</v>
      </c>
      <c r="S12" s="72">
        <f>ROUNDUP(J12/$D$42,0)</f>
        <v>863</v>
      </c>
      <c r="T12" s="67" t="s">
        <v>164</v>
      </c>
      <c r="U12" s="57">
        <f>S12*25</f>
        <v>21575</v>
      </c>
      <c r="V12" s="68" t="s">
        <v>162</v>
      </c>
      <c r="W12" s="69">
        <f>ROUNDUP(S12/30,0)*625</f>
        <v>18125</v>
      </c>
      <c r="X12" s="57">
        <f t="shared" ref="X12:X15" si="4">U12-W12</f>
        <v>3450</v>
      </c>
    </row>
    <row r="13" spans="1:29">
      <c r="A13" s="58" t="s">
        <v>13</v>
      </c>
      <c r="B13" s="58">
        <v>2</v>
      </c>
      <c r="C13" s="59">
        <v>0.97929999999999995</v>
      </c>
      <c r="D13" s="59">
        <v>5.91E-2</v>
      </c>
      <c r="E13" s="60">
        <v>5.9183000000000003</v>
      </c>
      <c r="F13" s="58">
        <v>313316.13660000003</v>
      </c>
      <c r="G13" s="58">
        <v>146737.64360000001</v>
      </c>
      <c r="H13" s="58">
        <v>206829.79579999999</v>
      </c>
      <c r="I13" s="61">
        <v>5.5100000000000003E-2</v>
      </c>
      <c r="J13" s="58">
        <v>960294.7058</v>
      </c>
      <c r="K13" s="119">
        <v>808971</v>
      </c>
      <c r="L13" s="120">
        <v>3.9117000000000002</v>
      </c>
      <c r="M13" s="121">
        <v>44597.710200000001</v>
      </c>
      <c r="N13" s="122">
        <v>7.2270000000000003</v>
      </c>
      <c r="O13" s="114">
        <v>0</v>
      </c>
      <c r="P13" s="59">
        <v>0.99929999999999997</v>
      </c>
      <c r="Q13" s="114">
        <v>-2.9999999999999997E-4</v>
      </c>
      <c r="R13" s="58">
        <v>5683333</v>
      </c>
      <c r="S13" s="72">
        <f t="shared" ref="S13:S15" si="5">ROUNDUP(J13/$D$42,0)</f>
        <v>890</v>
      </c>
      <c r="T13" s="67" t="s">
        <v>164</v>
      </c>
      <c r="U13" s="57">
        <f t="shared" ref="U13:U15" si="6">S13*25</f>
        <v>22250</v>
      </c>
      <c r="V13" s="68" t="s">
        <v>162</v>
      </c>
      <c r="W13" s="69">
        <f t="shared" ref="W13:W15" si="7">ROUNDUP(S13/30,0)*625</f>
        <v>18750</v>
      </c>
      <c r="X13" s="57">
        <f t="shared" si="4"/>
        <v>3500</v>
      </c>
    </row>
    <row r="14" spans="1:29">
      <c r="A14" s="58" t="s">
        <v>13</v>
      </c>
      <c r="B14" s="58">
        <v>3</v>
      </c>
      <c r="C14" s="59">
        <v>0.94630000000000003</v>
      </c>
      <c r="D14" s="59">
        <v>3.7600000000000001E-2</v>
      </c>
      <c r="E14" s="60">
        <v>5.3960999999999997</v>
      </c>
      <c r="F14" s="58">
        <v>267841.5735</v>
      </c>
      <c r="G14" s="58">
        <v>112671.5499</v>
      </c>
      <c r="H14" s="58">
        <v>195273.1722</v>
      </c>
      <c r="I14" s="61">
        <v>5.11E-2</v>
      </c>
      <c r="J14" s="58">
        <v>970170.96770000004</v>
      </c>
      <c r="K14" s="119">
        <v>720003</v>
      </c>
      <c r="L14" s="120">
        <v>3.6947999999999999</v>
      </c>
      <c r="M14" s="121">
        <v>36836.872100000001</v>
      </c>
      <c r="N14" s="122">
        <v>8.3874999999999993</v>
      </c>
      <c r="O14" s="114">
        <v>0</v>
      </c>
      <c r="P14" s="59">
        <v>0.99329999999999996</v>
      </c>
      <c r="Q14" s="114">
        <v>-2.9999999999999997E-4</v>
      </c>
      <c r="R14" s="58">
        <v>5235156</v>
      </c>
      <c r="S14" s="72">
        <f t="shared" si="5"/>
        <v>899</v>
      </c>
      <c r="T14" s="67" t="s">
        <v>164</v>
      </c>
      <c r="U14" s="57">
        <f t="shared" si="6"/>
        <v>22475</v>
      </c>
      <c r="V14" s="68" t="s">
        <v>162</v>
      </c>
      <c r="W14" s="69">
        <f t="shared" si="7"/>
        <v>18750</v>
      </c>
      <c r="X14" s="57">
        <f t="shared" si="4"/>
        <v>3725</v>
      </c>
    </row>
    <row r="15" spans="1:29" ht="18" thickBot="1">
      <c r="A15" s="62" t="s">
        <v>13</v>
      </c>
      <c r="B15" s="62">
        <v>4</v>
      </c>
      <c r="C15" s="63">
        <v>0.94579999999999997</v>
      </c>
      <c r="D15" s="135">
        <v>3.1600000000000003E-2</v>
      </c>
      <c r="E15" s="64">
        <v>5.3960999999999997</v>
      </c>
      <c r="F15" s="62">
        <v>269780.06900000002</v>
      </c>
      <c r="G15" s="62">
        <v>113320.69960000001</v>
      </c>
      <c r="H15" s="62">
        <v>196537.08989999999</v>
      </c>
      <c r="I15" s="65">
        <v>5.1200000000000002E-2</v>
      </c>
      <c r="J15" s="62">
        <v>976256.12899999996</v>
      </c>
      <c r="K15" s="123">
        <v>720550</v>
      </c>
      <c r="L15" s="64">
        <v>3.6749000000000001</v>
      </c>
      <c r="M15" s="62">
        <v>36900.228300000002</v>
      </c>
      <c r="N15" s="124">
        <v>8.5509000000000004</v>
      </c>
      <c r="O15" s="115">
        <v>0</v>
      </c>
      <c r="P15" s="63">
        <v>0.98980000000000001</v>
      </c>
      <c r="Q15" s="115">
        <v>-2.9999999999999997E-4</v>
      </c>
      <c r="R15" s="62">
        <v>5267992</v>
      </c>
      <c r="S15" s="72">
        <f t="shared" si="5"/>
        <v>904</v>
      </c>
      <c r="T15" s="67" t="s">
        <v>164</v>
      </c>
      <c r="U15" s="57">
        <f t="shared" si="6"/>
        <v>22600</v>
      </c>
      <c r="V15" s="68" t="s">
        <v>162</v>
      </c>
      <c r="W15" s="69">
        <f t="shared" si="7"/>
        <v>19375</v>
      </c>
      <c r="X15" s="57">
        <f t="shared" si="4"/>
        <v>3225</v>
      </c>
      <c r="Y15" s="69" t="s">
        <v>166</v>
      </c>
      <c r="Z15" s="69"/>
      <c r="AA15" s="69"/>
    </row>
    <row r="16" spans="1:29" customFormat="1" ht="15" hidden="1" thickTop="1">
      <c r="A16" s="1" t="s">
        <v>14</v>
      </c>
      <c r="B16" s="1">
        <v>-2</v>
      </c>
      <c r="C16" s="2">
        <v>0.98329999999999995</v>
      </c>
      <c r="D16" s="2">
        <v>1.11E-2</v>
      </c>
      <c r="E16" s="3">
        <v>5.1349999999999998</v>
      </c>
      <c r="F16" s="1">
        <v>412440.44</v>
      </c>
      <c r="G16" s="1">
        <v>35298.516300000003</v>
      </c>
      <c r="H16" s="1">
        <v>35725.237399999998</v>
      </c>
      <c r="I16" s="4">
        <v>0.43909999999999999</v>
      </c>
      <c r="J16" s="1">
        <v>182881.3559</v>
      </c>
      <c r="K16" s="1">
        <v>169153</v>
      </c>
      <c r="L16" s="3">
        <v>4.7187000000000001</v>
      </c>
      <c r="M16" s="1">
        <v>74290.122399999993</v>
      </c>
      <c r="N16" s="1">
        <v>10.9818</v>
      </c>
      <c r="O16" s="2">
        <v>0</v>
      </c>
      <c r="P16" s="2">
        <v>0.99339999999999995</v>
      </c>
      <c r="Q16" s="2">
        <v>2.0400000000000001E-2</v>
      </c>
      <c r="R16" s="1">
        <v>939098</v>
      </c>
    </row>
    <row r="17" spans="1:20" customFormat="1" ht="15" hidden="1" thickTop="1">
      <c r="A17" s="1" t="s">
        <v>14</v>
      </c>
      <c r="B17" s="1">
        <v>-1</v>
      </c>
      <c r="C17" s="2">
        <v>0.97750000000000004</v>
      </c>
      <c r="D17" s="2">
        <v>1.0200000000000001E-2</v>
      </c>
      <c r="E17" s="3">
        <v>5.3960999999999997</v>
      </c>
      <c r="F17" s="1">
        <v>409042.23080000002</v>
      </c>
      <c r="G17" s="1">
        <v>35046.069199999998</v>
      </c>
      <c r="H17" s="1">
        <v>35360.3393</v>
      </c>
      <c r="I17" s="4">
        <v>0.43919999999999998</v>
      </c>
      <c r="J17" s="1">
        <v>172580.64509999999</v>
      </c>
      <c r="K17" s="1">
        <v>160757</v>
      </c>
      <c r="L17" s="3">
        <v>4.53</v>
      </c>
      <c r="M17" s="1">
        <v>70609.638900000005</v>
      </c>
      <c r="N17" s="1">
        <v>10.800599999999999</v>
      </c>
      <c r="O17" s="2">
        <v>0</v>
      </c>
      <c r="P17" s="2">
        <v>0.9929</v>
      </c>
      <c r="Q17" s="2">
        <v>2.9999999999999997E-4</v>
      </c>
      <c r="R17" s="1">
        <v>931265</v>
      </c>
    </row>
    <row r="18" spans="1:20" customFormat="1" ht="15" hidden="1" thickTop="1">
      <c r="A18" s="1" t="s">
        <v>14</v>
      </c>
      <c r="B18" s="1">
        <v>0</v>
      </c>
      <c r="C18" s="2">
        <v>0.97750000000000004</v>
      </c>
      <c r="D18" s="2">
        <v>1.0200000000000001E-2</v>
      </c>
      <c r="E18" s="3">
        <v>5.3960999999999997</v>
      </c>
      <c r="F18" s="1">
        <v>409042.23080000002</v>
      </c>
      <c r="G18" s="1">
        <v>35046.069199999998</v>
      </c>
      <c r="H18" s="1">
        <v>35360.3393</v>
      </c>
      <c r="I18" s="4">
        <v>0.43919999999999998</v>
      </c>
      <c r="J18" s="1">
        <v>172580.64509999999</v>
      </c>
      <c r="K18" s="1">
        <v>160757</v>
      </c>
      <c r="L18" s="3">
        <v>4.53</v>
      </c>
      <c r="M18" s="1">
        <v>70609.638900000005</v>
      </c>
      <c r="N18" s="1">
        <v>10.800599999999999</v>
      </c>
      <c r="O18" s="2">
        <v>0</v>
      </c>
      <c r="P18" s="2">
        <v>0.9929</v>
      </c>
      <c r="Q18" s="2">
        <v>2.9999999999999997E-4</v>
      </c>
      <c r="R18" s="1">
        <v>931265</v>
      </c>
    </row>
    <row r="19" spans="1:20" ht="18" thickTop="1">
      <c r="A19" s="58" t="s">
        <v>14</v>
      </c>
      <c r="B19" s="58">
        <v>1</v>
      </c>
      <c r="C19" s="59">
        <v>0.9778</v>
      </c>
      <c r="D19" s="59">
        <v>1.15E-2</v>
      </c>
      <c r="E19" s="60">
        <v>5.4250999999999996</v>
      </c>
      <c r="F19" s="58">
        <v>396835.48920000001</v>
      </c>
      <c r="G19" s="58">
        <v>34024.2595</v>
      </c>
      <c r="H19" s="58">
        <v>34215.737200000003</v>
      </c>
      <c r="I19" s="61">
        <v>0.43919999999999998</v>
      </c>
      <c r="J19" s="58">
        <v>166524.06409999999</v>
      </c>
      <c r="K19" s="119">
        <v>154056</v>
      </c>
      <c r="L19" s="120">
        <v>4.4832000000000001</v>
      </c>
      <c r="M19" s="121">
        <v>67670.888600000006</v>
      </c>
      <c r="N19" s="122">
        <v>10.7517</v>
      </c>
      <c r="O19" s="114">
        <v>0</v>
      </c>
      <c r="P19" s="59">
        <v>0.99</v>
      </c>
      <c r="Q19" s="114">
        <v>2.9999999999999997E-4</v>
      </c>
      <c r="R19" s="58">
        <v>903414</v>
      </c>
      <c r="S19" s="72">
        <f>ROUNDUP(J19/$D$43,0)</f>
        <v>6</v>
      </c>
      <c r="T19" s="67" t="s">
        <v>159</v>
      </c>
    </row>
    <row r="20" spans="1:20">
      <c r="A20" s="58" t="s">
        <v>14</v>
      </c>
      <c r="B20" s="58">
        <v>2</v>
      </c>
      <c r="C20" s="59">
        <v>0.9788</v>
      </c>
      <c r="D20" s="59">
        <v>1.0500000000000001E-2</v>
      </c>
      <c r="E20" s="60">
        <v>5.3090000000000002</v>
      </c>
      <c r="F20" s="58">
        <v>433451.70699999999</v>
      </c>
      <c r="G20" s="58">
        <v>37085.681499999999</v>
      </c>
      <c r="H20" s="58">
        <v>37691.3001</v>
      </c>
      <c r="I20" s="61">
        <v>0.43909999999999999</v>
      </c>
      <c r="J20" s="58">
        <v>185901.63930000001</v>
      </c>
      <c r="K20" s="119">
        <v>169289</v>
      </c>
      <c r="L20" s="120">
        <v>4.4852999999999996</v>
      </c>
      <c r="M20" s="121">
        <v>74347.372399999993</v>
      </c>
      <c r="N20" s="122">
        <v>10.761200000000001</v>
      </c>
      <c r="O20" s="114">
        <v>0</v>
      </c>
      <c r="P20" s="59">
        <v>0.99139999999999995</v>
      </c>
      <c r="Q20" s="114">
        <v>2.9999999999999997E-4</v>
      </c>
      <c r="R20" s="58">
        <v>986967</v>
      </c>
      <c r="S20" s="72">
        <f t="shared" ref="S20:S22" si="8">ROUNDUP(J20/$D$43,0)</f>
        <v>7</v>
      </c>
      <c r="T20" s="67" t="s">
        <v>159</v>
      </c>
    </row>
    <row r="21" spans="1:20">
      <c r="A21" s="58" t="s">
        <v>14</v>
      </c>
      <c r="B21" s="58">
        <v>3</v>
      </c>
      <c r="C21" s="59">
        <v>0.98</v>
      </c>
      <c r="D21" s="59">
        <v>1.09E-2</v>
      </c>
      <c r="E21" s="60">
        <v>5.4541000000000004</v>
      </c>
      <c r="F21" s="58">
        <v>382339.23210000002</v>
      </c>
      <c r="G21" s="58">
        <v>32810.109199999999</v>
      </c>
      <c r="H21" s="58">
        <v>33178.697500000002</v>
      </c>
      <c r="I21" s="61">
        <v>0.43919999999999998</v>
      </c>
      <c r="J21" s="58">
        <v>159574.46799999999</v>
      </c>
      <c r="K21" s="119">
        <v>148370</v>
      </c>
      <c r="L21" s="120">
        <v>4.4612999999999996</v>
      </c>
      <c r="M21" s="121">
        <v>65178.580099999999</v>
      </c>
      <c r="N21" s="122">
        <v>10.7263</v>
      </c>
      <c r="O21" s="114">
        <v>0</v>
      </c>
      <c r="P21" s="59">
        <v>0.98809999999999998</v>
      </c>
      <c r="Q21" s="114">
        <v>2.9999999999999997E-4</v>
      </c>
      <c r="R21" s="58">
        <v>870341</v>
      </c>
      <c r="S21" s="72">
        <f t="shared" si="8"/>
        <v>6</v>
      </c>
      <c r="T21" s="67" t="s">
        <v>159</v>
      </c>
    </row>
    <row r="22" spans="1:20" ht="18" thickBot="1">
      <c r="A22" s="62" t="s">
        <v>14</v>
      </c>
      <c r="B22" s="62">
        <v>4</v>
      </c>
      <c r="C22" s="135">
        <v>0.94979999999999998</v>
      </c>
      <c r="D22" s="136">
        <v>2.46E-2</v>
      </c>
      <c r="E22" s="64">
        <v>5.5701000000000001</v>
      </c>
      <c r="F22" s="62">
        <v>384569.86050000001</v>
      </c>
      <c r="G22" s="62">
        <v>33339.046000000002</v>
      </c>
      <c r="H22" s="62">
        <v>33311.248699999996</v>
      </c>
      <c r="I22" s="65">
        <v>0.43490000000000001</v>
      </c>
      <c r="J22" s="62">
        <v>158750</v>
      </c>
      <c r="K22" s="123">
        <v>141730</v>
      </c>
      <c r="L22" s="64">
        <v>4.2454000000000001</v>
      </c>
      <c r="M22" s="62">
        <v>61638.673300000002</v>
      </c>
      <c r="N22" s="124">
        <v>10.6745</v>
      </c>
      <c r="O22" s="115">
        <v>0</v>
      </c>
      <c r="P22" s="63">
        <v>0.9778</v>
      </c>
      <c r="Q22" s="115">
        <v>2.9999999999999997E-4</v>
      </c>
      <c r="R22" s="62">
        <v>884267</v>
      </c>
      <c r="S22" s="72">
        <f t="shared" si="8"/>
        <v>6</v>
      </c>
      <c r="T22" s="67" t="s">
        <v>159</v>
      </c>
    </row>
    <row r="23" spans="1:20" customFormat="1" ht="15" hidden="1" thickTop="1">
      <c r="A23" s="1" t="s">
        <v>15</v>
      </c>
      <c r="B23" s="1">
        <v>-2</v>
      </c>
      <c r="C23" s="2">
        <v>0.9375</v>
      </c>
      <c r="D23" s="2">
        <v>4.7999999999999996E-3</v>
      </c>
      <c r="E23" s="3">
        <v>5.28</v>
      </c>
      <c r="F23" s="1">
        <v>83026.439599999998</v>
      </c>
      <c r="G23" s="1">
        <v>3356.9854</v>
      </c>
      <c r="H23" s="1">
        <v>3206.5162999999998</v>
      </c>
      <c r="I23" s="4">
        <v>0.99229999999999996</v>
      </c>
      <c r="J23" s="1">
        <v>15846.1538</v>
      </c>
      <c r="K23" s="1">
        <v>14774</v>
      </c>
      <c r="L23" s="3">
        <v>4.6033999999999997</v>
      </c>
      <c r="M23" s="1">
        <v>14660.661700000001</v>
      </c>
      <c r="N23" s="1">
        <v>7.8475999999999999</v>
      </c>
      <c r="O23" s="2">
        <v>0</v>
      </c>
      <c r="P23" s="2">
        <v>0.99919999999999998</v>
      </c>
      <c r="Q23" s="2">
        <v>2.4899999999999999E-2</v>
      </c>
      <c r="R23" s="1">
        <v>83669</v>
      </c>
    </row>
    <row r="24" spans="1:20" customFormat="1" ht="15" hidden="1" thickTop="1">
      <c r="A24" s="1" t="s">
        <v>15</v>
      </c>
      <c r="B24" s="1">
        <v>-1</v>
      </c>
      <c r="C24" s="2">
        <v>0.93679999999999997</v>
      </c>
      <c r="D24" s="2">
        <v>4.8999999999999998E-3</v>
      </c>
      <c r="E24" s="3">
        <v>5.3090000000000002</v>
      </c>
      <c r="F24" s="1">
        <v>81657.500899999999</v>
      </c>
      <c r="G24" s="1">
        <v>3314.0293999999999</v>
      </c>
      <c r="H24" s="1">
        <v>3164.9045000000001</v>
      </c>
      <c r="I24" s="4">
        <v>0.99239999999999995</v>
      </c>
      <c r="J24" s="1">
        <v>15497.2677</v>
      </c>
      <c r="K24" s="1">
        <v>14089</v>
      </c>
      <c r="L24" s="3">
        <v>4.4469000000000003</v>
      </c>
      <c r="M24" s="1">
        <v>13982.7317</v>
      </c>
      <c r="N24" s="1">
        <v>7.6792999999999996</v>
      </c>
      <c r="O24" s="2">
        <v>0</v>
      </c>
      <c r="P24" s="2">
        <v>1</v>
      </c>
      <c r="Q24" s="2">
        <v>4.0000000000000002E-4</v>
      </c>
      <c r="R24" s="1">
        <v>82276</v>
      </c>
    </row>
    <row r="25" spans="1:20" customFormat="1" ht="15" hidden="1" thickTop="1">
      <c r="A25" s="1" t="s">
        <v>15</v>
      </c>
      <c r="B25" s="1">
        <v>0</v>
      </c>
      <c r="C25" s="2">
        <v>0.93679999999999997</v>
      </c>
      <c r="D25" s="2">
        <v>4.8999999999999998E-3</v>
      </c>
      <c r="E25" s="3">
        <v>5.3090000000000002</v>
      </c>
      <c r="F25" s="1">
        <v>81657.500899999999</v>
      </c>
      <c r="G25" s="1">
        <v>3314.0293999999999</v>
      </c>
      <c r="H25" s="1">
        <v>3164.9045000000001</v>
      </c>
      <c r="I25" s="4">
        <v>0.99239999999999995</v>
      </c>
      <c r="J25" s="1">
        <v>15497.2677</v>
      </c>
      <c r="K25" s="1">
        <v>14089</v>
      </c>
      <c r="L25" s="3">
        <v>4.4469000000000003</v>
      </c>
      <c r="M25" s="1">
        <v>13982.7317</v>
      </c>
      <c r="N25" s="1">
        <v>7.6792999999999996</v>
      </c>
      <c r="O25" s="2">
        <v>0</v>
      </c>
      <c r="P25" s="2">
        <v>1</v>
      </c>
      <c r="Q25" s="2">
        <v>4.0000000000000002E-4</v>
      </c>
      <c r="R25" s="1">
        <v>82276</v>
      </c>
    </row>
    <row r="26" spans="1:20" ht="18" thickTop="1">
      <c r="A26" s="58" t="s">
        <v>15</v>
      </c>
      <c r="B26" s="58">
        <v>1</v>
      </c>
      <c r="C26" s="59">
        <v>0.93869999999999998</v>
      </c>
      <c r="D26" s="59">
        <v>6.4999999999999997E-3</v>
      </c>
      <c r="E26" s="60">
        <v>5.3670999999999998</v>
      </c>
      <c r="F26" s="58">
        <v>78548.001099999994</v>
      </c>
      <c r="G26" s="58">
        <v>3215.6151</v>
      </c>
      <c r="H26" s="58">
        <v>3041.5785999999998</v>
      </c>
      <c r="I26" s="61">
        <v>0.99280000000000002</v>
      </c>
      <c r="J26" s="58">
        <v>14740.540499999999</v>
      </c>
      <c r="K26" s="119">
        <v>13709</v>
      </c>
      <c r="L26" s="120">
        <v>4.4950000000000001</v>
      </c>
      <c r="M26" s="121">
        <v>13610.910099999999</v>
      </c>
      <c r="N26" s="122">
        <v>7.7319000000000004</v>
      </c>
      <c r="O26" s="114">
        <v>0</v>
      </c>
      <c r="P26" s="59">
        <v>1</v>
      </c>
      <c r="Q26" s="114">
        <v>4.0000000000000002E-4</v>
      </c>
      <c r="R26" s="58">
        <v>79114</v>
      </c>
      <c r="S26" s="72">
        <f>ROUNDUP(J26/$D$44,0)</f>
        <v>15</v>
      </c>
      <c r="T26" s="67" t="s">
        <v>165</v>
      </c>
    </row>
    <row r="27" spans="1:20">
      <c r="A27" s="58" t="s">
        <v>15</v>
      </c>
      <c r="B27" s="58">
        <v>2</v>
      </c>
      <c r="C27" s="59">
        <v>0.93469999999999998</v>
      </c>
      <c r="D27" s="59">
        <v>4.5999999999999999E-3</v>
      </c>
      <c r="E27" s="60">
        <v>5.3380000000000001</v>
      </c>
      <c r="F27" s="58">
        <v>86434.625499999995</v>
      </c>
      <c r="G27" s="58">
        <v>3477.8395</v>
      </c>
      <c r="H27" s="58">
        <v>3352.6905999999999</v>
      </c>
      <c r="I27" s="61">
        <v>0.99209999999999998</v>
      </c>
      <c r="J27" s="58">
        <v>16320.652099999999</v>
      </c>
      <c r="K27" s="119">
        <v>15154</v>
      </c>
      <c r="L27" s="120">
        <v>4.5239000000000003</v>
      </c>
      <c r="M27" s="121">
        <v>15034.688200000001</v>
      </c>
      <c r="N27" s="122">
        <v>7.7752999999999997</v>
      </c>
      <c r="O27" s="114">
        <v>0</v>
      </c>
      <c r="P27" s="59">
        <v>0.99980000000000002</v>
      </c>
      <c r="Q27" s="114">
        <v>4.0000000000000002E-4</v>
      </c>
      <c r="R27" s="58">
        <v>87121</v>
      </c>
      <c r="S27" s="72">
        <f t="shared" ref="S27:S29" si="9">ROUNDUP(J27/$D$44,0)</f>
        <v>17</v>
      </c>
      <c r="T27" s="67" t="s">
        <v>165</v>
      </c>
    </row>
    <row r="28" spans="1:20">
      <c r="A28" s="58" t="s">
        <v>15</v>
      </c>
      <c r="B28" s="58">
        <v>3</v>
      </c>
      <c r="C28" s="59">
        <v>0.93740000000000001</v>
      </c>
      <c r="D28" s="59">
        <v>5.1999999999999998E-3</v>
      </c>
      <c r="E28" s="60">
        <v>5.5411000000000001</v>
      </c>
      <c r="F28" s="58">
        <v>76966.400099999999</v>
      </c>
      <c r="G28" s="58">
        <v>3180.9937</v>
      </c>
      <c r="H28" s="58">
        <v>2967.1525000000001</v>
      </c>
      <c r="I28" s="61">
        <v>0.99319999999999997</v>
      </c>
      <c r="J28" s="58">
        <v>13984.293100000001</v>
      </c>
      <c r="K28" s="119">
        <v>13108</v>
      </c>
      <c r="L28" s="120">
        <v>4.4093</v>
      </c>
      <c r="M28" s="121">
        <v>13019.373799999999</v>
      </c>
      <c r="N28" s="122">
        <v>7.6436000000000002</v>
      </c>
      <c r="O28" s="114">
        <v>0</v>
      </c>
      <c r="P28" s="59">
        <v>1</v>
      </c>
      <c r="Q28" s="114">
        <v>4.0000000000000002E-4</v>
      </c>
      <c r="R28" s="58">
        <v>77489</v>
      </c>
      <c r="S28" s="72">
        <f t="shared" si="9"/>
        <v>14</v>
      </c>
      <c r="T28" s="67" t="s">
        <v>165</v>
      </c>
    </row>
    <row r="29" spans="1:20" ht="18" thickBot="1">
      <c r="A29" s="62" t="s">
        <v>15</v>
      </c>
      <c r="B29" s="62">
        <v>4</v>
      </c>
      <c r="C29" s="63">
        <v>0.93389999999999995</v>
      </c>
      <c r="D29" s="63">
        <v>0</v>
      </c>
      <c r="E29" s="64">
        <v>5.5121000000000002</v>
      </c>
      <c r="F29" s="62">
        <v>76820.262700000007</v>
      </c>
      <c r="G29" s="62">
        <v>3172.9794999999999</v>
      </c>
      <c r="H29" s="62">
        <v>2983.5540000000001</v>
      </c>
      <c r="I29" s="65">
        <v>0.99319999999999997</v>
      </c>
      <c r="J29" s="62">
        <v>14031.5789</v>
      </c>
      <c r="K29" s="123">
        <v>13124</v>
      </c>
      <c r="L29" s="64">
        <v>4.3921000000000001</v>
      </c>
      <c r="M29" s="62">
        <v>13035.3375</v>
      </c>
      <c r="N29" s="124">
        <v>7.8208000000000002</v>
      </c>
      <c r="O29" s="115">
        <v>0</v>
      </c>
      <c r="P29" s="63">
        <v>0.99760000000000004</v>
      </c>
      <c r="Q29" s="115">
        <v>4.0000000000000002E-4</v>
      </c>
      <c r="R29" s="62">
        <v>77344</v>
      </c>
      <c r="S29" s="72">
        <f t="shared" si="9"/>
        <v>15</v>
      </c>
      <c r="T29" s="67" t="s">
        <v>165</v>
      </c>
    </row>
    <row r="30" spans="1:20" customFormat="1" ht="15" hidden="1" thickTop="1">
      <c r="A30" s="1" t="s">
        <v>16</v>
      </c>
      <c r="B30" s="1">
        <v>-2</v>
      </c>
      <c r="C30" s="2">
        <v>0.82069999999999999</v>
      </c>
      <c r="D30" s="2">
        <v>1.1900000000000001E-2</v>
      </c>
      <c r="E30" s="3">
        <v>4.6997999999999998</v>
      </c>
      <c r="F30" s="1">
        <v>2310.4717000000001</v>
      </c>
      <c r="G30" s="1">
        <v>1601.2358999999999</v>
      </c>
      <c r="H30" s="1">
        <v>185.66040000000001</v>
      </c>
      <c r="I30" s="4">
        <v>0.47189999999999999</v>
      </c>
      <c r="J30" s="1">
        <v>1041.6666</v>
      </c>
      <c r="K30" s="1">
        <v>825</v>
      </c>
      <c r="L30" s="3">
        <v>4.4360999999999997</v>
      </c>
      <c r="M30" s="1">
        <v>389.2706</v>
      </c>
      <c r="N30" s="1">
        <v>18.7285</v>
      </c>
      <c r="O30" s="2">
        <v>0</v>
      </c>
      <c r="P30" s="2">
        <v>0.8508</v>
      </c>
      <c r="Q30" s="2">
        <v>2.4899999999999999E-2</v>
      </c>
      <c r="R30" s="1">
        <v>4896</v>
      </c>
    </row>
    <row r="31" spans="1:20" customFormat="1" ht="15" hidden="1" thickTop="1">
      <c r="A31" s="1" t="s">
        <v>16</v>
      </c>
      <c r="B31" s="1">
        <v>-1</v>
      </c>
      <c r="C31" s="2">
        <v>0.81459999999999999</v>
      </c>
      <c r="D31" s="2">
        <v>1.2E-2</v>
      </c>
      <c r="E31" s="3">
        <v>4.6997999999999998</v>
      </c>
      <c r="F31" s="1">
        <v>2294.5502999999999</v>
      </c>
      <c r="G31" s="1">
        <v>1591.6188</v>
      </c>
      <c r="H31" s="1">
        <v>183.9967</v>
      </c>
      <c r="I31" s="4">
        <v>0.4728</v>
      </c>
      <c r="J31" s="1">
        <v>1032.4074000000001</v>
      </c>
      <c r="K31" s="1">
        <v>769</v>
      </c>
      <c r="L31" s="3">
        <v>4.1756000000000002</v>
      </c>
      <c r="M31" s="1">
        <v>363.81889999999999</v>
      </c>
      <c r="N31" s="1">
        <v>18.435199999999998</v>
      </c>
      <c r="O31" s="2">
        <v>0</v>
      </c>
      <c r="P31" s="2">
        <v>0.84260000000000002</v>
      </c>
      <c r="Q31" s="2">
        <v>1.6000000000000001E-3</v>
      </c>
      <c r="R31" s="1">
        <v>4852</v>
      </c>
    </row>
    <row r="32" spans="1:20" customFormat="1" ht="15" hidden="1" thickTop="1">
      <c r="A32" s="1" t="s">
        <v>16</v>
      </c>
      <c r="B32" s="1">
        <v>0</v>
      </c>
      <c r="C32" s="2">
        <v>0.81459999999999999</v>
      </c>
      <c r="D32" s="2">
        <v>1.2E-2</v>
      </c>
      <c r="E32" s="3">
        <v>4.6997999999999998</v>
      </c>
      <c r="F32" s="1">
        <v>2294.5502999999999</v>
      </c>
      <c r="G32" s="1">
        <v>1591.6188</v>
      </c>
      <c r="H32" s="1">
        <v>183.9967</v>
      </c>
      <c r="I32" s="4">
        <v>0.4728</v>
      </c>
      <c r="J32" s="1">
        <v>1032.4074000000001</v>
      </c>
      <c r="K32" s="1">
        <v>769</v>
      </c>
      <c r="L32" s="3">
        <v>4.1756000000000002</v>
      </c>
      <c r="M32" s="1">
        <v>363.81889999999999</v>
      </c>
      <c r="N32" s="1">
        <v>18.435199999999998</v>
      </c>
      <c r="O32" s="2">
        <v>0</v>
      </c>
      <c r="P32" s="2">
        <v>0.84260000000000002</v>
      </c>
      <c r="Q32" s="2">
        <v>1.6000000000000001E-3</v>
      </c>
      <c r="R32" s="1">
        <v>4852</v>
      </c>
    </row>
    <row r="33" spans="1:20" ht="18" thickTop="1">
      <c r="A33" s="58" t="s">
        <v>16</v>
      </c>
      <c r="B33" s="58">
        <v>1</v>
      </c>
      <c r="C33" s="59">
        <v>0.93659999999999999</v>
      </c>
      <c r="D33" s="59">
        <v>0</v>
      </c>
      <c r="E33" s="60">
        <v>4.5837000000000003</v>
      </c>
      <c r="F33" s="58">
        <v>2233.9076</v>
      </c>
      <c r="G33" s="58">
        <v>1543.5337</v>
      </c>
      <c r="H33" s="58">
        <v>181.13730000000001</v>
      </c>
      <c r="I33" s="61">
        <v>0.47599999999999998</v>
      </c>
      <c r="J33" s="58">
        <v>1023.7341</v>
      </c>
      <c r="K33" s="119">
        <v>906</v>
      </c>
      <c r="L33" s="120">
        <v>4.9884000000000004</v>
      </c>
      <c r="M33" s="121">
        <v>431.14350000000002</v>
      </c>
      <c r="N33" s="122">
        <v>18.410799999999998</v>
      </c>
      <c r="O33" s="114">
        <v>0</v>
      </c>
      <c r="P33" s="59">
        <v>0.9405</v>
      </c>
      <c r="Q33" s="114">
        <v>1.6000000000000001E-3</v>
      </c>
      <c r="R33" s="58">
        <v>4693</v>
      </c>
      <c r="S33" s="72">
        <f>ROUNDUP(J33/$D$45,0)</f>
        <v>5</v>
      </c>
      <c r="T33" s="67" t="s">
        <v>161</v>
      </c>
    </row>
    <row r="34" spans="1:20">
      <c r="A34" s="58" t="s">
        <v>16</v>
      </c>
      <c r="B34" s="58">
        <v>2</v>
      </c>
      <c r="C34" s="59">
        <v>0.96930000000000005</v>
      </c>
      <c r="D34" s="59">
        <v>0</v>
      </c>
      <c r="E34" s="60">
        <v>4.8738999999999999</v>
      </c>
      <c r="F34" s="58">
        <v>2470.4875000000002</v>
      </c>
      <c r="G34" s="58">
        <v>1689.3920000000001</v>
      </c>
      <c r="H34" s="58">
        <v>199.2304</v>
      </c>
      <c r="I34" s="61">
        <v>0.47439999999999999</v>
      </c>
      <c r="J34" s="58">
        <v>1068.4522999999999</v>
      </c>
      <c r="K34" s="119">
        <v>998</v>
      </c>
      <c r="L34" s="120">
        <v>5.0061</v>
      </c>
      <c r="M34" s="121">
        <v>473.41550000000001</v>
      </c>
      <c r="N34" s="122">
        <v>18.2989</v>
      </c>
      <c r="O34" s="114">
        <v>0</v>
      </c>
      <c r="P34" s="59">
        <v>0.98299999999999998</v>
      </c>
      <c r="Q34" s="114">
        <v>1.6000000000000001E-3</v>
      </c>
      <c r="R34" s="58">
        <v>5208</v>
      </c>
      <c r="S34" s="72">
        <f t="shared" ref="S34:S36" si="10">ROUNDUP(J34/$D$45,0)</f>
        <v>5</v>
      </c>
      <c r="T34" s="67" t="s">
        <v>161</v>
      </c>
    </row>
    <row r="35" spans="1:20">
      <c r="A35" s="58" t="s">
        <v>16</v>
      </c>
      <c r="B35" s="58">
        <v>3</v>
      </c>
      <c r="C35" s="59">
        <v>0.94410000000000005</v>
      </c>
      <c r="D35" s="59">
        <v>0</v>
      </c>
      <c r="E35" s="60">
        <v>4.8738999999999999</v>
      </c>
      <c r="F35" s="58">
        <v>2269.7469000000001</v>
      </c>
      <c r="G35" s="58">
        <v>1572.3848</v>
      </c>
      <c r="H35" s="58">
        <v>179.40450000000001</v>
      </c>
      <c r="I35" s="61">
        <v>0.48509999999999998</v>
      </c>
      <c r="J35" s="58">
        <v>959.82140000000004</v>
      </c>
      <c r="K35" s="119">
        <v>868</v>
      </c>
      <c r="L35" s="120">
        <v>4.8395000000000001</v>
      </c>
      <c r="M35" s="121">
        <v>421.08969999999999</v>
      </c>
      <c r="N35" s="122">
        <v>18.268599999999999</v>
      </c>
      <c r="O35" s="114">
        <v>0</v>
      </c>
      <c r="P35" s="59">
        <v>0.96099999999999997</v>
      </c>
      <c r="Q35" s="114">
        <v>1.6000000000000001E-3</v>
      </c>
      <c r="R35" s="58">
        <v>4678</v>
      </c>
      <c r="S35" s="72">
        <f t="shared" si="10"/>
        <v>4</v>
      </c>
      <c r="T35" s="67" t="s">
        <v>161</v>
      </c>
    </row>
    <row r="36" spans="1:20" ht="18" thickBot="1">
      <c r="A36" s="62" t="s">
        <v>16</v>
      </c>
      <c r="B36" s="62">
        <v>4</v>
      </c>
      <c r="C36" s="63">
        <v>0.94540000000000002</v>
      </c>
      <c r="D36" s="63">
        <v>0</v>
      </c>
      <c r="E36" s="64">
        <v>4.7868000000000004</v>
      </c>
      <c r="F36" s="62">
        <v>2300.3901999999998</v>
      </c>
      <c r="G36" s="62">
        <v>1586.8103000000001</v>
      </c>
      <c r="H36" s="62">
        <v>183.8048</v>
      </c>
      <c r="I36" s="65">
        <v>0.48049999999999998</v>
      </c>
      <c r="J36" s="62">
        <v>1000</v>
      </c>
      <c r="K36" s="123">
        <v>904</v>
      </c>
      <c r="L36" s="64">
        <v>4.9196</v>
      </c>
      <c r="M36" s="62">
        <v>434.42790000000002</v>
      </c>
      <c r="N36" s="124">
        <v>18.527899999999999</v>
      </c>
      <c r="O36" s="115">
        <v>0</v>
      </c>
      <c r="P36" s="63">
        <v>0.96519999999999995</v>
      </c>
      <c r="Q36" s="115">
        <v>1.6000000000000001E-3</v>
      </c>
      <c r="R36" s="62">
        <v>4787</v>
      </c>
      <c r="S36" s="72">
        <f t="shared" si="10"/>
        <v>4</v>
      </c>
      <c r="T36" s="67" t="s">
        <v>161</v>
      </c>
    </row>
    <row r="37" spans="1:20" ht="18" thickTop="1">
      <c r="H37" s="57">
        <f>26*H33</f>
        <v>4709.5698000000002</v>
      </c>
    </row>
    <row r="38" spans="1:20">
      <c r="H38" s="57">
        <f>26*H34</f>
        <v>5179.9903999999997</v>
      </c>
    </row>
    <row r="39" spans="1:20">
      <c r="H39" s="57">
        <f>26*H35</f>
        <v>4664.5170000000007</v>
      </c>
    </row>
    <row r="40" spans="1:20">
      <c r="H40" s="57">
        <f t="shared" ref="H40" si="11">26*H36</f>
        <v>4778.9247999999998</v>
      </c>
    </row>
    <row r="41" spans="1:20">
      <c r="C41" s="66" t="s">
        <v>147</v>
      </c>
      <c r="D41" s="55">
        <v>17280</v>
      </c>
      <c r="E41" s="66"/>
    </row>
    <row r="42" spans="1:20">
      <c r="C42" s="66" t="s">
        <v>148</v>
      </c>
      <c r="D42" s="55">
        <v>1080</v>
      </c>
      <c r="E42" s="66"/>
    </row>
    <row r="43" spans="1:20" s="66" customFormat="1">
      <c r="C43" s="66" t="s">
        <v>159</v>
      </c>
      <c r="D43" s="66">
        <v>30000</v>
      </c>
    </row>
    <row r="44" spans="1:20" s="66" customFormat="1">
      <c r="C44" s="66" t="s">
        <v>160</v>
      </c>
      <c r="D44" s="66">
        <v>1000</v>
      </c>
      <c r="P44" s="57"/>
    </row>
    <row r="45" spans="1:20" s="66" customFormat="1">
      <c r="C45" s="66" t="s">
        <v>161</v>
      </c>
      <c r="D45" s="66">
        <v>250</v>
      </c>
      <c r="P45" s="57"/>
    </row>
    <row r="46" spans="1:20" s="66" customFormat="1"/>
    <row r="47" spans="1:20" s="66" customFormat="1">
      <c r="P47" s="57"/>
    </row>
    <row r="48" spans="1:20" s="66" customFormat="1"/>
    <row r="49" s="66" customFormat="1"/>
    <row r="50" s="66" customFormat="1"/>
  </sheetData>
  <autoFilter ref="A1:R36" xr:uid="{00000000-0001-0000-0000-000000000000}">
    <filterColumn colId="1">
      <filters>
        <filter val="1"/>
        <filter val="2"/>
        <filter val="3"/>
        <filter val="4"/>
      </filters>
    </filterColumn>
  </autoFilter>
  <phoneticPr fontId="1" type="noConversion"/>
  <pageMargins left="0.75" right="0.75" top="0.75" bottom="0.5" header="0.5" footer="0.7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defaultRowHeight="14.4"/>
  <cols>
    <col min="1" max="1" width="24.21875" bestFit="1" customWidth="1"/>
    <col min="2" max="2" width="3.88671875" customWidth="1"/>
    <col min="3" max="3" width="8.88671875" customWidth="1"/>
    <col min="6" max="6" width="9.5546875" customWidth="1"/>
    <col min="7" max="8" width="9.77734375" customWidth="1"/>
  </cols>
  <sheetData>
    <row r="1" spans="1:8" ht="54" customHeight="1">
      <c r="A1" s="7" t="s">
        <v>17</v>
      </c>
      <c r="B1" s="7" t="s">
        <v>1</v>
      </c>
      <c r="C1" s="7" t="s">
        <v>2</v>
      </c>
      <c r="D1" s="7" t="s">
        <v>18</v>
      </c>
      <c r="E1" s="7" t="s">
        <v>19</v>
      </c>
      <c r="F1" s="8" t="s">
        <v>111</v>
      </c>
      <c r="G1" s="8" t="s">
        <v>112</v>
      </c>
      <c r="H1" s="8" t="s">
        <v>110</v>
      </c>
    </row>
    <row r="2" spans="1:8">
      <c r="A2" s="1" t="s">
        <v>20</v>
      </c>
      <c r="B2" s="1">
        <v>-2</v>
      </c>
      <c r="C2" s="2">
        <v>0.92630000000000001</v>
      </c>
      <c r="D2" s="2">
        <v>3.5499999999999997E-2</v>
      </c>
      <c r="E2" s="3">
        <v>5.5701000000000001</v>
      </c>
      <c r="F2" s="3">
        <v>5.5701000000000001</v>
      </c>
      <c r="G2" s="1">
        <v>112250.87</v>
      </c>
      <c r="H2" s="1">
        <v>4616.1755999999996</v>
      </c>
    </row>
    <row r="3" spans="1:8">
      <c r="A3" s="1" t="s">
        <v>20</v>
      </c>
      <c r="B3" s="1">
        <v>-1</v>
      </c>
      <c r="C3" s="2">
        <v>0.92290000000000005</v>
      </c>
      <c r="D3" s="2">
        <v>3.6299999999999999E-2</v>
      </c>
      <c r="E3" s="3">
        <v>5.7442000000000002</v>
      </c>
      <c r="F3" s="3">
        <v>5.7442000000000002</v>
      </c>
      <c r="G3" s="1">
        <v>110691.83010000001</v>
      </c>
      <c r="H3" s="1">
        <v>4552.0619999999999</v>
      </c>
    </row>
    <row r="4" spans="1:8">
      <c r="A4" s="1" t="s">
        <v>20</v>
      </c>
      <c r="B4" s="1">
        <v>0</v>
      </c>
      <c r="C4" s="2">
        <v>0.92290000000000005</v>
      </c>
      <c r="D4" s="2">
        <v>3.6299999999999999E-2</v>
      </c>
      <c r="E4" s="3">
        <v>5.7442000000000002</v>
      </c>
      <c r="F4" s="3">
        <v>5.7442000000000002</v>
      </c>
      <c r="G4" s="1">
        <v>110691.83010000001</v>
      </c>
      <c r="H4" s="1">
        <v>4552.0619999999999</v>
      </c>
    </row>
    <row r="5" spans="1:8">
      <c r="A5" s="1" t="s">
        <v>20</v>
      </c>
      <c r="B5" s="1">
        <v>1</v>
      </c>
      <c r="C5" s="2">
        <v>0.92149999999999999</v>
      </c>
      <c r="D5" s="2">
        <v>3.7699999999999997E-2</v>
      </c>
      <c r="E5" s="3">
        <v>5.7442000000000002</v>
      </c>
      <c r="F5" s="3">
        <v>5.7442000000000002</v>
      </c>
      <c r="G5" s="1">
        <v>106357.69929999999</v>
      </c>
      <c r="H5" s="1">
        <v>4373.8262999999997</v>
      </c>
    </row>
    <row r="6" spans="1:8">
      <c r="A6" s="1" t="s">
        <v>20</v>
      </c>
      <c r="B6" s="1">
        <v>2</v>
      </c>
      <c r="C6" s="2">
        <v>0.92600000000000005</v>
      </c>
      <c r="D6" s="2">
        <v>3.6700000000000003E-2</v>
      </c>
      <c r="E6" s="3">
        <v>5.8311999999999999</v>
      </c>
      <c r="F6" s="3">
        <v>5.8311999999999999</v>
      </c>
      <c r="G6" s="1">
        <v>121215.3492</v>
      </c>
      <c r="H6" s="1">
        <v>4984.8284999999996</v>
      </c>
    </row>
    <row r="7" spans="1:8">
      <c r="A7" s="1" t="s">
        <v>20</v>
      </c>
      <c r="B7" s="1">
        <v>3</v>
      </c>
      <c r="C7" s="2">
        <v>0.92449999999999999</v>
      </c>
      <c r="D7" s="2">
        <v>3.6200000000000003E-2</v>
      </c>
      <c r="E7" s="3">
        <v>5.8601999999999999</v>
      </c>
      <c r="F7" s="3">
        <v>5.8601999999999999</v>
      </c>
      <c r="G7" s="1">
        <v>103146.0772</v>
      </c>
      <c r="H7" s="1">
        <v>4241.7524000000003</v>
      </c>
    </row>
    <row r="8" spans="1:8" ht="15" thickBot="1">
      <c r="A8" s="9" t="s">
        <v>20</v>
      </c>
      <c r="B8" s="9">
        <v>4</v>
      </c>
      <c r="C8" s="10">
        <v>0.92530000000000001</v>
      </c>
      <c r="D8" s="10">
        <v>3.5700000000000003E-2</v>
      </c>
      <c r="E8" s="11">
        <v>5.8311999999999999</v>
      </c>
      <c r="F8" s="11">
        <v>5.8311999999999999</v>
      </c>
      <c r="G8" s="9">
        <v>103426.7043</v>
      </c>
      <c r="H8" s="9">
        <v>4253.2929000000004</v>
      </c>
    </row>
    <row r="9" spans="1:8" ht="15" thickTop="1">
      <c r="A9" s="1" t="s">
        <v>22</v>
      </c>
      <c r="B9" s="1">
        <v>-2</v>
      </c>
      <c r="C9" s="2">
        <v>0.83809999999999996</v>
      </c>
      <c r="D9" s="2">
        <v>5.7799999999999997E-2</v>
      </c>
      <c r="E9" s="3">
        <v>5.8601999999999999</v>
      </c>
      <c r="F9" s="3">
        <v>5.8601999999999999</v>
      </c>
      <c r="G9" s="1">
        <v>309591.28450000001</v>
      </c>
      <c r="H9" s="1">
        <v>146193.31959999999</v>
      </c>
    </row>
    <row r="10" spans="1:8">
      <c r="A10" s="1" t="s">
        <v>22</v>
      </c>
      <c r="B10" s="1">
        <v>-1</v>
      </c>
      <c r="C10" s="2">
        <v>0.84099999999999997</v>
      </c>
      <c r="D10" s="2">
        <v>5.8799999999999998E-2</v>
      </c>
      <c r="E10" s="3">
        <v>5.9183000000000003</v>
      </c>
      <c r="F10" s="3">
        <v>5.9183000000000003</v>
      </c>
      <c r="G10" s="1">
        <v>307931.20569999999</v>
      </c>
      <c r="H10" s="1">
        <v>145393.1825</v>
      </c>
    </row>
    <row r="11" spans="1:8">
      <c r="A11" s="1" t="s">
        <v>22</v>
      </c>
      <c r="B11" s="1">
        <v>0</v>
      </c>
      <c r="C11" s="2">
        <v>0.84099999999999997</v>
      </c>
      <c r="D11" s="2">
        <v>5.8799999999999998E-2</v>
      </c>
      <c r="E11" s="3">
        <v>5.9183000000000003</v>
      </c>
      <c r="F11" s="3">
        <v>5.9183000000000003</v>
      </c>
      <c r="G11" s="1">
        <v>307931.20569999999</v>
      </c>
      <c r="H11" s="1">
        <v>145393.1825</v>
      </c>
    </row>
    <row r="12" spans="1:8">
      <c r="A12" s="1" t="s">
        <v>22</v>
      </c>
      <c r="B12" s="1">
        <v>1</v>
      </c>
      <c r="C12" s="2">
        <v>0.92730000000000001</v>
      </c>
      <c r="D12" s="2">
        <v>5.6399999999999999E-2</v>
      </c>
      <c r="E12" s="3">
        <v>5.9473000000000003</v>
      </c>
      <c r="F12" s="3">
        <v>5.9473000000000003</v>
      </c>
      <c r="G12" s="1">
        <v>303608.88459999999</v>
      </c>
      <c r="H12" s="1">
        <v>143174.5331</v>
      </c>
    </row>
    <row r="13" spans="1:8">
      <c r="A13" s="1" t="s">
        <v>22</v>
      </c>
      <c r="B13" s="1">
        <v>2</v>
      </c>
      <c r="C13" s="2">
        <v>0.97929999999999995</v>
      </c>
      <c r="D13" s="2">
        <v>5.91E-2</v>
      </c>
      <c r="E13" s="3">
        <v>5.9183000000000003</v>
      </c>
      <c r="F13" s="3">
        <v>5.9183000000000003</v>
      </c>
      <c r="G13" s="1">
        <v>313316.13660000003</v>
      </c>
      <c r="H13" s="1">
        <v>146737.64360000001</v>
      </c>
    </row>
    <row r="14" spans="1:8">
      <c r="A14" s="1" t="s">
        <v>21</v>
      </c>
      <c r="B14" s="1">
        <v>3</v>
      </c>
      <c r="C14" s="2">
        <v>0.94630000000000003</v>
      </c>
      <c r="D14" s="2">
        <v>3.7600000000000001E-2</v>
      </c>
      <c r="E14" s="3">
        <v>5.3960999999999997</v>
      </c>
      <c r="F14" s="3">
        <v>5.3960999999999997</v>
      </c>
      <c r="G14" s="1">
        <v>267841.5735</v>
      </c>
      <c r="H14" s="1">
        <v>112671.5499</v>
      </c>
    </row>
    <row r="15" spans="1:8" ht="15" thickBot="1">
      <c r="A15" s="9" t="s">
        <v>21</v>
      </c>
      <c r="B15" s="9">
        <v>4</v>
      </c>
      <c r="C15" s="10">
        <v>0.94579999999999997</v>
      </c>
      <c r="D15" s="10">
        <v>3.1600000000000003E-2</v>
      </c>
      <c r="E15" s="11">
        <v>5.3960999999999997</v>
      </c>
      <c r="F15" s="11">
        <v>5.3960999999999997</v>
      </c>
      <c r="G15" s="9">
        <v>269780.06900000002</v>
      </c>
      <c r="H15" s="9">
        <v>113320.69960000001</v>
      </c>
    </row>
    <row r="16" spans="1:8" ht="15" thickTop="1">
      <c r="A16" s="1" t="s">
        <v>23</v>
      </c>
      <c r="B16" s="1">
        <v>-2</v>
      </c>
      <c r="C16" s="2">
        <v>0.82069999999999999</v>
      </c>
      <c r="D16" s="2">
        <v>1.1900000000000001E-2</v>
      </c>
      <c r="E16" s="3">
        <v>4.6997999999999998</v>
      </c>
      <c r="F16" s="3">
        <v>4.6997999999999998</v>
      </c>
      <c r="G16" s="1">
        <v>2310.4717000000001</v>
      </c>
      <c r="H16" s="1">
        <v>1601.2358999999999</v>
      </c>
    </row>
    <row r="17" spans="1:8">
      <c r="A17" s="1" t="s">
        <v>23</v>
      </c>
      <c r="B17" s="1">
        <v>-1</v>
      </c>
      <c r="C17" s="2">
        <v>0.81459999999999999</v>
      </c>
      <c r="D17" s="2">
        <v>1.2E-2</v>
      </c>
      <c r="E17" s="3">
        <v>4.6997999999999998</v>
      </c>
      <c r="F17" s="3">
        <v>4.6997999999999998</v>
      </c>
      <c r="G17" s="1">
        <v>2294.5502999999999</v>
      </c>
      <c r="H17" s="1">
        <v>1591.6188</v>
      </c>
    </row>
    <row r="18" spans="1:8">
      <c r="A18" s="1" t="s">
        <v>23</v>
      </c>
      <c r="B18" s="1">
        <v>0</v>
      </c>
      <c r="C18" s="2">
        <v>0.81459999999999999</v>
      </c>
      <c r="D18" s="2">
        <v>1.2E-2</v>
      </c>
      <c r="E18" s="3">
        <v>4.6997999999999998</v>
      </c>
      <c r="F18" s="3">
        <v>4.6997999999999998</v>
      </c>
      <c r="G18" s="1">
        <v>2294.5502999999999</v>
      </c>
      <c r="H18" s="1">
        <v>1591.6188</v>
      </c>
    </row>
    <row r="19" spans="1:8">
      <c r="A19" s="1" t="s">
        <v>23</v>
      </c>
      <c r="B19" s="1">
        <v>1</v>
      </c>
      <c r="C19" s="2">
        <v>0.93659999999999999</v>
      </c>
      <c r="D19" s="2">
        <v>0</v>
      </c>
      <c r="E19" s="3">
        <v>4.5837000000000003</v>
      </c>
      <c r="F19" s="3">
        <v>4.5837000000000003</v>
      </c>
      <c r="G19" s="1">
        <v>2233.9076</v>
      </c>
      <c r="H19" s="1">
        <v>1543.5337</v>
      </c>
    </row>
    <row r="20" spans="1:8">
      <c r="A20" s="1" t="s">
        <v>23</v>
      </c>
      <c r="B20" s="1">
        <v>2</v>
      </c>
      <c r="C20" s="2">
        <v>0.96930000000000005</v>
      </c>
      <c r="D20" s="2">
        <v>0</v>
      </c>
      <c r="E20" s="3">
        <v>4.8738999999999999</v>
      </c>
      <c r="F20" s="3">
        <v>4.8738999999999999</v>
      </c>
      <c r="G20" s="1">
        <v>2470.4875000000002</v>
      </c>
      <c r="H20" s="1">
        <v>1689.3920000000001</v>
      </c>
    </row>
    <row r="21" spans="1:8">
      <c r="A21" s="1" t="s">
        <v>23</v>
      </c>
      <c r="B21" s="1">
        <v>3</v>
      </c>
      <c r="C21" s="2">
        <v>0.94410000000000005</v>
      </c>
      <c r="D21" s="2">
        <v>0</v>
      </c>
      <c r="E21" s="3">
        <v>4.8738999999999999</v>
      </c>
      <c r="F21" s="3">
        <v>4.8738999999999999</v>
      </c>
      <c r="G21" s="1">
        <v>2269.7469000000001</v>
      </c>
      <c r="H21" s="1">
        <v>1572.3848</v>
      </c>
    </row>
    <row r="22" spans="1:8" ht="15" thickBot="1">
      <c r="A22" s="9" t="s">
        <v>23</v>
      </c>
      <c r="B22" s="9">
        <v>4</v>
      </c>
      <c r="C22" s="10">
        <v>0.94540000000000002</v>
      </c>
      <c r="D22" s="10">
        <v>0</v>
      </c>
      <c r="E22" s="11">
        <v>4.7868000000000004</v>
      </c>
      <c r="F22" s="11">
        <v>4.7868000000000004</v>
      </c>
      <c r="G22" s="9">
        <v>2300.3901999999998</v>
      </c>
      <c r="H22" s="9">
        <v>1586.8103000000001</v>
      </c>
    </row>
    <row r="23" spans="1:8" ht="15" thickTop="1">
      <c r="A23" s="1" t="s">
        <v>24</v>
      </c>
      <c r="B23" s="1">
        <v>-2</v>
      </c>
      <c r="C23" s="2">
        <v>0.9375</v>
      </c>
      <c r="D23" s="2">
        <v>4.7999999999999996E-3</v>
      </c>
      <c r="E23" s="3">
        <v>5.28</v>
      </c>
      <c r="F23" s="3">
        <v>5.28</v>
      </c>
      <c r="G23" s="1">
        <v>83026.439599999998</v>
      </c>
      <c r="H23" s="1">
        <v>3356.9854</v>
      </c>
    </row>
    <row r="24" spans="1:8">
      <c r="A24" s="1" t="s">
        <v>24</v>
      </c>
      <c r="B24" s="1">
        <v>-1</v>
      </c>
      <c r="C24" s="2">
        <v>0.93679999999999997</v>
      </c>
      <c r="D24" s="2">
        <v>4.8999999999999998E-3</v>
      </c>
      <c r="E24" s="3">
        <v>5.3090000000000002</v>
      </c>
      <c r="F24" s="3">
        <v>5.3090000000000002</v>
      </c>
      <c r="G24" s="1">
        <v>81657.500899999999</v>
      </c>
      <c r="H24" s="1">
        <v>3314.0293999999999</v>
      </c>
    </row>
    <row r="25" spans="1:8">
      <c r="A25" s="1" t="s">
        <v>24</v>
      </c>
      <c r="B25" s="1">
        <v>0</v>
      </c>
      <c r="C25" s="2">
        <v>0.93679999999999997</v>
      </c>
      <c r="D25" s="2">
        <v>4.8999999999999998E-3</v>
      </c>
      <c r="E25" s="3">
        <v>5.3090000000000002</v>
      </c>
      <c r="F25" s="3">
        <v>5.3090000000000002</v>
      </c>
      <c r="G25" s="1">
        <v>81657.500899999999</v>
      </c>
      <c r="H25" s="1">
        <v>3314.0293999999999</v>
      </c>
    </row>
    <row r="26" spans="1:8">
      <c r="A26" s="1" t="s">
        <v>24</v>
      </c>
      <c r="B26" s="1">
        <v>1</v>
      </c>
      <c r="C26" s="2">
        <v>0.93869999999999998</v>
      </c>
      <c r="D26" s="2">
        <v>6.4999999999999997E-3</v>
      </c>
      <c r="E26" s="3">
        <v>5.3670999999999998</v>
      </c>
      <c r="F26" s="3">
        <v>5.3670999999999998</v>
      </c>
      <c r="G26" s="1">
        <v>78548.001099999994</v>
      </c>
      <c r="H26" s="1">
        <v>3215.6151</v>
      </c>
    </row>
    <row r="27" spans="1:8">
      <c r="A27" s="1" t="s">
        <v>24</v>
      </c>
      <c r="B27" s="1">
        <v>2</v>
      </c>
      <c r="C27" s="2">
        <v>0.93469999999999998</v>
      </c>
      <c r="D27" s="2">
        <v>4.5999999999999999E-3</v>
      </c>
      <c r="E27" s="3">
        <v>5.3380000000000001</v>
      </c>
      <c r="F27" s="3">
        <v>5.3380000000000001</v>
      </c>
      <c r="G27" s="1">
        <v>86434.625499999995</v>
      </c>
      <c r="H27" s="1">
        <v>3477.8395</v>
      </c>
    </row>
    <row r="28" spans="1:8">
      <c r="A28" s="1" t="s">
        <v>24</v>
      </c>
      <c r="B28" s="1">
        <v>3</v>
      </c>
      <c r="C28" s="2">
        <v>0.93740000000000001</v>
      </c>
      <c r="D28" s="2">
        <v>5.1999999999999998E-3</v>
      </c>
      <c r="E28" s="3">
        <v>5.5411000000000001</v>
      </c>
      <c r="F28" s="3">
        <v>5.5411000000000001</v>
      </c>
      <c r="G28" s="1">
        <v>76966.400099999999</v>
      </c>
      <c r="H28" s="1">
        <v>3180.9937</v>
      </c>
    </row>
    <row r="29" spans="1:8" ht="15" thickBot="1">
      <c r="A29" s="9" t="s">
        <v>24</v>
      </c>
      <c r="B29" s="9">
        <v>4</v>
      </c>
      <c r="C29" s="10">
        <v>0.93389999999999995</v>
      </c>
      <c r="D29" s="10">
        <v>0</v>
      </c>
      <c r="E29" s="11">
        <v>5.5121000000000002</v>
      </c>
      <c r="F29" s="11">
        <v>5.5121000000000002</v>
      </c>
      <c r="G29" s="9">
        <v>76820.262700000007</v>
      </c>
      <c r="H29" s="9">
        <v>3172.9794999999999</v>
      </c>
    </row>
    <row r="30" spans="1:8" ht="15" thickTop="1">
      <c r="A30" s="1" t="s">
        <v>25</v>
      </c>
      <c r="B30" s="1">
        <v>-2</v>
      </c>
      <c r="C30" s="2">
        <v>0.98329999999999995</v>
      </c>
      <c r="D30" s="2">
        <v>1.11E-2</v>
      </c>
      <c r="E30" s="3">
        <v>5.1349999999999998</v>
      </c>
      <c r="F30" s="3">
        <v>5.1349999999999998</v>
      </c>
      <c r="G30" s="1">
        <v>412440.44</v>
      </c>
      <c r="H30" s="1">
        <v>35298.516300000003</v>
      </c>
    </row>
    <row r="31" spans="1:8">
      <c r="A31" s="1" t="s">
        <v>25</v>
      </c>
      <c r="B31" s="1">
        <v>-1</v>
      </c>
      <c r="C31" s="2">
        <v>0.97750000000000004</v>
      </c>
      <c r="D31" s="2">
        <v>1.0200000000000001E-2</v>
      </c>
      <c r="E31" s="3">
        <v>5.3960999999999997</v>
      </c>
      <c r="F31" s="3">
        <v>5.3960999999999997</v>
      </c>
      <c r="G31" s="1">
        <v>409042.23080000002</v>
      </c>
      <c r="H31" s="1">
        <v>35046.069199999998</v>
      </c>
    </row>
    <row r="32" spans="1:8">
      <c r="A32" s="1" t="s">
        <v>25</v>
      </c>
      <c r="B32" s="1">
        <v>0</v>
      </c>
      <c r="C32" s="2">
        <v>0.97750000000000004</v>
      </c>
      <c r="D32" s="2">
        <v>1.0200000000000001E-2</v>
      </c>
      <c r="E32" s="3">
        <v>5.3960999999999997</v>
      </c>
      <c r="F32" s="3">
        <v>5.3960999999999997</v>
      </c>
      <c r="G32" s="1">
        <v>409042.23080000002</v>
      </c>
      <c r="H32" s="1">
        <v>35046.069199999998</v>
      </c>
    </row>
    <row r="33" spans="1:8">
      <c r="A33" s="1" t="s">
        <v>25</v>
      </c>
      <c r="B33" s="1">
        <v>1</v>
      </c>
      <c r="C33" s="2">
        <v>0.9778</v>
      </c>
      <c r="D33" s="2">
        <v>1.15E-2</v>
      </c>
      <c r="E33" s="3">
        <v>5.4250999999999996</v>
      </c>
      <c r="F33" s="3">
        <v>5.4250999999999996</v>
      </c>
      <c r="G33" s="1">
        <v>396835.48920000001</v>
      </c>
      <c r="H33" s="1">
        <v>34024.2595</v>
      </c>
    </row>
    <row r="34" spans="1:8">
      <c r="A34" s="1" t="s">
        <v>25</v>
      </c>
      <c r="B34" s="1">
        <v>2</v>
      </c>
      <c r="C34" s="2">
        <v>0.9788</v>
      </c>
      <c r="D34" s="2">
        <v>1.0500000000000001E-2</v>
      </c>
      <c r="E34" s="3">
        <v>5.3090000000000002</v>
      </c>
      <c r="F34" s="3">
        <v>5.3090000000000002</v>
      </c>
      <c r="G34" s="1">
        <v>433451.70699999999</v>
      </c>
      <c r="H34" s="1">
        <v>37085.681499999999</v>
      </c>
    </row>
    <row r="35" spans="1:8">
      <c r="A35" s="1" t="s">
        <v>25</v>
      </c>
      <c r="B35" s="1">
        <v>3</v>
      </c>
      <c r="C35" s="2">
        <v>0.98</v>
      </c>
      <c r="D35" s="2">
        <v>1.09E-2</v>
      </c>
      <c r="E35" s="3">
        <v>5.4541000000000004</v>
      </c>
      <c r="F35" s="3">
        <v>5.4541000000000004</v>
      </c>
      <c r="G35" s="1">
        <v>382339.23210000002</v>
      </c>
      <c r="H35" s="1">
        <v>32810.109199999999</v>
      </c>
    </row>
    <row r="36" spans="1:8" ht="15" thickBot="1">
      <c r="A36" s="9" t="s">
        <v>25</v>
      </c>
      <c r="B36" s="9">
        <v>4</v>
      </c>
      <c r="C36" s="10">
        <v>0.94979999999999998</v>
      </c>
      <c r="D36" s="10">
        <v>2.46E-2</v>
      </c>
      <c r="E36" s="11">
        <v>5.5701000000000001</v>
      </c>
      <c r="F36" s="11">
        <v>5.5701000000000001</v>
      </c>
      <c r="G36" s="9">
        <v>384569.86050000001</v>
      </c>
      <c r="H36" s="9">
        <v>33339.046000000002</v>
      </c>
    </row>
    <row r="37" spans="1:8" ht="15" thickTop="1"/>
  </sheetData>
  <phoneticPr fontId="1" type="noConversion"/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51" sqref="D51"/>
    </sheetView>
  </sheetViews>
  <sheetFormatPr defaultRowHeight="14.4"/>
  <cols>
    <col min="1" max="1" width="24.21875" bestFit="1" customWidth="1"/>
    <col min="2" max="2" width="9.44140625" bestFit="1" customWidth="1"/>
    <col min="3" max="3" width="3.88671875" customWidth="1"/>
    <col min="5" max="7" width="9.6640625" customWidth="1"/>
    <col min="9" max="9" width="9.6640625" customWidth="1"/>
    <col min="11" max="11" width="9.6640625" customWidth="1"/>
  </cols>
  <sheetData>
    <row r="1" spans="1:11" ht="59.4" customHeight="1">
      <c r="A1" s="7" t="s">
        <v>17</v>
      </c>
      <c r="B1" s="7" t="s">
        <v>26</v>
      </c>
      <c r="C1" s="7" t="s">
        <v>1</v>
      </c>
      <c r="D1" s="7" t="s">
        <v>3</v>
      </c>
      <c r="E1" s="8" t="s">
        <v>111</v>
      </c>
      <c r="F1" s="8" t="s">
        <v>115</v>
      </c>
      <c r="G1" s="8" t="s">
        <v>110</v>
      </c>
      <c r="H1" s="8" t="s">
        <v>113</v>
      </c>
      <c r="I1" s="8" t="s">
        <v>114</v>
      </c>
      <c r="J1" s="7" t="s">
        <v>4</v>
      </c>
      <c r="K1" s="7" t="s">
        <v>5</v>
      </c>
    </row>
    <row r="2" spans="1:11">
      <c r="A2" s="1" t="s">
        <v>20</v>
      </c>
      <c r="B2" s="1" t="s">
        <v>12</v>
      </c>
      <c r="C2" s="1">
        <v>-2</v>
      </c>
      <c r="D2" s="2">
        <v>3.5499999999999997E-2</v>
      </c>
      <c r="E2" s="3">
        <v>5.5701000000000001</v>
      </c>
      <c r="F2" s="1">
        <v>112250.87</v>
      </c>
      <c r="G2" s="1">
        <v>4616.1755999999996</v>
      </c>
      <c r="H2" s="1">
        <v>134134.85709999999</v>
      </c>
      <c r="I2" s="1">
        <v>3609480</v>
      </c>
      <c r="J2" s="4">
        <v>3.1E-2</v>
      </c>
      <c r="K2" s="1">
        <v>648000</v>
      </c>
    </row>
    <row r="3" spans="1:11">
      <c r="A3" s="1" t="s">
        <v>20</v>
      </c>
      <c r="B3" s="1" t="s">
        <v>12</v>
      </c>
      <c r="C3" s="1">
        <v>-1</v>
      </c>
      <c r="D3" s="2">
        <v>3.6299999999999999E-2</v>
      </c>
      <c r="E3" s="3">
        <v>5.7442000000000002</v>
      </c>
      <c r="F3" s="1">
        <v>110691.83010000001</v>
      </c>
      <c r="G3" s="1">
        <v>4552.0619999999999</v>
      </c>
      <c r="H3" s="1">
        <v>132257.22270000001</v>
      </c>
      <c r="I3" s="1">
        <v>3559348</v>
      </c>
      <c r="J3" s="4">
        <v>3.1E-2</v>
      </c>
      <c r="K3" s="1">
        <v>619636.36360000004</v>
      </c>
    </row>
    <row r="4" spans="1:11">
      <c r="A4" s="1" t="s">
        <v>20</v>
      </c>
      <c r="B4" s="1" t="s">
        <v>12</v>
      </c>
      <c r="C4" s="1">
        <v>0</v>
      </c>
      <c r="D4" s="2">
        <v>3.6299999999999999E-2</v>
      </c>
      <c r="E4" s="3">
        <v>5.7442000000000002</v>
      </c>
      <c r="F4" s="1">
        <v>110691.83010000001</v>
      </c>
      <c r="G4" s="1">
        <v>4552.0619999999999</v>
      </c>
      <c r="H4" s="1">
        <v>132257.22270000001</v>
      </c>
      <c r="I4" s="1">
        <v>3559348</v>
      </c>
      <c r="J4" s="4">
        <v>3.1E-2</v>
      </c>
      <c r="K4" s="1">
        <v>619636.36360000004</v>
      </c>
    </row>
    <row r="5" spans="1:11">
      <c r="A5" s="1" t="s">
        <v>20</v>
      </c>
      <c r="B5" s="1" t="s">
        <v>12</v>
      </c>
      <c r="C5" s="1">
        <v>1</v>
      </c>
      <c r="D5" s="2">
        <v>3.7699999999999997E-2</v>
      </c>
      <c r="E5" s="3">
        <v>5.7442000000000002</v>
      </c>
      <c r="F5" s="1">
        <v>106357.69929999999</v>
      </c>
      <c r="G5" s="1">
        <v>4373.8262999999997</v>
      </c>
      <c r="H5" s="1">
        <v>126781.13250000001</v>
      </c>
      <c r="I5" s="1">
        <v>3419982</v>
      </c>
      <c r="J5" s="4">
        <v>3.1E-2</v>
      </c>
      <c r="K5" s="1">
        <v>595374.54539999994</v>
      </c>
    </row>
    <row r="6" spans="1:11">
      <c r="A6" s="1" t="s">
        <v>20</v>
      </c>
      <c r="B6" s="1" t="s">
        <v>12</v>
      </c>
      <c r="C6" s="1">
        <v>2</v>
      </c>
      <c r="D6" s="2">
        <v>3.6700000000000003E-2</v>
      </c>
      <c r="E6" s="3">
        <v>5.8311999999999999</v>
      </c>
      <c r="F6" s="1">
        <v>121215.3492</v>
      </c>
      <c r="G6" s="1">
        <v>4984.8284999999996</v>
      </c>
      <c r="H6" s="1">
        <v>144167.16800000001</v>
      </c>
      <c r="I6" s="1">
        <v>3897737</v>
      </c>
      <c r="J6" s="4">
        <v>3.1E-2</v>
      </c>
      <c r="K6" s="1">
        <v>668417.91040000005</v>
      </c>
    </row>
    <row r="7" spans="1:11">
      <c r="A7" s="1" t="s">
        <v>20</v>
      </c>
      <c r="B7" s="1" t="s">
        <v>12</v>
      </c>
      <c r="C7" s="1">
        <v>3</v>
      </c>
      <c r="D7" s="2">
        <v>3.6200000000000003E-2</v>
      </c>
      <c r="E7" s="3">
        <v>5.8601999999999999</v>
      </c>
      <c r="F7" s="1">
        <v>103146.0772</v>
      </c>
      <c r="G7" s="1">
        <v>4241.7524000000003</v>
      </c>
      <c r="H7" s="1">
        <v>123044.32150000001</v>
      </c>
      <c r="I7" s="1">
        <v>3316711</v>
      </c>
      <c r="J7" s="4">
        <v>3.1E-2</v>
      </c>
      <c r="K7" s="1">
        <v>565962.77220000001</v>
      </c>
    </row>
    <row r="8" spans="1:11" ht="15" thickBot="1">
      <c r="A8" s="9" t="s">
        <v>20</v>
      </c>
      <c r="B8" s="9" t="s">
        <v>12</v>
      </c>
      <c r="C8" s="9">
        <v>4</v>
      </c>
      <c r="D8" s="10">
        <v>3.5700000000000003E-2</v>
      </c>
      <c r="E8" s="11">
        <v>5.8311999999999999</v>
      </c>
      <c r="F8" s="9">
        <v>103426.7043</v>
      </c>
      <c r="G8" s="9">
        <v>4253.2929000000004</v>
      </c>
      <c r="H8" s="9">
        <v>123431.9114</v>
      </c>
      <c r="I8" s="9">
        <v>3325735</v>
      </c>
      <c r="J8" s="12">
        <v>3.1E-2</v>
      </c>
      <c r="K8" s="9">
        <v>570325.97010000004</v>
      </c>
    </row>
    <row r="9" spans="1:11" ht="15" thickTop="1">
      <c r="A9" s="1" t="s">
        <v>22</v>
      </c>
      <c r="B9" s="1" t="s">
        <v>13</v>
      </c>
      <c r="C9" s="1">
        <v>-2</v>
      </c>
      <c r="D9" s="2">
        <v>5.7799999999999997E-2</v>
      </c>
      <c r="E9" s="3">
        <v>5.8601999999999999</v>
      </c>
      <c r="F9" s="1">
        <v>309591.28450000001</v>
      </c>
      <c r="G9" s="1">
        <v>146193.31959999999</v>
      </c>
      <c r="H9" s="1">
        <v>204840.71520000001</v>
      </c>
      <c r="I9" s="1">
        <v>5661745</v>
      </c>
      <c r="J9" s="4">
        <v>5.4600000000000003E-2</v>
      </c>
      <c r="K9" s="1">
        <v>966118.81180000002</v>
      </c>
    </row>
    <row r="10" spans="1:11">
      <c r="A10" s="1" t="s">
        <v>22</v>
      </c>
      <c r="B10" s="1" t="s">
        <v>13</v>
      </c>
      <c r="C10" s="1">
        <v>-1</v>
      </c>
      <c r="D10" s="2">
        <v>5.8799999999999998E-2</v>
      </c>
      <c r="E10" s="3">
        <v>5.9183000000000003</v>
      </c>
      <c r="F10" s="1">
        <v>307931.20569999999</v>
      </c>
      <c r="G10" s="1">
        <v>145393.1825</v>
      </c>
      <c r="H10" s="1">
        <v>204296.6023</v>
      </c>
      <c r="I10" s="1">
        <v>5631948</v>
      </c>
      <c r="J10" s="4">
        <v>5.4600000000000003E-2</v>
      </c>
      <c r="K10" s="1">
        <v>951612.35290000006</v>
      </c>
    </row>
    <row r="11" spans="1:11">
      <c r="A11" s="1" t="s">
        <v>22</v>
      </c>
      <c r="B11" s="1" t="s">
        <v>13</v>
      </c>
      <c r="C11" s="1">
        <v>0</v>
      </c>
      <c r="D11" s="2">
        <v>5.8799999999999998E-2</v>
      </c>
      <c r="E11" s="3">
        <v>5.9183000000000003</v>
      </c>
      <c r="F11" s="1">
        <v>307931.20569999999</v>
      </c>
      <c r="G11" s="1">
        <v>145393.1825</v>
      </c>
      <c r="H11" s="1">
        <v>204296.6023</v>
      </c>
      <c r="I11" s="1">
        <v>5631948</v>
      </c>
      <c r="J11" s="4">
        <v>5.4600000000000003E-2</v>
      </c>
      <c r="K11" s="1">
        <v>951612.35290000006</v>
      </c>
    </row>
    <row r="12" spans="1:11">
      <c r="A12" s="1" t="s">
        <v>22</v>
      </c>
      <c r="B12" s="1" t="s">
        <v>13</v>
      </c>
      <c r="C12" s="1">
        <v>1</v>
      </c>
      <c r="D12" s="2">
        <v>5.6399999999999999E-2</v>
      </c>
      <c r="E12" s="3">
        <v>5.9473000000000003</v>
      </c>
      <c r="F12" s="1">
        <v>303608.88459999999</v>
      </c>
      <c r="G12" s="1">
        <v>143174.5331</v>
      </c>
      <c r="H12" s="1">
        <v>201370.44630000001</v>
      </c>
      <c r="I12" s="1">
        <v>5541774</v>
      </c>
      <c r="J12" s="4">
        <v>5.4699999999999999E-2</v>
      </c>
      <c r="K12" s="1">
        <v>931808.19510000001</v>
      </c>
    </row>
    <row r="13" spans="1:11">
      <c r="A13" s="1" t="s">
        <v>22</v>
      </c>
      <c r="B13" s="1" t="s">
        <v>13</v>
      </c>
      <c r="C13" s="1">
        <v>2</v>
      </c>
      <c r="D13" s="2">
        <v>5.91E-2</v>
      </c>
      <c r="E13" s="3">
        <v>5.9183000000000003</v>
      </c>
      <c r="F13" s="1">
        <v>313316.13660000003</v>
      </c>
      <c r="G13" s="1">
        <v>146737.64360000001</v>
      </c>
      <c r="H13" s="1">
        <v>206829.79579999999</v>
      </c>
      <c r="I13" s="1">
        <v>5683333</v>
      </c>
      <c r="J13" s="4">
        <v>5.5100000000000003E-2</v>
      </c>
      <c r="K13" s="1">
        <v>960294.7058</v>
      </c>
    </row>
    <row r="14" spans="1:11">
      <c r="A14" s="1" t="s">
        <v>21</v>
      </c>
      <c r="B14" s="1" t="s">
        <v>13</v>
      </c>
      <c r="C14" s="1">
        <v>3</v>
      </c>
      <c r="D14" s="2">
        <v>3.7600000000000001E-2</v>
      </c>
      <c r="E14" s="3">
        <v>5.3960999999999997</v>
      </c>
      <c r="F14" s="1">
        <v>267841.5735</v>
      </c>
      <c r="G14" s="1">
        <v>112671.5499</v>
      </c>
      <c r="H14" s="1">
        <v>195273.1722</v>
      </c>
      <c r="I14" s="1">
        <v>5235156</v>
      </c>
      <c r="J14" s="4">
        <v>5.11E-2</v>
      </c>
      <c r="K14" s="1">
        <v>970170.96770000004</v>
      </c>
    </row>
    <row r="15" spans="1:11" ht="15" thickBot="1">
      <c r="A15" s="9" t="s">
        <v>21</v>
      </c>
      <c r="B15" s="9" t="s">
        <v>13</v>
      </c>
      <c r="C15" s="9">
        <v>4</v>
      </c>
      <c r="D15" s="10">
        <v>3.1600000000000003E-2</v>
      </c>
      <c r="E15" s="11">
        <v>5.3960999999999997</v>
      </c>
      <c r="F15" s="9">
        <v>269780.06900000002</v>
      </c>
      <c r="G15" s="9">
        <v>113320.69960000001</v>
      </c>
      <c r="H15" s="9">
        <v>196537.08989999999</v>
      </c>
      <c r="I15" s="9">
        <v>5267992</v>
      </c>
      <c r="J15" s="12">
        <v>5.1200000000000002E-2</v>
      </c>
      <c r="K15" s="9">
        <v>976256.12899999996</v>
      </c>
    </row>
    <row r="16" spans="1:11" ht="15" thickTop="1">
      <c r="A16" s="1" t="s">
        <v>23</v>
      </c>
      <c r="B16" s="1" t="s">
        <v>16</v>
      </c>
      <c r="C16" s="1">
        <v>-2</v>
      </c>
      <c r="D16" s="2">
        <v>1.1900000000000001E-2</v>
      </c>
      <c r="E16" s="3">
        <v>4.6997999999999998</v>
      </c>
      <c r="F16" s="1">
        <v>2310.4717000000001</v>
      </c>
      <c r="G16" s="1">
        <v>1601.2358999999999</v>
      </c>
      <c r="H16" s="1">
        <v>185.66040000000001</v>
      </c>
      <c r="I16" s="1">
        <v>4896</v>
      </c>
      <c r="J16" s="4">
        <v>0.47189999999999999</v>
      </c>
      <c r="K16" s="1">
        <v>1041.6666</v>
      </c>
    </row>
    <row r="17" spans="1:11">
      <c r="A17" s="1" t="s">
        <v>23</v>
      </c>
      <c r="B17" s="1" t="s">
        <v>16</v>
      </c>
      <c r="C17" s="1">
        <v>-1</v>
      </c>
      <c r="D17" s="2">
        <v>1.2E-2</v>
      </c>
      <c r="E17" s="3">
        <v>4.6997999999999998</v>
      </c>
      <c r="F17" s="1">
        <v>2294.5502999999999</v>
      </c>
      <c r="G17" s="1">
        <v>1591.6188</v>
      </c>
      <c r="H17" s="1">
        <v>183.9967</v>
      </c>
      <c r="I17" s="1">
        <v>4852</v>
      </c>
      <c r="J17" s="4">
        <v>0.4728</v>
      </c>
      <c r="K17" s="1">
        <v>1032.4074000000001</v>
      </c>
    </row>
    <row r="18" spans="1:11">
      <c r="A18" s="1" t="s">
        <v>23</v>
      </c>
      <c r="B18" s="1" t="s">
        <v>16</v>
      </c>
      <c r="C18" s="1">
        <v>0</v>
      </c>
      <c r="D18" s="2">
        <v>1.2E-2</v>
      </c>
      <c r="E18" s="3">
        <v>4.6997999999999998</v>
      </c>
      <c r="F18" s="1">
        <v>2294.5502999999999</v>
      </c>
      <c r="G18" s="1">
        <v>1591.6188</v>
      </c>
      <c r="H18" s="1">
        <v>183.9967</v>
      </c>
      <c r="I18" s="1">
        <v>4852</v>
      </c>
      <c r="J18" s="4">
        <v>0.4728</v>
      </c>
      <c r="K18" s="1">
        <v>1032.4074000000001</v>
      </c>
    </row>
    <row r="19" spans="1:11">
      <c r="A19" s="1" t="s">
        <v>23</v>
      </c>
      <c r="B19" s="1" t="s">
        <v>16</v>
      </c>
      <c r="C19" s="1">
        <v>1</v>
      </c>
      <c r="D19" s="2">
        <v>0</v>
      </c>
      <c r="E19" s="3">
        <v>4.5837000000000003</v>
      </c>
      <c r="F19" s="1">
        <v>2233.9076</v>
      </c>
      <c r="G19" s="1">
        <v>1543.5337</v>
      </c>
      <c r="H19" s="1">
        <v>181.13730000000001</v>
      </c>
      <c r="I19" s="1">
        <v>4693</v>
      </c>
      <c r="J19" s="4">
        <v>0.47599999999999998</v>
      </c>
      <c r="K19" s="1">
        <v>1023.7341</v>
      </c>
    </row>
    <row r="20" spans="1:11">
      <c r="A20" s="1" t="s">
        <v>23</v>
      </c>
      <c r="B20" s="1" t="s">
        <v>16</v>
      </c>
      <c r="C20" s="1">
        <v>2</v>
      </c>
      <c r="D20" s="2">
        <v>0</v>
      </c>
      <c r="E20" s="3">
        <v>4.8738999999999999</v>
      </c>
      <c r="F20" s="1">
        <v>2470.4875000000002</v>
      </c>
      <c r="G20" s="1">
        <v>1689.3920000000001</v>
      </c>
      <c r="H20" s="1">
        <v>199.2304</v>
      </c>
      <c r="I20" s="1">
        <v>5208</v>
      </c>
      <c r="J20" s="4">
        <v>0.47439999999999999</v>
      </c>
      <c r="K20" s="1">
        <v>1068.4522999999999</v>
      </c>
    </row>
    <row r="21" spans="1:11">
      <c r="A21" s="1" t="s">
        <v>23</v>
      </c>
      <c r="B21" s="1" t="s">
        <v>16</v>
      </c>
      <c r="C21" s="1">
        <v>3</v>
      </c>
      <c r="D21" s="2">
        <v>0</v>
      </c>
      <c r="E21" s="3">
        <v>4.8738999999999999</v>
      </c>
      <c r="F21" s="1">
        <v>2269.7469000000001</v>
      </c>
      <c r="G21" s="1">
        <v>1572.3848</v>
      </c>
      <c r="H21" s="1">
        <v>179.40450000000001</v>
      </c>
      <c r="I21" s="1">
        <v>4678</v>
      </c>
      <c r="J21" s="4">
        <v>0.48509999999999998</v>
      </c>
      <c r="K21" s="1">
        <v>959.82140000000004</v>
      </c>
    </row>
    <row r="22" spans="1:11" ht="15" thickBot="1">
      <c r="A22" s="9" t="s">
        <v>23</v>
      </c>
      <c r="B22" s="9" t="s">
        <v>16</v>
      </c>
      <c r="C22" s="9">
        <v>4</v>
      </c>
      <c r="D22" s="10">
        <v>0</v>
      </c>
      <c r="E22" s="11">
        <v>4.7868000000000004</v>
      </c>
      <c r="F22" s="9">
        <v>2300.3901999999998</v>
      </c>
      <c r="G22" s="9">
        <v>1586.8103000000001</v>
      </c>
      <c r="H22" s="9">
        <v>183.8048</v>
      </c>
      <c r="I22" s="9">
        <v>4787</v>
      </c>
      <c r="J22" s="12">
        <v>0.48049999999999998</v>
      </c>
      <c r="K22" s="9">
        <v>1000</v>
      </c>
    </row>
    <row r="23" spans="1:11" ht="15" thickTop="1">
      <c r="A23" s="1" t="s">
        <v>24</v>
      </c>
      <c r="B23" s="1" t="s">
        <v>15</v>
      </c>
      <c r="C23" s="1">
        <v>-2</v>
      </c>
      <c r="D23" s="2">
        <v>4.7999999999999996E-3</v>
      </c>
      <c r="E23" s="3">
        <v>5.28</v>
      </c>
      <c r="F23" s="1">
        <v>83026.439599999998</v>
      </c>
      <c r="G23" s="1">
        <v>3356.9854</v>
      </c>
      <c r="H23" s="1">
        <v>3206.5162999999998</v>
      </c>
      <c r="I23" s="1">
        <v>83669</v>
      </c>
      <c r="J23" s="4">
        <v>0.99229999999999996</v>
      </c>
      <c r="K23" s="1">
        <v>15846.1538</v>
      </c>
    </row>
    <row r="24" spans="1:11">
      <c r="A24" s="1" t="s">
        <v>24</v>
      </c>
      <c r="B24" s="1" t="s">
        <v>15</v>
      </c>
      <c r="C24" s="1">
        <v>-1</v>
      </c>
      <c r="D24" s="2">
        <v>4.8999999999999998E-3</v>
      </c>
      <c r="E24" s="3">
        <v>5.3090000000000002</v>
      </c>
      <c r="F24" s="1">
        <v>81657.500899999999</v>
      </c>
      <c r="G24" s="1">
        <v>3314.0293999999999</v>
      </c>
      <c r="H24" s="1">
        <v>3164.9045000000001</v>
      </c>
      <c r="I24" s="1">
        <v>82276</v>
      </c>
      <c r="J24" s="4">
        <v>0.99239999999999995</v>
      </c>
      <c r="K24" s="1">
        <v>15497.2677</v>
      </c>
    </row>
    <row r="25" spans="1:11">
      <c r="A25" s="1" t="s">
        <v>24</v>
      </c>
      <c r="B25" s="1" t="s">
        <v>15</v>
      </c>
      <c r="C25" s="1">
        <v>0</v>
      </c>
      <c r="D25" s="2">
        <v>4.8999999999999998E-3</v>
      </c>
      <c r="E25" s="3">
        <v>5.3090000000000002</v>
      </c>
      <c r="F25" s="1">
        <v>81657.500899999999</v>
      </c>
      <c r="G25" s="1">
        <v>3314.0293999999999</v>
      </c>
      <c r="H25" s="1">
        <v>3164.9045000000001</v>
      </c>
      <c r="I25" s="1">
        <v>82276</v>
      </c>
      <c r="J25" s="4">
        <v>0.99239999999999995</v>
      </c>
      <c r="K25" s="1">
        <v>15497.2677</v>
      </c>
    </row>
    <row r="26" spans="1:11">
      <c r="A26" s="1" t="s">
        <v>24</v>
      </c>
      <c r="B26" s="1" t="s">
        <v>15</v>
      </c>
      <c r="C26" s="1">
        <v>1</v>
      </c>
      <c r="D26" s="2">
        <v>6.4999999999999997E-3</v>
      </c>
      <c r="E26" s="3">
        <v>5.3670999999999998</v>
      </c>
      <c r="F26" s="1">
        <v>78548.001099999994</v>
      </c>
      <c r="G26" s="1">
        <v>3215.6151</v>
      </c>
      <c r="H26" s="1">
        <v>3041.5785999999998</v>
      </c>
      <c r="I26" s="1">
        <v>79114</v>
      </c>
      <c r="J26" s="4">
        <v>0.99280000000000002</v>
      </c>
      <c r="K26" s="1">
        <v>14740.540499999999</v>
      </c>
    </row>
    <row r="27" spans="1:11">
      <c r="A27" s="1" t="s">
        <v>24</v>
      </c>
      <c r="B27" s="1" t="s">
        <v>15</v>
      </c>
      <c r="C27" s="1">
        <v>2</v>
      </c>
      <c r="D27" s="2">
        <v>4.5999999999999999E-3</v>
      </c>
      <c r="E27" s="3">
        <v>5.3380000000000001</v>
      </c>
      <c r="F27" s="1">
        <v>86434.625499999995</v>
      </c>
      <c r="G27" s="1">
        <v>3477.8395</v>
      </c>
      <c r="H27" s="1">
        <v>3352.6905999999999</v>
      </c>
      <c r="I27" s="1">
        <v>87121</v>
      </c>
      <c r="J27" s="4">
        <v>0.99209999999999998</v>
      </c>
      <c r="K27" s="1">
        <v>16320.652099999999</v>
      </c>
    </row>
    <row r="28" spans="1:11">
      <c r="A28" s="1" t="s">
        <v>24</v>
      </c>
      <c r="B28" s="1" t="s">
        <v>15</v>
      </c>
      <c r="C28" s="1">
        <v>3</v>
      </c>
      <c r="D28" s="2">
        <v>5.1999999999999998E-3</v>
      </c>
      <c r="E28" s="3">
        <v>5.5411000000000001</v>
      </c>
      <c r="F28" s="1">
        <v>76966.400099999999</v>
      </c>
      <c r="G28" s="1">
        <v>3180.9937</v>
      </c>
      <c r="H28" s="1">
        <v>2967.1525000000001</v>
      </c>
      <c r="I28" s="1">
        <v>77489</v>
      </c>
      <c r="J28" s="4">
        <v>0.99319999999999997</v>
      </c>
      <c r="K28" s="1">
        <v>13984.293100000001</v>
      </c>
    </row>
    <row r="29" spans="1:11" ht="15" thickBot="1">
      <c r="A29" s="9" t="s">
        <v>24</v>
      </c>
      <c r="B29" s="9" t="s">
        <v>15</v>
      </c>
      <c r="C29" s="9">
        <v>4</v>
      </c>
      <c r="D29" s="10">
        <v>0</v>
      </c>
      <c r="E29" s="11">
        <v>5.5121000000000002</v>
      </c>
      <c r="F29" s="9">
        <v>76820.262700000007</v>
      </c>
      <c r="G29" s="9">
        <v>3172.9794999999999</v>
      </c>
      <c r="H29" s="9">
        <v>2983.5540000000001</v>
      </c>
      <c r="I29" s="9">
        <v>77344</v>
      </c>
      <c r="J29" s="12">
        <v>0.99319999999999997</v>
      </c>
      <c r="K29" s="9">
        <v>14031.5789</v>
      </c>
    </row>
    <row r="30" spans="1:11" ht="15" thickTop="1">
      <c r="A30" s="1" t="s">
        <v>25</v>
      </c>
      <c r="B30" s="1" t="s">
        <v>14</v>
      </c>
      <c r="C30" s="1">
        <v>-2</v>
      </c>
      <c r="D30" s="2">
        <v>1.11E-2</v>
      </c>
      <c r="E30" s="3">
        <v>5.1349999999999998</v>
      </c>
      <c r="F30" s="1">
        <v>412440.44</v>
      </c>
      <c r="G30" s="1">
        <v>35298.516300000003</v>
      </c>
      <c r="H30" s="1">
        <v>35725.237399999998</v>
      </c>
      <c r="I30" s="1">
        <v>939098</v>
      </c>
      <c r="J30" s="4">
        <v>0.43909999999999999</v>
      </c>
      <c r="K30" s="1">
        <v>182881.3559</v>
      </c>
    </row>
    <row r="31" spans="1:11">
      <c r="A31" s="1" t="s">
        <v>25</v>
      </c>
      <c r="B31" s="1" t="s">
        <v>14</v>
      </c>
      <c r="C31" s="1">
        <v>-1</v>
      </c>
      <c r="D31" s="2">
        <v>1.0200000000000001E-2</v>
      </c>
      <c r="E31" s="3">
        <v>5.3960999999999997</v>
      </c>
      <c r="F31" s="1">
        <v>409042.23080000002</v>
      </c>
      <c r="G31" s="1">
        <v>35046.069199999998</v>
      </c>
      <c r="H31" s="1">
        <v>35360.3393</v>
      </c>
      <c r="I31" s="1">
        <v>931265</v>
      </c>
      <c r="J31" s="4">
        <v>0.43919999999999998</v>
      </c>
      <c r="K31" s="1">
        <v>172580.64509999999</v>
      </c>
    </row>
    <row r="32" spans="1:11">
      <c r="A32" s="1" t="s">
        <v>25</v>
      </c>
      <c r="B32" s="1" t="s">
        <v>14</v>
      </c>
      <c r="C32" s="1">
        <v>0</v>
      </c>
      <c r="D32" s="2">
        <v>1.0200000000000001E-2</v>
      </c>
      <c r="E32" s="3">
        <v>5.3960999999999997</v>
      </c>
      <c r="F32" s="1">
        <v>409042.23080000002</v>
      </c>
      <c r="G32" s="1">
        <v>35046.069199999998</v>
      </c>
      <c r="H32" s="1">
        <v>35360.3393</v>
      </c>
      <c r="I32" s="1">
        <v>931265</v>
      </c>
      <c r="J32" s="4">
        <v>0.43919999999999998</v>
      </c>
      <c r="K32" s="1">
        <v>172580.64509999999</v>
      </c>
    </row>
    <row r="33" spans="1:11">
      <c r="A33" s="1" t="s">
        <v>25</v>
      </c>
      <c r="B33" s="1" t="s">
        <v>14</v>
      </c>
      <c r="C33" s="1">
        <v>1</v>
      </c>
      <c r="D33" s="2">
        <v>1.15E-2</v>
      </c>
      <c r="E33" s="3">
        <v>5.4250999999999996</v>
      </c>
      <c r="F33" s="1">
        <v>396835.48920000001</v>
      </c>
      <c r="G33" s="1">
        <v>34024.2595</v>
      </c>
      <c r="H33" s="1">
        <v>34215.737200000003</v>
      </c>
      <c r="I33" s="1">
        <v>903414</v>
      </c>
      <c r="J33" s="4">
        <v>0.43919999999999998</v>
      </c>
      <c r="K33" s="1">
        <v>166524.06409999999</v>
      </c>
    </row>
    <row r="34" spans="1:11">
      <c r="A34" s="1" t="s">
        <v>25</v>
      </c>
      <c r="B34" s="1" t="s">
        <v>14</v>
      </c>
      <c r="C34" s="1">
        <v>2</v>
      </c>
      <c r="D34" s="2">
        <v>1.0500000000000001E-2</v>
      </c>
      <c r="E34" s="3">
        <v>5.3090000000000002</v>
      </c>
      <c r="F34" s="1">
        <v>433451.70699999999</v>
      </c>
      <c r="G34" s="1">
        <v>37085.681499999999</v>
      </c>
      <c r="H34" s="1">
        <v>37691.3001</v>
      </c>
      <c r="I34" s="1">
        <v>986967</v>
      </c>
      <c r="J34" s="4">
        <v>0.43909999999999999</v>
      </c>
      <c r="K34" s="1">
        <v>185901.63930000001</v>
      </c>
    </row>
    <row r="35" spans="1:11">
      <c r="A35" s="1" t="s">
        <v>25</v>
      </c>
      <c r="B35" s="1" t="s">
        <v>14</v>
      </c>
      <c r="C35" s="1">
        <v>3</v>
      </c>
      <c r="D35" s="2">
        <v>1.09E-2</v>
      </c>
      <c r="E35" s="3">
        <v>5.4541000000000004</v>
      </c>
      <c r="F35" s="1">
        <v>382339.23210000002</v>
      </c>
      <c r="G35" s="1">
        <v>32810.109199999999</v>
      </c>
      <c r="H35" s="1">
        <v>33178.697500000002</v>
      </c>
      <c r="I35" s="1">
        <v>870341</v>
      </c>
      <c r="J35" s="4">
        <v>0.43919999999999998</v>
      </c>
      <c r="K35" s="1">
        <v>159574.46799999999</v>
      </c>
    </row>
    <row r="36" spans="1:11" ht="15" thickBot="1">
      <c r="A36" s="9" t="s">
        <v>25</v>
      </c>
      <c r="B36" s="9" t="s">
        <v>14</v>
      </c>
      <c r="C36" s="9">
        <v>4</v>
      </c>
      <c r="D36" s="10">
        <v>2.46E-2</v>
      </c>
      <c r="E36" s="11">
        <v>5.5701000000000001</v>
      </c>
      <c r="F36" s="9">
        <v>384569.86050000001</v>
      </c>
      <c r="G36" s="9">
        <v>33339.046000000002</v>
      </c>
      <c r="H36" s="9">
        <v>33311.248699999996</v>
      </c>
      <c r="I36" s="9">
        <v>884267</v>
      </c>
      <c r="J36" s="12">
        <v>0.43490000000000001</v>
      </c>
      <c r="K36" s="9">
        <v>158750</v>
      </c>
    </row>
    <row r="37" spans="1:11" ht="15" thickTop="1"/>
  </sheetData>
  <phoneticPr fontId="1" type="noConversion"/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"/>
  <sheetViews>
    <sheetView workbookViewId="0">
      <selection activeCell="A5" sqref="A5:P5"/>
    </sheetView>
  </sheetViews>
  <sheetFormatPr defaultRowHeight="17.399999999999999"/>
  <cols>
    <col min="1" max="1" width="14.33203125" style="57" bestFit="1" customWidth="1"/>
    <col min="2" max="2" width="4.33203125" style="57" customWidth="1"/>
    <col min="3" max="5" width="11" style="57" customWidth="1"/>
    <col min="6" max="6" width="11.77734375" style="57" customWidth="1"/>
    <col min="7" max="7" width="11" style="57" customWidth="1"/>
    <col min="8" max="12" width="8.88671875" style="57"/>
    <col min="13" max="13" width="11.77734375" style="57" customWidth="1"/>
    <col min="14" max="16384" width="8.88671875" style="57"/>
  </cols>
  <sheetData>
    <row r="1" spans="1:16" ht="52.2">
      <c r="A1" s="56" t="s">
        <v>27</v>
      </c>
      <c r="B1" s="56" t="s">
        <v>1</v>
      </c>
      <c r="C1" s="116" t="s">
        <v>28</v>
      </c>
      <c r="D1" s="152" t="s">
        <v>211</v>
      </c>
      <c r="E1" s="117" t="s">
        <v>29</v>
      </c>
      <c r="F1" s="117" t="s">
        <v>30</v>
      </c>
      <c r="G1" s="118" t="s">
        <v>212</v>
      </c>
      <c r="H1" s="56" t="s">
        <v>31</v>
      </c>
      <c r="I1" s="56" t="s">
        <v>32</v>
      </c>
      <c r="J1" s="56" t="s">
        <v>33</v>
      </c>
      <c r="K1" s="56" t="s">
        <v>34</v>
      </c>
      <c r="L1" s="56" t="s">
        <v>35</v>
      </c>
      <c r="M1" s="153" t="s">
        <v>213</v>
      </c>
      <c r="N1" s="56" t="s">
        <v>37</v>
      </c>
      <c r="O1" s="56" t="s">
        <v>38</v>
      </c>
      <c r="P1" s="56" t="s">
        <v>39</v>
      </c>
    </row>
    <row r="2" spans="1:16">
      <c r="A2" s="58" t="s">
        <v>40</v>
      </c>
      <c r="B2" s="58">
        <v>-2</v>
      </c>
      <c r="C2" s="154">
        <v>63.263100000000001</v>
      </c>
      <c r="D2" s="120">
        <v>12.097</v>
      </c>
      <c r="E2" s="121">
        <v>10.952299999999999</v>
      </c>
      <c r="F2" s="120">
        <v>3.7629000000000001</v>
      </c>
      <c r="G2" s="155">
        <v>9.9924999999999997</v>
      </c>
      <c r="H2" s="59">
        <v>0.79069999999999996</v>
      </c>
      <c r="I2" s="59">
        <v>0.1512</v>
      </c>
      <c r="J2" s="59">
        <v>0.13689999999999999</v>
      </c>
      <c r="K2" s="59">
        <v>4.7E-2</v>
      </c>
      <c r="L2" s="59">
        <v>0.1249</v>
      </c>
      <c r="M2" s="119">
        <v>8504.2828000000009</v>
      </c>
      <c r="N2" s="59">
        <v>0.78269999999999995</v>
      </c>
      <c r="O2" s="60">
        <v>0</v>
      </c>
      <c r="P2" s="59">
        <v>0</v>
      </c>
    </row>
    <row r="3" spans="1:16">
      <c r="A3" s="58" t="s">
        <v>40</v>
      </c>
      <c r="B3" s="58">
        <v>-1</v>
      </c>
      <c r="C3" s="154">
        <v>62.589599999999997</v>
      </c>
      <c r="D3" s="120">
        <v>12.1012</v>
      </c>
      <c r="E3" s="121">
        <v>10.8484</v>
      </c>
      <c r="F3" s="120">
        <v>3.9363000000000001</v>
      </c>
      <c r="G3" s="155">
        <v>9.3927999999999994</v>
      </c>
      <c r="H3" s="59">
        <v>0.7823</v>
      </c>
      <c r="I3" s="59">
        <v>0.1512</v>
      </c>
      <c r="J3" s="59">
        <v>0.1356</v>
      </c>
      <c r="K3" s="59">
        <v>4.9200000000000001E-2</v>
      </c>
      <c r="L3" s="59">
        <v>0.1174</v>
      </c>
      <c r="M3" s="119">
        <v>8434.9009000000005</v>
      </c>
      <c r="N3" s="59">
        <v>0.78720000000000001</v>
      </c>
      <c r="O3" s="60">
        <v>0</v>
      </c>
      <c r="P3" s="59">
        <v>0</v>
      </c>
    </row>
    <row r="4" spans="1:16">
      <c r="A4" s="58" t="s">
        <v>40</v>
      </c>
      <c r="B4" s="58">
        <v>0</v>
      </c>
      <c r="C4" s="154">
        <v>62.589599999999997</v>
      </c>
      <c r="D4" s="120">
        <v>12.1012</v>
      </c>
      <c r="E4" s="121">
        <v>10.8484</v>
      </c>
      <c r="F4" s="120">
        <v>3.9363000000000001</v>
      </c>
      <c r="G4" s="155">
        <v>9.3927999999999994</v>
      </c>
      <c r="H4" s="59">
        <v>0.7823</v>
      </c>
      <c r="I4" s="59">
        <v>0.1512</v>
      </c>
      <c r="J4" s="59">
        <v>0.1356</v>
      </c>
      <c r="K4" s="59">
        <v>4.9200000000000001E-2</v>
      </c>
      <c r="L4" s="59">
        <v>0.1174</v>
      </c>
      <c r="M4" s="119">
        <v>8434.9009000000005</v>
      </c>
      <c r="N4" s="59">
        <v>0.78720000000000001</v>
      </c>
      <c r="O4" s="60">
        <v>0</v>
      </c>
      <c r="P4" s="59">
        <v>0</v>
      </c>
    </row>
    <row r="5" spans="1:16">
      <c r="A5" s="58" t="s">
        <v>40</v>
      </c>
      <c r="B5" s="58">
        <v>1</v>
      </c>
      <c r="C5" s="154">
        <v>60.464100000000002</v>
      </c>
      <c r="D5" s="120">
        <v>12.322699999999999</v>
      </c>
      <c r="E5" s="121">
        <v>10.5124</v>
      </c>
      <c r="F5" s="120">
        <v>36.813200000000002</v>
      </c>
      <c r="G5" s="155">
        <v>8.0999999999999996E-3</v>
      </c>
      <c r="H5" s="59">
        <v>0.50380000000000003</v>
      </c>
      <c r="I5" s="59">
        <v>0.1026</v>
      </c>
      <c r="J5" s="59">
        <v>8.7599999999999997E-2</v>
      </c>
      <c r="K5" s="59">
        <v>0.30669999999999997</v>
      </c>
      <c r="L5" s="59">
        <v>0</v>
      </c>
      <c r="M5" s="119">
        <v>8549.1831999999995</v>
      </c>
      <c r="N5" s="59">
        <v>0.91490000000000005</v>
      </c>
      <c r="O5" s="60">
        <v>0</v>
      </c>
      <c r="P5" s="59">
        <v>0</v>
      </c>
    </row>
    <row r="6" spans="1:16">
      <c r="A6" s="58" t="s">
        <v>40</v>
      </c>
      <c r="B6" s="58">
        <v>2</v>
      </c>
      <c r="C6" s="154">
        <v>66.683700000000002</v>
      </c>
      <c r="D6" s="120">
        <v>10.7722</v>
      </c>
      <c r="E6" s="121">
        <v>11.477499999999999</v>
      </c>
      <c r="F6" s="120">
        <v>2.6518999999999999</v>
      </c>
      <c r="G6" s="155">
        <v>11.4693</v>
      </c>
      <c r="H6" s="59">
        <v>0.83350000000000002</v>
      </c>
      <c r="I6" s="59">
        <v>0.1346</v>
      </c>
      <c r="J6" s="59">
        <v>0.1434</v>
      </c>
      <c r="K6" s="59">
        <v>3.3099999999999997E-2</v>
      </c>
      <c r="L6" s="59">
        <v>0.14330000000000001</v>
      </c>
      <c r="M6" s="119">
        <v>11780.170700000001</v>
      </c>
      <c r="N6" s="59">
        <v>0.79490000000000005</v>
      </c>
      <c r="O6" s="60">
        <v>0</v>
      </c>
      <c r="P6" s="59">
        <v>0</v>
      </c>
    </row>
    <row r="7" spans="1:16" ht="18" thickBot="1">
      <c r="A7" s="62" t="s">
        <v>40</v>
      </c>
      <c r="B7" s="62">
        <v>3</v>
      </c>
      <c r="C7" s="156">
        <v>58.570999999999998</v>
      </c>
      <c r="D7" s="64">
        <v>15.6211</v>
      </c>
      <c r="E7" s="62">
        <v>7.1540999999999997</v>
      </c>
      <c r="F7" s="64">
        <v>38.746099999999998</v>
      </c>
      <c r="G7" s="157">
        <v>0</v>
      </c>
      <c r="H7" s="63">
        <v>0.48799999999999999</v>
      </c>
      <c r="I7" s="63">
        <v>0.13009999999999999</v>
      </c>
      <c r="J7" s="63">
        <v>5.96E-2</v>
      </c>
      <c r="K7" s="63">
        <v>0.32279999999999998</v>
      </c>
      <c r="L7" s="63">
        <v>0</v>
      </c>
      <c r="M7" s="123">
        <v>16796.485000000001</v>
      </c>
      <c r="N7" s="63">
        <v>0.90849999999999997</v>
      </c>
      <c r="O7" s="64">
        <v>0</v>
      </c>
      <c r="P7" s="63">
        <v>0</v>
      </c>
    </row>
    <row r="8" spans="1:16" ht="18" thickTop="1">
      <c r="A8" s="58" t="s">
        <v>40</v>
      </c>
      <c r="B8" s="58">
        <v>4</v>
      </c>
      <c r="C8" s="158">
        <v>53.470700000000001</v>
      </c>
      <c r="D8" s="159">
        <v>15.716799999999999</v>
      </c>
      <c r="E8" s="160">
        <v>4.2915000000000001</v>
      </c>
      <c r="F8" s="161">
        <v>8.2156000000000002</v>
      </c>
      <c r="G8" s="162">
        <v>1.6114999999999999</v>
      </c>
      <c r="H8" s="163">
        <v>0.66830000000000001</v>
      </c>
      <c r="I8" s="163">
        <v>0.19639999999999999</v>
      </c>
      <c r="J8" s="164">
        <v>5.3600000000000002E-2</v>
      </c>
      <c r="K8" s="164">
        <v>0.1026</v>
      </c>
      <c r="L8" s="165">
        <v>2.01E-2</v>
      </c>
      <c r="M8" s="166">
        <v>17616.2948</v>
      </c>
      <c r="N8" s="164">
        <v>0.88219999999999998</v>
      </c>
      <c r="O8" s="60">
        <v>0</v>
      </c>
      <c r="P8" s="59">
        <v>0</v>
      </c>
    </row>
    <row r="11" spans="1:16">
      <c r="M11" s="167"/>
    </row>
    <row r="12" spans="1:16">
      <c r="C12" s="57" t="s">
        <v>210</v>
      </c>
    </row>
    <row r="13" spans="1:16" ht="34.799999999999997">
      <c r="A13" s="56" t="s">
        <v>41</v>
      </c>
      <c r="B13" s="56" t="s">
        <v>1</v>
      </c>
      <c r="C13" s="168" t="s">
        <v>42</v>
      </c>
      <c r="D13" s="56" t="s">
        <v>43</v>
      </c>
    </row>
    <row r="14" spans="1:16">
      <c r="A14" s="58" t="s">
        <v>44</v>
      </c>
      <c r="B14" s="58">
        <v>-2</v>
      </c>
      <c r="C14" s="59">
        <v>0.14349999999999999</v>
      </c>
      <c r="D14" s="58">
        <v>11015.0756</v>
      </c>
    </row>
    <row r="15" spans="1:16">
      <c r="A15" s="58" t="s">
        <v>44</v>
      </c>
      <c r="B15" s="58">
        <v>-1</v>
      </c>
      <c r="C15" s="59">
        <v>0.14480000000000001</v>
      </c>
      <c r="D15" s="58">
        <v>11021.9944</v>
      </c>
    </row>
    <row r="16" spans="1:16">
      <c r="A16" s="58" t="s">
        <v>44</v>
      </c>
      <c r="B16" s="58">
        <v>0</v>
      </c>
      <c r="C16" s="59">
        <v>0.14480000000000001</v>
      </c>
      <c r="D16" s="58">
        <v>11021.9944</v>
      </c>
    </row>
    <row r="17" spans="1:4">
      <c r="A17" s="58" t="s">
        <v>44</v>
      </c>
      <c r="B17" s="58">
        <v>1</v>
      </c>
      <c r="C17" s="59">
        <v>0.1492</v>
      </c>
      <c r="D17" s="58">
        <v>10980.8722</v>
      </c>
    </row>
    <row r="18" spans="1:4" ht="18" thickBot="1">
      <c r="A18" s="62" t="s">
        <v>44</v>
      </c>
      <c r="B18" s="62">
        <v>2</v>
      </c>
      <c r="C18" s="63">
        <v>0.1648</v>
      </c>
      <c r="D18" s="62">
        <v>10939.3246</v>
      </c>
    </row>
    <row r="19" spans="1:4" ht="18" thickTop="1">
      <c r="A19" s="58" t="s">
        <v>44</v>
      </c>
      <c r="B19" s="58">
        <v>3</v>
      </c>
      <c r="C19" s="59">
        <v>0.24249999999999999</v>
      </c>
      <c r="D19" s="58">
        <v>10287.9211</v>
      </c>
    </row>
    <row r="20" spans="1:4">
      <c r="A20" s="58" t="s">
        <v>44</v>
      </c>
      <c r="B20" s="58">
        <v>4</v>
      </c>
      <c r="C20" s="165">
        <v>0.24229999999999999</v>
      </c>
      <c r="D20" s="169">
        <v>10274.1978</v>
      </c>
    </row>
  </sheetData>
  <phoneticPr fontId="1" type="noConversion"/>
  <pageMargins left="0.75" right="0.75" top="0.75" bottom="0.5" header="0.5" footer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8"/>
  <sheetViews>
    <sheetView tabSelected="1" workbookViewId="0">
      <selection activeCell="O7" sqref="O7"/>
    </sheetView>
  </sheetViews>
  <sheetFormatPr defaultRowHeight="14.4"/>
  <cols>
    <col min="1" max="1" width="16.21875" customWidth="1"/>
    <col min="2" max="2" width="4.77734375" customWidth="1"/>
    <col min="5" max="5" width="10.77734375" customWidth="1"/>
    <col min="6" max="7" width="11.33203125" customWidth="1"/>
    <col min="8" max="8" width="12.5546875" customWidth="1"/>
    <col min="9" max="9" width="9.77734375" customWidth="1"/>
    <col min="11" max="13" width="11.21875" customWidth="1"/>
    <col min="14" max="14" width="9.44140625" customWidth="1"/>
    <col min="15" max="15" width="10.109375" customWidth="1"/>
    <col min="16" max="16" width="10.77734375" customWidth="1"/>
    <col min="17" max="17" width="11.77734375" customWidth="1"/>
    <col min="18" max="18" width="9.5546875" customWidth="1"/>
  </cols>
  <sheetData>
    <row r="1" spans="1:18" ht="45.6">
      <c r="A1" s="7" t="s">
        <v>45</v>
      </c>
      <c r="B1" s="7" t="s">
        <v>1</v>
      </c>
      <c r="C1" s="7" t="s">
        <v>46</v>
      </c>
      <c r="D1" s="70" t="s">
        <v>173</v>
      </c>
      <c r="E1" s="70" t="s">
        <v>174</v>
      </c>
      <c r="F1" s="7" t="s">
        <v>47</v>
      </c>
      <c r="G1" s="7" t="s">
        <v>48</v>
      </c>
      <c r="H1" s="7" t="s">
        <v>49</v>
      </c>
      <c r="I1" s="98" t="s">
        <v>168</v>
      </c>
      <c r="J1" s="99" t="s">
        <v>169</v>
      </c>
      <c r="K1" s="7" t="s">
        <v>51</v>
      </c>
      <c r="L1" s="7" t="s">
        <v>52</v>
      </c>
      <c r="M1" s="7" t="s">
        <v>53</v>
      </c>
      <c r="N1" s="13" t="s">
        <v>54</v>
      </c>
      <c r="O1" s="108" t="s">
        <v>55</v>
      </c>
      <c r="P1" s="14" t="s">
        <v>56</v>
      </c>
      <c r="Q1" s="34" t="s">
        <v>57</v>
      </c>
      <c r="R1" s="7" t="s">
        <v>58</v>
      </c>
    </row>
    <row r="2" spans="1:18">
      <c r="A2" s="1" t="s">
        <v>59</v>
      </c>
      <c r="B2" s="1">
        <v>-2</v>
      </c>
      <c r="C2" s="5">
        <v>0.92945907519357496</v>
      </c>
      <c r="D2" s="5"/>
      <c r="E2" s="91"/>
      <c r="F2" s="2">
        <v>0.94889999999999997</v>
      </c>
      <c r="G2" s="2">
        <v>0.91800000000000004</v>
      </c>
      <c r="H2" s="2">
        <v>0.86519999999999997</v>
      </c>
      <c r="I2" s="18">
        <v>46006.907200000001</v>
      </c>
      <c r="J2" s="39">
        <v>19475.4169</v>
      </c>
      <c r="K2" s="32">
        <v>7.6634000000000002</v>
      </c>
      <c r="L2" s="32">
        <v>7.0151000000000003</v>
      </c>
      <c r="M2" s="32">
        <v>168.73009999999999</v>
      </c>
      <c r="N2" s="15">
        <v>14.8628</v>
      </c>
      <c r="O2" s="36">
        <v>0.85709999999999997</v>
      </c>
      <c r="P2" s="36">
        <v>0.91349999999999998</v>
      </c>
      <c r="Q2" s="104">
        <v>1.1808000000000001</v>
      </c>
      <c r="R2" s="28">
        <v>94367.525099999999</v>
      </c>
    </row>
    <row r="3" spans="1:18">
      <c r="A3" s="1" t="s">
        <v>59</v>
      </c>
      <c r="B3" s="1">
        <v>-1</v>
      </c>
      <c r="C3" s="5">
        <v>0.90396075532513498</v>
      </c>
      <c r="D3" s="5"/>
      <c r="E3" s="91"/>
      <c r="F3" s="2">
        <v>0.94810000000000005</v>
      </c>
      <c r="G3" s="2">
        <v>0.91169999999999995</v>
      </c>
      <c r="H3" s="2">
        <v>0.85499999999999998</v>
      </c>
      <c r="I3" s="18">
        <v>44744.7765</v>
      </c>
      <c r="J3" s="39">
        <v>18510.197199999999</v>
      </c>
      <c r="K3" s="32">
        <v>7.6634000000000002</v>
      </c>
      <c r="L3" s="32">
        <v>7.0151000000000003</v>
      </c>
      <c r="M3" s="32">
        <v>168.73009999999999</v>
      </c>
      <c r="N3" s="15">
        <v>14.694900000000001</v>
      </c>
      <c r="O3" s="36">
        <v>0.85929999999999995</v>
      </c>
      <c r="P3" s="36">
        <v>0.90980000000000005</v>
      </c>
      <c r="Q3" s="104">
        <v>1.1568000000000001</v>
      </c>
      <c r="R3" s="28">
        <v>94367.525099999999</v>
      </c>
    </row>
    <row r="4" spans="1:18">
      <c r="A4" s="1" t="s">
        <v>59</v>
      </c>
      <c r="B4" s="1">
        <v>0</v>
      </c>
      <c r="C4" s="5">
        <v>0.90396075532513498</v>
      </c>
      <c r="D4" s="5"/>
      <c r="E4" s="91"/>
      <c r="F4" s="2">
        <v>0.94810000000000005</v>
      </c>
      <c r="G4" s="2">
        <v>0.91169999999999995</v>
      </c>
      <c r="H4" s="2">
        <v>0.85499999999999998</v>
      </c>
      <c r="I4" s="18">
        <v>44744.7765</v>
      </c>
      <c r="J4" s="39">
        <v>18510.197199999999</v>
      </c>
      <c r="K4" s="32">
        <v>7.6634000000000002</v>
      </c>
      <c r="L4" s="32">
        <v>7.0151000000000003</v>
      </c>
      <c r="M4" s="32">
        <v>168.73009999999999</v>
      </c>
      <c r="N4" s="15">
        <v>14.694900000000001</v>
      </c>
      <c r="O4" s="36">
        <v>0.85929999999999995</v>
      </c>
      <c r="P4" s="36">
        <v>0.90980000000000005</v>
      </c>
      <c r="Q4" s="104">
        <v>1.1568000000000001</v>
      </c>
      <c r="R4" s="28">
        <v>94367.525099999999</v>
      </c>
    </row>
    <row r="5" spans="1:18">
      <c r="A5" s="1" t="s">
        <v>59</v>
      </c>
      <c r="B5" s="1">
        <v>1</v>
      </c>
      <c r="C5" s="5">
        <v>0.95123561584647398</v>
      </c>
      <c r="D5" s="5"/>
      <c r="E5" s="91"/>
      <c r="F5" s="2">
        <v>0.98319999999999996</v>
      </c>
      <c r="G5" s="2">
        <v>0.9758</v>
      </c>
      <c r="H5" s="2">
        <v>0.95960000000000001</v>
      </c>
      <c r="I5" s="18">
        <v>47084.8151</v>
      </c>
      <c r="J5" s="39">
        <v>20790.603500000001</v>
      </c>
      <c r="K5" s="32">
        <v>7.6634000000000002</v>
      </c>
      <c r="L5" s="32">
        <v>7.0151000000000003</v>
      </c>
      <c r="M5" s="32">
        <v>168.73009999999999</v>
      </c>
      <c r="N5" s="15">
        <v>17.3401</v>
      </c>
      <c r="O5" s="36">
        <v>0.83169999999999999</v>
      </c>
      <c r="P5" s="36">
        <v>0.93640000000000001</v>
      </c>
      <c r="Q5" s="104">
        <v>1.0899000000000001</v>
      </c>
      <c r="R5" s="28">
        <v>94367.525099999999</v>
      </c>
    </row>
    <row r="6" spans="1:18">
      <c r="A6" s="1" t="s">
        <v>59</v>
      </c>
      <c r="B6" s="1">
        <v>2</v>
      </c>
      <c r="C6" s="5">
        <v>0.80308352634161795</v>
      </c>
      <c r="D6" s="5"/>
      <c r="E6" s="91"/>
      <c r="F6" s="2">
        <v>0.90229999999999999</v>
      </c>
      <c r="G6" s="2">
        <v>0.88649999999999995</v>
      </c>
      <c r="H6" s="2">
        <v>0.81459999999999999</v>
      </c>
      <c r="I6" s="18">
        <v>39751.496599999999</v>
      </c>
      <c r="J6" s="39">
        <v>11877.9954</v>
      </c>
      <c r="K6" s="32">
        <v>7.6634000000000002</v>
      </c>
      <c r="L6" s="32">
        <v>7.0151000000000003</v>
      </c>
      <c r="M6" s="32">
        <v>168.73009999999999</v>
      </c>
      <c r="N6" s="15">
        <v>10.746700000000001</v>
      </c>
      <c r="O6" s="36">
        <v>0.89570000000000005</v>
      </c>
      <c r="P6" s="36">
        <v>0.88109999999999999</v>
      </c>
      <c r="Q6" s="104">
        <v>1.3089999999999999</v>
      </c>
      <c r="R6" s="28">
        <v>94367.525099999999</v>
      </c>
    </row>
    <row r="7" spans="1:18">
      <c r="A7" s="1" t="s">
        <v>59</v>
      </c>
      <c r="B7" s="1">
        <v>3</v>
      </c>
      <c r="C7" s="5">
        <v>0.98080119307189595</v>
      </c>
      <c r="D7" s="5"/>
      <c r="E7" s="91"/>
      <c r="F7" s="2">
        <v>0.97199999999999998</v>
      </c>
      <c r="G7" s="2">
        <v>0.95950000000000002</v>
      </c>
      <c r="H7" s="2">
        <v>0.93189999999999995</v>
      </c>
      <c r="I7" s="18">
        <v>48548.2693</v>
      </c>
      <c r="J7" s="39">
        <v>22736.845000000001</v>
      </c>
      <c r="K7" s="32">
        <v>7.6634000000000002</v>
      </c>
      <c r="L7" s="32">
        <v>7.0151000000000003</v>
      </c>
      <c r="M7" s="32">
        <v>168.73009999999999</v>
      </c>
      <c r="N7" s="15">
        <v>13.6539</v>
      </c>
      <c r="O7" s="36">
        <v>0.87009999999999998</v>
      </c>
      <c r="P7" s="36">
        <v>0.93330000000000002</v>
      </c>
      <c r="Q7" s="104">
        <v>1.0379</v>
      </c>
      <c r="R7" s="28">
        <v>94367.525099999999</v>
      </c>
    </row>
    <row r="8" spans="1:18" ht="15" thickBot="1">
      <c r="A8" s="9" t="s">
        <v>59</v>
      </c>
      <c r="B8" s="9">
        <v>4</v>
      </c>
      <c r="C8" s="96">
        <v>0.94102862231033602</v>
      </c>
      <c r="D8" s="96">
        <v>0.95699999999999996</v>
      </c>
      <c r="E8" s="92">
        <v>0.94</v>
      </c>
      <c r="F8" s="25">
        <v>0.95450000000000002</v>
      </c>
      <c r="G8" s="94">
        <v>0.93</v>
      </c>
      <c r="H8" s="25">
        <v>0.88270000000000004</v>
      </c>
      <c r="I8" s="100">
        <v>46579.583400000003</v>
      </c>
      <c r="J8" s="101">
        <v>22452.450700000001</v>
      </c>
      <c r="K8" s="33">
        <v>7.6634000000000002</v>
      </c>
      <c r="L8" s="33">
        <v>7.0151000000000003</v>
      </c>
      <c r="M8" s="33">
        <v>168.73009999999999</v>
      </c>
      <c r="N8" s="111">
        <v>12.5863</v>
      </c>
      <c r="O8" s="109">
        <v>0.88029999999999997</v>
      </c>
      <c r="P8" s="27">
        <v>0.92700000000000005</v>
      </c>
      <c r="Q8" s="105">
        <v>1.0528</v>
      </c>
      <c r="R8" s="29">
        <v>94367.525099999999</v>
      </c>
    </row>
    <row r="9" spans="1:18" ht="15" thickTop="1">
      <c r="A9" s="1" t="s">
        <v>60</v>
      </c>
      <c r="B9" s="1">
        <v>-2</v>
      </c>
      <c r="C9" s="5">
        <v>0.93301887030059805</v>
      </c>
      <c r="D9" s="5"/>
      <c r="E9" s="91"/>
      <c r="F9" s="2">
        <v>0.94610000000000005</v>
      </c>
      <c r="G9" s="2">
        <v>0.92430000000000001</v>
      </c>
      <c r="H9" s="2">
        <v>0.87509999999999999</v>
      </c>
      <c r="I9" s="18">
        <v>23618.2935</v>
      </c>
      <c r="J9" s="39">
        <v>10086.837799999999</v>
      </c>
      <c r="K9" s="32">
        <v>5.1951999999999998</v>
      </c>
      <c r="L9" s="32">
        <v>6.9214000000000002</v>
      </c>
      <c r="M9" s="32">
        <v>88.607399999999998</v>
      </c>
      <c r="N9" s="15">
        <v>15.2902</v>
      </c>
      <c r="O9" s="36">
        <v>0.85089999999999999</v>
      </c>
      <c r="P9" s="36">
        <v>0.91239999999999999</v>
      </c>
      <c r="Q9" s="104">
        <v>1.1378999999999999</v>
      </c>
      <c r="R9" s="28">
        <v>52623.309500000003</v>
      </c>
    </row>
    <row r="10" spans="1:18">
      <c r="A10" s="1" t="s">
        <v>60</v>
      </c>
      <c r="B10" s="1">
        <v>-1</v>
      </c>
      <c r="C10" s="5">
        <v>0.92643473370170903</v>
      </c>
      <c r="D10" s="5"/>
      <c r="E10" s="91"/>
      <c r="F10" s="2">
        <v>0.94379999999999997</v>
      </c>
      <c r="G10" s="2">
        <v>0.92049999999999998</v>
      </c>
      <c r="H10" s="2">
        <v>0.86850000000000005</v>
      </c>
      <c r="I10" s="18">
        <v>23451.6237</v>
      </c>
      <c r="J10" s="39">
        <v>10083.6278</v>
      </c>
      <c r="K10" s="32">
        <v>5.1951999999999998</v>
      </c>
      <c r="L10" s="32">
        <v>6.9214000000000002</v>
      </c>
      <c r="M10" s="32">
        <v>88.607399999999998</v>
      </c>
      <c r="N10" s="15">
        <v>15.051399999999999</v>
      </c>
      <c r="O10" s="36">
        <v>0.85329999999999995</v>
      </c>
      <c r="P10" s="36">
        <v>0.91020000000000001</v>
      </c>
      <c r="Q10" s="104">
        <v>1.1125</v>
      </c>
      <c r="R10" s="28">
        <v>52623.309500000003</v>
      </c>
    </row>
    <row r="11" spans="1:18">
      <c r="A11" s="1" t="s">
        <v>60</v>
      </c>
      <c r="B11" s="1">
        <v>0</v>
      </c>
      <c r="C11" s="5">
        <v>0.92643473370170903</v>
      </c>
      <c r="D11" s="5"/>
      <c r="E11" s="91"/>
      <c r="F11" s="2">
        <v>0.94379999999999997</v>
      </c>
      <c r="G11" s="2">
        <v>0.92049999999999998</v>
      </c>
      <c r="H11" s="2">
        <v>0.86850000000000005</v>
      </c>
      <c r="I11" s="18">
        <v>23451.6237</v>
      </c>
      <c r="J11" s="39">
        <v>10083.6278</v>
      </c>
      <c r="K11" s="32">
        <v>5.1951999999999998</v>
      </c>
      <c r="L11" s="32">
        <v>6.9214000000000002</v>
      </c>
      <c r="M11" s="32">
        <v>88.607399999999998</v>
      </c>
      <c r="N11" s="15">
        <v>15.051399999999999</v>
      </c>
      <c r="O11" s="36">
        <v>0.85329999999999995</v>
      </c>
      <c r="P11" s="36">
        <v>0.91020000000000001</v>
      </c>
      <c r="Q11" s="104">
        <v>1.1125</v>
      </c>
      <c r="R11" s="28">
        <v>52623.309500000003</v>
      </c>
    </row>
    <row r="12" spans="1:18">
      <c r="A12" s="1" t="s">
        <v>60</v>
      </c>
      <c r="B12" s="1">
        <v>1</v>
      </c>
      <c r="C12" s="5">
        <v>0.92784685261916999</v>
      </c>
      <c r="D12" s="5"/>
      <c r="E12" s="91"/>
      <c r="F12" s="2">
        <v>0.9869</v>
      </c>
      <c r="G12" s="2">
        <v>0.98060000000000003</v>
      </c>
      <c r="H12" s="2">
        <v>0.96730000000000005</v>
      </c>
      <c r="I12" s="18">
        <v>23487.3698</v>
      </c>
      <c r="J12" s="39">
        <v>10102.500899999999</v>
      </c>
      <c r="K12" s="32">
        <v>5.1951999999999998</v>
      </c>
      <c r="L12" s="32">
        <v>6.9214000000000002</v>
      </c>
      <c r="M12" s="32">
        <v>88.607399999999998</v>
      </c>
      <c r="N12" s="15">
        <v>18.454799999999999</v>
      </c>
      <c r="O12" s="36">
        <v>0.8206</v>
      </c>
      <c r="P12" s="36">
        <v>0.92910000000000004</v>
      </c>
      <c r="Q12" s="104">
        <v>1.0427999999999999</v>
      </c>
      <c r="R12" s="28">
        <v>52623.309500000003</v>
      </c>
    </row>
    <row r="13" spans="1:18">
      <c r="A13" s="1" t="s">
        <v>60</v>
      </c>
      <c r="B13" s="1">
        <v>2</v>
      </c>
      <c r="C13" s="5">
        <v>0.91739601813374805</v>
      </c>
      <c r="D13" s="5"/>
      <c r="E13" s="91"/>
      <c r="F13" s="2">
        <v>0.92069999999999996</v>
      </c>
      <c r="G13" s="2">
        <v>0.90310000000000001</v>
      </c>
      <c r="H13" s="2">
        <v>0.84160000000000001</v>
      </c>
      <c r="I13" s="18">
        <v>23222.819</v>
      </c>
      <c r="J13" s="39">
        <v>8946.2939999999999</v>
      </c>
      <c r="K13" s="32">
        <v>5.1951999999999998</v>
      </c>
      <c r="L13" s="32">
        <v>6.9214000000000002</v>
      </c>
      <c r="M13" s="32">
        <v>88.607399999999998</v>
      </c>
      <c r="N13" s="15">
        <v>11.4267</v>
      </c>
      <c r="O13" s="36">
        <v>0.88880000000000003</v>
      </c>
      <c r="P13" s="36">
        <v>0.89070000000000005</v>
      </c>
      <c r="Q13" s="104">
        <v>1.2728999999999999</v>
      </c>
      <c r="R13" s="28">
        <v>52623.309500000003</v>
      </c>
    </row>
    <row r="14" spans="1:18">
      <c r="A14" s="1" t="s">
        <v>60</v>
      </c>
      <c r="B14" s="1">
        <v>3</v>
      </c>
      <c r="C14" s="5">
        <v>0.93721512529663997</v>
      </c>
      <c r="D14" s="5"/>
      <c r="E14" s="91"/>
      <c r="F14" s="2">
        <v>0.97040000000000004</v>
      </c>
      <c r="G14" s="2">
        <v>0.95660000000000001</v>
      </c>
      <c r="H14" s="2">
        <v>0.92720000000000002</v>
      </c>
      <c r="I14" s="18">
        <v>23724.516800000001</v>
      </c>
      <c r="J14" s="39">
        <v>10549.445299999999</v>
      </c>
      <c r="K14" s="32">
        <v>5.1951999999999998</v>
      </c>
      <c r="L14" s="32">
        <v>6.9214000000000002</v>
      </c>
      <c r="M14" s="32">
        <v>88.607399999999998</v>
      </c>
      <c r="N14" s="15">
        <v>14.183199999999999</v>
      </c>
      <c r="O14" s="36">
        <v>0.8649</v>
      </c>
      <c r="P14" s="36">
        <v>0.92620000000000002</v>
      </c>
      <c r="Q14" s="104">
        <v>0.99519999999999997</v>
      </c>
      <c r="R14" s="28">
        <v>52623.309500000003</v>
      </c>
    </row>
    <row r="15" spans="1:18" ht="15" thickBot="1">
      <c r="A15" s="9" t="s">
        <v>60</v>
      </c>
      <c r="B15" s="9">
        <v>4</v>
      </c>
      <c r="C15" s="96">
        <v>0.92055320446969002</v>
      </c>
      <c r="D15" s="96">
        <v>0.93600000000000005</v>
      </c>
      <c r="E15" s="92">
        <v>0.95</v>
      </c>
      <c r="F15" s="25">
        <v>0.95450000000000002</v>
      </c>
      <c r="G15" s="94">
        <v>0.93340000000000001</v>
      </c>
      <c r="H15" s="25">
        <v>0.88949999999999996</v>
      </c>
      <c r="I15" s="100">
        <v>23302.739600000001</v>
      </c>
      <c r="J15" s="101">
        <v>11023.7549</v>
      </c>
      <c r="K15" s="33">
        <v>5.1951999999999998</v>
      </c>
      <c r="L15" s="33">
        <v>6.9214000000000002</v>
      </c>
      <c r="M15" s="33">
        <v>88.607399999999998</v>
      </c>
      <c r="N15" s="111">
        <v>13.340400000000001</v>
      </c>
      <c r="O15" s="109">
        <v>0.87380000000000002</v>
      </c>
      <c r="P15" s="128">
        <v>0.91890000000000005</v>
      </c>
      <c r="Q15" s="105">
        <v>1.0096000000000001</v>
      </c>
      <c r="R15" s="29">
        <v>52623.309500000003</v>
      </c>
    </row>
    <row r="16" spans="1:18" ht="15" thickTop="1">
      <c r="A16" s="1" t="s">
        <v>61</v>
      </c>
      <c r="B16" s="1">
        <v>-2</v>
      </c>
      <c r="C16" s="5">
        <v>1.0062809337324801</v>
      </c>
      <c r="D16" s="5"/>
      <c r="E16" s="91"/>
      <c r="F16" s="2">
        <v>0.96919999999999995</v>
      </c>
      <c r="G16" s="2">
        <v>0.93640000000000001</v>
      </c>
      <c r="H16" s="2">
        <v>0.91779999999999995</v>
      </c>
      <c r="I16" s="18">
        <v>26582.788400000001</v>
      </c>
      <c r="J16" s="39">
        <v>12154.7773</v>
      </c>
      <c r="K16" s="32">
        <v>4.1239999999999997</v>
      </c>
      <c r="L16" s="32">
        <v>3.8807999999999998</v>
      </c>
      <c r="M16" s="32">
        <v>77.192499999999995</v>
      </c>
      <c r="N16" s="15">
        <v>14.3567</v>
      </c>
      <c r="O16" s="36">
        <v>0.86470000000000002</v>
      </c>
      <c r="P16" s="36">
        <v>0.97140000000000004</v>
      </c>
      <c r="Q16" s="104">
        <v>1.5662</v>
      </c>
      <c r="R16" s="28">
        <v>45123.577299999997</v>
      </c>
    </row>
    <row r="17" spans="1:18">
      <c r="A17" s="1" t="s">
        <v>61</v>
      </c>
      <c r="B17" s="1">
        <v>-1</v>
      </c>
      <c r="C17" s="5">
        <v>1.0013149287346601</v>
      </c>
      <c r="D17" s="5"/>
      <c r="E17" s="91"/>
      <c r="F17" s="2">
        <v>0.96740000000000004</v>
      </c>
      <c r="G17" s="2">
        <v>0.93179999999999996</v>
      </c>
      <c r="H17" s="2">
        <v>0.91169999999999995</v>
      </c>
      <c r="I17" s="18">
        <v>26451.6021</v>
      </c>
      <c r="J17" s="39">
        <v>12088.532999999999</v>
      </c>
      <c r="K17" s="32">
        <v>4.1239999999999997</v>
      </c>
      <c r="L17" s="32">
        <v>3.8807999999999998</v>
      </c>
      <c r="M17" s="32">
        <v>77.192499999999995</v>
      </c>
      <c r="N17" s="15">
        <v>14.3452</v>
      </c>
      <c r="O17" s="36">
        <v>0.86580000000000001</v>
      </c>
      <c r="P17" s="36">
        <v>0.97030000000000005</v>
      </c>
      <c r="Q17" s="104">
        <v>1.5591999999999999</v>
      </c>
      <c r="R17" s="28">
        <v>45123.577299999997</v>
      </c>
    </row>
    <row r="18" spans="1:18">
      <c r="A18" s="1" t="s">
        <v>61</v>
      </c>
      <c r="B18" s="1">
        <v>0</v>
      </c>
      <c r="C18" s="5">
        <v>1.0013149287346601</v>
      </c>
      <c r="D18" s="5"/>
      <c r="E18" s="91"/>
      <c r="F18" s="2">
        <v>0.96740000000000004</v>
      </c>
      <c r="G18" s="2">
        <v>0.93179999999999996</v>
      </c>
      <c r="H18" s="2">
        <v>0.91169999999999995</v>
      </c>
      <c r="I18" s="18">
        <v>26451.6021</v>
      </c>
      <c r="J18" s="39">
        <v>12088.532999999999</v>
      </c>
      <c r="K18" s="32">
        <v>4.1239999999999997</v>
      </c>
      <c r="L18" s="32">
        <v>3.8807999999999998</v>
      </c>
      <c r="M18" s="32">
        <v>77.192499999999995</v>
      </c>
      <c r="N18" s="15">
        <v>14.3452</v>
      </c>
      <c r="O18" s="36">
        <v>0.86580000000000001</v>
      </c>
      <c r="P18" s="36">
        <v>0.97030000000000005</v>
      </c>
      <c r="Q18" s="104">
        <v>1.5591999999999999</v>
      </c>
      <c r="R18" s="28">
        <v>45123.577299999997</v>
      </c>
    </row>
    <row r="19" spans="1:18">
      <c r="A19" s="1" t="s">
        <v>61</v>
      </c>
      <c r="B19" s="1">
        <v>1</v>
      </c>
      <c r="C19" s="5">
        <v>1.02488261708113</v>
      </c>
      <c r="D19" s="5"/>
      <c r="E19" s="91"/>
      <c r="F19" s="2">
        <v>0.99129999999999996</v>
      </c>
      <c r="G19" s="2">
        <v>0.98099999999999998</v>
      </c>
      <c r="H19" s="2">
        <v>0.97509999999999997</v>
      </c>
      <c r="I19" s="18">
        <v>27074.186600000001</v>
      </c>
      <c r="J19" s="39">
        <v>12567.696400000001</v>
      </c>
      <c r="K19" s="32">
        <v>4.1239999999999997</v>
      </c>
      <c r="L19" s="32">
        <v>3.8807999999999998</v>
      </c>
      <c r="M19" s="32">
        <v>77.192499999999995</v>
      </c>
      <c r="N19" s="15">
        <v>15.8751</v>
      </c>
      <c r="O19" s="36">
        <v>0.8488</v>
      </c>
      <c r="P19" s="36">
        <v>0.98460000000000003</v>
      </c>
      <c r="Q19" s="104">
        <v>1.5268999999999999</v>
      </c>
      <c r="R19" s="28">
        <v>45123.577299999997</v>
      </c>
    </row>
    <row r="20" spans="1:18">
      <c r="A20" s="1" t="s">
        <v>61</v>
      </c>
      <c r="B20" s="1">
        <v>2</v>
      </c>
      <c r="C20" s="5">
        <v>0.86207424325944604</v>
      </c>
      <c r="D20" s="5"/>
      <c r="E20" s="91"/>
      <c r="F20" s="2">
        <v>0.90459999999999996</v>
      </c>
      <c r="G20" s="2">
        <v>0.86570000000000003</v>
      </c>
      <c r="H20" s="2">
        <v>0.82809999999999995</v>
      </c>
      <c r="I20" s="18">
        <v>22773.299599999998</v>
      </c>
      <c r="J20" s="39">
        <v>8096.2281999999996</v>
      </c>
      <c r="K20" s="32">
        <v>4.1239999999999997</v>
      </c>
      <c r="L20" s="32">
        <v>3.8807999999999998</v>
      </c>
      <c r="M20" s="32">
        <v>77.192499999999995</v>
      </c>
      <c r="N20" s="15">
        <v>9.8323999999999998</v>
      </c>
      <c r="O20" s="36">
        <v>0.90490000000000004</v>
      </c>
      <c r="P20" s="36">
        <v>0.91920000000000002</v>
      </c>
      <c r="Q20" s="104">
        <v>1.6136999999999999</v>
      </c>
      <c r="R20" s="28">
        <v>45123.577299999997</v>
      </c>
    </row>
    <row r="21" spans="1:18">
      <c r="A21" s="1" t="s">
        <v>61</v>
      </c>
      <c r="B21" s="1">
        <v>3</v>
      </c>
      <c r="C21" s="5">
        <v>1.0236815052539201</v>
      </c>
      <c r="D21" s="5"/>
      <c r="E21" s="91"/>
      <c r="F21" s="2">
        <v>0.97889999999999999</v>
      </c>
      <c r="G21" s="2">
        <v>0.96140000000000003</v>
      </c>
      <c r="H21" s="2">
        <v>0.94979999999999998</v>
      </c>
      <c r="I21" s="18">
        <v>27042.456999999999</v>
      </c>
      <c r="J21" s="39">
        <v>13086.285099999999</v>
      </c>
      <c r="K21" s="32">
        <v>4.1239999999999997</v>
      </c>
      <c r="L21" s="32">
        <v>3.8807999999999998</v>
      </c>
      <c r="M21" s="32">
        <v>77.192499999999995</v>
      </c>
      <c r="N21" s="15">
        <v>13.1982</v>
      </c>
      <c r="O21" s="36">
        <v>0.87480000000000002</v>
      </c>
      <c r="P21" s="36">
        <v>0.98209999999999997</v>
      </c>
      <c r="Q21" s="104">
        <v>1.423</v>
      </c>
      <c r="R21" s="28">
        <v>45123.577299999997</v>
      </c>
    </row>
    <row r="22" spans="1:18">
      <c r="A22" s="1" t="s">
        <v>61</v>
      </c>
      <c r="B22" s="1">
        <v>4</v>
      </c>
      <c r="C22" s="97">
        <v>1.0049576913754401</v>
      </c>
      <c r="D22" s="97">
        <v>1.022</v>
      </c>
      <c r="E22" s="93">
        <v>0.95</v>
      </c>
      <c r="F22" s="19">
        <v>0.96479999999999999</v>
      </c>
      <c r="G22" s="95">
        <v>0.93069999999999997</v>
      </c>
      <c r="H22" s="19">
        <v>0.90990000000000004</v>
      </c>
      <c r="I22" s="102">
        <v>26547.8325</v>
      </c>
      <c r="J22" s="103">
        <v>13214.8863</v>
      </c>
      <c r="K22" s="32">
        <v>4.1239999999999997</v>
      </c>
      <c r="L22" s="32">
        <v>3.8807999999999998</v>
      </c>
      <c r="M22" s="32">
        <v>77.192499999999995</v>
      </c>
      <c r="N22" s="20">
        <v>11.9444</v>
      </c>
      <c r="O22" s="110">
        <v>0.88780000000000003</v>
      </c>
      <c r="P22" s="112">
        <v>0.96870000000000001</v>
      </c>
      <c r="Q22" s="106">
        <v>1.4428000000000001</v>
      </c>
      <c r="R22" s="28">
        <v>45123.577299999997</v>
      </c>
    </row>
    <row r="26" spans="1:18" ht="17.399999999999999">
      <c r="A26" s="126" t="s">
        <v>176</v>
      </c>
      <c r="B26" s="57"/>
      <c r="C26" s="57"/>
      <c r="D26" s="57"/>
      <c r="E26" s="57"/>
      <c r="F26" s="57"/>
      <c r="G26" s="57"/>
      <c r="H26" s="126" t="s">
        <v>177</v>
      </c>
      <c r="I26" s="57"/>
      <c r="O26" s="57"/>
      <c r="P26" s="57"/>
      <c r="Q26" s="57"/>
      <c r="R26" s="57"/>
    </row>
    <row r="27" spans="1:18" ht="17.399999999999999">
      <c r="A27" s="57" t="s">
        <v>178</v>
      </c>
      <c r="B27" s="57"/>
      <c r="C27" s="57"/>
      <c r="D27" s="57"/>
      <c r="E27" s="57"/>
      <c r="F27" s="57"/>
      <c r="G27" s="57"/>
      <c r="H27" s="57">
        <v>1</v>
      </c>
      <c r="I27" s="57" t="s">
        <v>179</v>
      </c>
      <c r="O27" s="57"/>
      <c r="P27" s="57"/>
      <c r="Q27" s="57"/>
      <c r="R27" s="57"/>
    </row>
    <row r="28" spans="1:18" ht="17.399999999999999">
      <c r="A28" s="57" t="s">
        <v>94</v>
      </c>
      <c r="B28" s="57" t="s">
        <v>180</v>
      </c>
      <c r="C28" s="57"/>
      <c r="D28" s="57"/>
      <c r="E28" s="57"/>
      <c r="F28" s="57"/>
      <c r="G28" s="57"/>
      <c r="H28" s="57">
        <v>2</v>
      </c>
      <c r="I28" s="57" t="s">
        <v>181</v>
      </c>
      <c r="O28" s="57"/>
      <c r="P28" s="57"/>
      <c r="Q28" s="57"/>
      <c r="R28" s="57"/>
    </row>
    <row r="29" spans="1:18" ht="17.399999999999999">
      <c r="A29" s="57" t="s">
        <v>182</v>
      </c>
      <c r="B29" s="57" t="s">
        <v>183</v>
      </c>
      <c r="C29" s="57"/>
      <c r="D29" s="57"/>
      <c r="E29" s="57"/>
      <c r="F29" s="57"/>
      <c r="G29" s="57"/>
      <c r="H29" s="57">
        <v>3</v>
      </c>
      <c r="I29" s="57" t="s">
        <v>200</v>
      </c>
      <c r="O29" s="57"/>
      <c r="P29" s="57"/>
      <c r="Q29" s="57"/>
      <c r="R29" s="57"/>
    </row>
    <row r="30" spans="1:18" ht="17.399999999999999">
      <c r="A30" s="57" t="s">
        <v>184</v>
      </c>
      <c r="B30" s="57" t="s">
        <v>185</v>
      </c>
      <c r="C30" s="57"/>
      <c r="D30" s="57"/>
      <c r="E30" s="57"/>
      <c r="F30" s="57"/>
      <c r="G30" s="57"/>
      <c r="H30" s="57"/>
      <c r="O30" s="57"/>
      <c r="P30" s="57"/>
      <c r="Q30" s="57"/>
      <c r="R30" s="57"/>
    </row>
    <row r="31" spans="1:18" ht="17.399999999999999">
      <c r="A31" s="57" t="s">
        <v>51</v>
      </c>
      <c r="B31" s="57" t="s">
        <v>186</v>
      </c>
      <c r="C31" s="57"/>
      <c r="D31" s="57"/>
      <c r="E31" s="57"/>
      <c r="F31" s="57"/>
      <c r="G31" s="57"/>
      <c r="H31" s="57"/>
      <c r="I31" s="57"/>
      <c r="O31" s="57"/>
      <c r="P31" s="57"/>
      <c r="Q31" s="57"/>
      <c r="R31" s="57"/>
    </row>
    <row r="32" spans="1:18" ht="17.399999999999999">
      <c r="A32" s="57" t="s">
        <v>187</v>
      </c>
      <c r="B32" s="57" t="s">
        <v>188</v>
      </c>
      <c r="C32" s="57"/>
      <c r="D32" s="57"/>
      <c r="E32" s="57"/>
      <c r="F32" s="57"/>
      <c r="G32" s="57"/>
      <c r="H32" s="57"/>
      <c r="I32" s="57"/>
      <c r="O32" s="57"/>
      <c r="P32" s="57"/>
      <c r="Q32" s="57"/>
      <c r="R32" s="57"/>
    </row>
    <row r="33" spans="1:18" ht="17.399999999999999">
      <c r="A33" s="57" t="s">
        <v>189</v>
      </c>
      <c r="B33" s="57" t="s">
        <v>190</v>
      </c>
      <c r="C33" s="57"/>
      <c r="D33" s="57"/>
      <c r="E33" s="57"/>
      <c r="F33" s="57"/>
      <c r="G33" s="57"/>
      <c r="H33" s="57"/>
      <c r="I33" s="57"/>
      <c r="O33" s="57"/>
      <c r="P33" s="57"/>
      <c r="Q33" s="57"/>
      <c r="R33" s="57"/>
    </row>
    <row r="34" spans="1:18" ht="17.399999999999999">
      <c r="A34" s="57" t="s">
        <v>54</v>
      </c>
      <c r="B34" s="57" t="s">
        <v>191</v>
      </c>
      <c r="C34" s="57"/>
      <c r="D34" s="57"/>
      <c r="E34" s="57"/>
      <c r="F34" s="57"/>
      <c r="G34" s="57"/>
      <c r="H34" s="57"/>
      <c r="I34" s="57"/>
      <c r="O34" s="57"/>
      <c r="P34" s="57"/>
      <c r="Q34" s="57"/>
      <c r="R34" s="57"/>
    </row>
    <row r="35" spans="1:18" ht="17.399999999999999">
      <c r="A35" s="57" t="s">
        <v>192</v>
      </c>
      <c r="B35" s="57" t="s">
        <v>193</v>
      </c>
      <c r="C35" s="57"/>
      <c r="D35" s="57"/>
      <c r="E35" s="57"/>
      <c r="F35" s="57"/>
      <c r="G35" s="57"/>
      <c r="H35" s="57"/>
      <c r="I35" s="57"/>
      <c r="O35" s="57"/>
      <c r="P35" s="57"/>
      <c r="Q35" s="57"/>
      <c r="R35" s="57"/>
    </row>
    <row r="36" spans="1:18" ht="142.19999999999999" customHeight="1">
      <c r="A36" s="127" t="s">
        <v>194</v>
      </c>
      <c r="B36" s="151" t="s">
        <v>197</v>
      </c>
      <c r="C36" s="151"/>
      <c r="D36" s="151"/>
      <c r="E36" s="151"/>
      <c r="F36" s="151"/>
      <c r="G36" s="151"/>
      <c r="H36" s="151"/>
      <c r="I36" s="151"/>
      <c r="J36" s="151"/>
      <c r="K36" s="151"/>
      <c r="O36" s="57"/>
      <c r="P36" s="57"/>
      <c r="Q36" s="57"/>
      <c r="R36" s="57"/>
    </row>
    <row r="37" spans="1:18" ht="17.399999999999999">
      <c r="A37" s="57" t="s">
        <v>195</v>
      </c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8" ht="17.399999999999999">
      <c r="A38" s="57" t="s">
        <v>196</v>
      </c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</sheetData>
  <mergeCells count="1">
    <mergeCell ref="B36:K36"/>
  </mergeCells>
  <phoneticPr fontId="1" type="noConversion"/>
  <pageMargins left="0.75" right="0.75" top="0.75" bottom="0.5" header="0.5" footer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Q115"/>
  <sheetViews>
    <sheetView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K8" sqref="K8"/>
    </sheetView>
  </sheetViews>
  <sheetFormatPr defaultRowHeight="14.4"/>
  <cols>
    <col min="1" max="1" width="16.21875" bestFit="1" customWidth="1"/>
    <col min="2" max="2" width="28" bestFit="1" customWidth="1"/>
    <col min="3" max="3" width="3.6640625" customWidth="1"/>
    <col min="4" max="4" width="9.6640625" customWidth="1"/>
    <col min="9" max="9" width="9.21875" customWidth="1"/>
    <col min="10" max="11" width="11.33203125" customWidth="1"/>
    <col min="12" max="12" width="10" customWidth="1"/>
    <col min="13" max="13" width="10.77734375" customWidth="1"/>
    <col min="14" max="14" width="8.77734375" customWidth="1"/>
    <col min="15" max="15" width="14.33203125" customWidth="1"/>
  </cols>
  <sheetData>
    <row r="1" spans="1:17" ht="49.8">
      <c r="A1" s="7" t="s">
        <v>45</v>
      </c>
      <c r="B1" s="7" t="s">
        <v>62</v>
      </c>
      <c r="C1" s="7" t="s">
        <v>1</v>
      </c>
      <c r="D1" s="8" t="s">
        <v>119</v>
      </c>
      <c r="E1" s="7" t="s">
        <v>64</v>
      </c>
      <c r="F1" s="7" t="s">
        <v>65</v>
      </c>
      <c r="G1" s="22" t="s">
        <v>116</v>
      </c>
      <c r="H1" s="7" t="s">
        <v>66</v>
      </c>
      <c r="I1" s="7" t="s">
        <v>55</v>
      </c>
      <c r="J1" s="7" t="s">
        <v>47</v>
      </c>
      <c r="K1" s="7" t="s">
        <v>48</v>
      </c>
      <c r="L1" s="7" t="s">
        <v>67</v>
      </c>
      <c r="M1" s="7" t="s">
        <v>56</v>
      </c>
      <c r="N1" s="22" t="s">
        <v>118</v>
      </c>
      <c r="O1" s="8" t="s">
        <v>117</v>
      </c>
      <c r="Q1" s="125" t="s">
        <v>175</v>
      </c>
    </row>
    <row r="2" spans="1:17" hidden="1">
      <c r="A2" s="1" t="s">
        <v>59</v>
      </c>
      <c r="B2" s="1" t="s">
        <v>68</v>
      </c>
      <c r="C2" s="1">
        <v>-2</v>
      </c>
      <c r="D2" s="28">
        <v>42637.491600000001</v>
      </c>
      <c r="E2" s="1">
        <v>17833.411499999998</v>
      </c>
      <c r="F2" s="6">
        <v>0.41825658380000003</v>
      </c>
      <c r="G2" s="1">
        <v>7812.9714999999997</v>
      </c>
      <c r="H2" s="4">
        <v>0.18324181980000001</v>
      </c>
      <c r="I2" s="2">
        <v>0.85040000000000004</v>
      </c>
      <c r="J2" s="2">
        <v>0.94169999999999998</v>
      </c>
      <c r="K2" s="2">
        <v>0.92569999999999997</v>
      </c>
      <c r="L2" s="30">
        <v>3.3300000000000003E-2</v>
      </c>
      <c r="M2" s="2">
        <v>0.877</v>
      </c>
      <c r="N2" s="6">
        <v>1.0708</v>
      </c>
      <c r="O2" s="2">
        <v>0</v>
      </c>
    </row>
    <row r="3" spans="1:17" hidden="1">
      <c r="A3" s="1" t="s">
        <v>59</v>
      </c>
      <c r="B3" s="1" t="s">
        <v>68</v>
      </c>
      <c r="C3" s="1">
        <v>-1</v>
      </c>
      <c r="D3" s="28">
        <v>42637.491600000001</v>
      </c>
      <c r="E3" s="1">
        <v>17344.178599999999</v>
      </c>
      <c r="F3" s="6">
        <v>0.4067823398</v>
      </c>
      <c r="G3" s="1">
        <v>7454.9844000000003</v>
      </c>
      <c r="H3" s="4">
        <v>0.17484575560000001</v>
      </c>
      <c r="I3" s="2">
        <v>0.8528</v>
      </c>
      <c r="J3" s="2">
        <v>0.9375</v>
      </c>
      <c r="K3" s="2">
        <v>0.91900000000000004</v>
      </c>
      <c r="L3" s="30">
        <v>3.3300000000000003E-2</v>
      </c>
      <c r="M3" s="2">
        <v>0.87060000000000004</v>
      </c>
      <c r="N3" s="6">
        <v>1.0446</v>
      </c>
      <c r="O3" s="2">
        <v>0</v>
      </c>
    </row>
    <row r="4" spans="1:17" hidden="1">
      <c r="A4" s="1" t="s">
        <v>59</v>
      </c>
      <c r="B4" s="1" t="s">
        <v>68</v>
      </c>
      <c r="C4" s="1">
        <v>0</v>
      </c>
      <c r="D4" s="28">
        <v>42637.491600000001</v>
      </c>
      <c r="E4" s="1">
        <v>17344.178599999999</v>
      </c>
      <c r="F4" s="6">
        <v>0.4067823398</v>
      </c>
      <c r="G4" s="1">
        <v>7454.9844000000003</v>
      </c>
      <c r="H4" s="4">
        <v>0.17484575560000001</v>
      </c>
      <c r="I4" s="2">
        <v>0.8528</v>
      </c>
      <c r="J4" s="2">
        <v>0.9375</v>
      </c>
      <c r="K4" s="2">
        <v>0.91900000000000004</v>
      </c>
      <c r="L4" s="30">
        <v>3.3300000000000003E-2</v>
      </c>
      <c r="M4" s="2">
        <v>0.87060000000000004</v>
      </c>
      <c r="N4" s="6">
        <v>1.0446</v>
      </c>
      <c r="O4" s="2">
        <v>0</v>
      </c>
    </row>
    <row r="5" spans="1:17" hidden="1">
      <c r="A5" s="1" t="s">
        <v>59</v>
      </c>
      <c r="B5" s="1" t="s">
        <v>68</v>
      </c>
      <c r="C5" s="1">
        <v>1</v>
      </c>
      <c r="D5" s="28">
        <v>42637.491600000001</v>
      </c>
      <c r="E5" s="1">
        <v>18251.235199999999</v>
      </c>
      <c r="F5" s="6">
        <v>0.42805602710000001</v>
      </c>
      <c r="G5" s="1">
        <v>8351.6330999999991</v>
      </c>
      <c r="H5" s="4">
        <v>0.19587533939999999</v>
      </c>
      <c r="I5" s="2">
        <v>0.82789999999999997</v>
      </c>
      <c r="J5" s="2">
        <v>0.98829999999999996</v>
      </c>
      <c r="K5" s="2">
        <v>0.98660000000000003</v>
      </c>
      <c r="L5" s="30">
        <v>3.3300000000000003E-2</v>
      </c>
      <c r="M5" s="2">
        <v>0.9</v>
      </c>
      <c r="N5" s="6">
        <v>0.97199999999999998</v>
      </c>
      <c r="O5" s="2">
        <v>0</v>
      </c>
    </row>
    <row r="6" spans="1:17" hidden="1">
      <c r="A6" s="1" t="s">
        <v>59</v>
      </c>
      <c r="B6" s="1" t="s">
        <v>68</v>
      </c>
      <c r="C6" s="1">
        <v>2</v>
      </c>
      <c r="D6" s="28">
        <v>42637.491600000001</v>
      </c>
      <c r="E6" s="1">
        <v>15408.6602</v>
      </c>
      <c r="F6" s="6">
        <v>0.36138758679999999</v>
      </c>
      <c r="G6" s="1">
        <v>4736.6121000000003</v>
      </c>
      <c r="H6" s="4">
        <v>0.1110903104</v>
      </c>
      <c r="I6" s="2">
        <v>0.88770000000000004</v>
      </c>
      <c r="J6" s="2">
        <v>0.88690000000000002</v>
      </c>
      <c r="K6" s="2">
        <v>0.87549999999999994</v>
      </c>
      <c r="L6" s="30">
        <v>3.3300000000000003E-2</v>
      </c>
      <c r="M6" s="2">
        <v>0.82950000000000002</v>
      </c>
      <c r="N6" s="6">
        <v>1.2154</v>
      </c>
      <c r="O6" s="2">
        <v>0</v>
      </c>
    </row>
    <row r="7" spans="1:17" hidden="1">
      <c r="A7" s="1" t="s">
        <v>59</v>
      </c>
      <c r="B7" s="1" t="s">
        <v>68</v>
      </c>
      <c r="C7" s="1">
        <v>3</v>
      </c>
      <c r="D7" s="28">
        <v>42637.491600000001</v>
      </c>
      <c r="E7" s="1">
        <v>18818.506099999999</v>
      </c>
      <c r="F7" s="6">
        <v>0.44136053679999998</v>
      </c>
      <c r="G7" s="1">
        <v>9203.2026000000005</v>
      </c>
      <c r="H7" s="4">
        <v>0.21584765550000001</v>
      </c>
      <c r="I7" s="2">
        <v>0.85850000000000004</v>
      </c>
      <c r="J7" s="2">
        <v>0.98009999999999997</v>
      </c>
      <c r="K7" s="2">
        <v>0.97850000000000004</v>
      </c>
      <c r="L7" s="30">
        <v>3.3300000000000003E-2</v>
      </c>
      <c r="M7" s="2">
        <v>0.9</v>
      </c>
      <c r="N7" s="6">
        <v>0.9083</v>
      </c>
      <c r="O7" s="2">
        <v>0</v>
      </c>
    </row>
    <row r="8" spans="1:17">
      <c r="A8" s="1" t="s">
        <v>59</v>
      </c>
      <c r="B8" s="143" t="s">
        <v>68</v>
      </c>
      <c r="C8" s="1">
        <v>4</v>
      </c>
      <c r="D8" s="28">
        <v>42637.491600000001</v>
      </c>
      <c r="E8" s="1">
        <v>18055.395</v>
      </c>
      <c r="F8" s="6">
        <v>0.42346287999999999</v>
      </c>
      <c r="G8" s="1">
        <v>9176.4923999999992</v>
      </c>
      <c r="H8" s="4">
        <v>0.21522120789999999</v>
      </c>
      <c r="I8" s="2">
        <v>0.87090000000000001</v>
      </c>
      <c r="J8" s="2">
        <v>0.9627</v>
      </c>
      <c r="K8" s="142">
        <v>0.95450000000000002</v>
      </c>
      <c r="L8" s="30">
        <v>3.3300000000000003E-2</v>
      </c>
      <c r="M8" s="142">
        <v>0.9</v>
      </c>
      <c r="N8" s="6">
        <v>0.91969999999999996</v>
      </c>
      <c r="O8" s="2">
        <v>0</v>
      </c>
    </row>
    <row r="9" spans="1:17" hidden="1">
      <c r="A9" s="1" t="s">
        <v>59</v>
      </c>
      <c r="B9" s="1" t="s">
        <v>69</v>
      </c>
      <c r="C9" s="1">
        <v>-2</v>
      </c>
      <c r="D9" s="28">
        <v>7181.7897000000003</v>
      </c>
      <c r="E9" s="1">
        <v>3671.3488000000002</v>
      </c>
      <c r="F9" s="6">
        <v>0.51120249129999995</v>
      </c>
      <c r="G9" s="1">
        <v>1793.8811000000001</v>
      </c>
      <c r="H9" s="4">
        <v>0.24978190689999999</v>
      </c>
      <c r="I9" s="2">
        <v>0.87439999999999996</v>
      </c>
      <c r="J9" s="2">
        <v>0.85170000000000001</v>
      </c>
      <c r="K9" s="2">
        <v>0.80859999999999999</v>
      </c>
      <c r="L9" s="30">
        <v>3.7199999999999997E-2</v>
      </c>
      <c r="M9" s="2">
        <v>0.82240000000000002</v>
      </c>
      <c r="N9" s="6">
        <v>1.2222999999999999</v>
      </c>
      <c r="O9" s="2">
        <v>0</v>
      </c>
    </row>
    <row r="10" spans="1:17" hidden="1">
      <c r="A10" s="1" t="s">
        <v>59</v>
      </c>
      <c r="B10" s="1" t="s">
        <v>69</v>
      </c>
      <c r="C10" s="1">
        <v>-1</v>
      </c>
      <c r="D10" s="28">
        <v>7181.7897000000003</v>
      </c>
      <c r="E10" s="1">
        <v>3570.6307999999999</v>
      </c>
      <c r="F10" s="6">
        <v>0.49717841540000002</v>
      </c>
      <c r="G10" s="1">
        <v>1711.8708999999999</v>
      </c>
      <c r="H10" s="4">
        <v>0.23836271710000001</v>
      </c>
      <c r="I10" s="2">
        <v>0.87729999999999997</v>
      </c>
      <c r="J10" s="2">
        <v>0.83899999999999997</v>
      </c>
      <c r="K10" s="2">
        <v>0.78690000000000004</v>
      </c>
      <c r="L10" s="30">
        <v>3.7199999999999997E-2</v>
      </c>
      <c r="M10" s="2">
        <v>0.80030000000000001</v>
      </c>
      <c r="N10" s="6">
        <v>1.1993</v>
      </c>
      <c r="O10" s="2">
        <v>0</v>
      </c>
    </row>
    <row r="11" spans="1:17" hidden="1">
      <c r="A11" s="1" t="s">
        <v>59</v>
      </c>
      <c r="B11" s="1" t="s">
        <v>69</v>
      </c>
      <c r="C11" s="1">
        <v>0</v>
      </c>
      <c r="D11" s="28">
        <v>7181.7897000000003</v>
      </c>
      <c r="E11" s="1">
        <v>3570.6307999999999</v>
      </c>
      <c r="F11" s="6">
        <v>0.49717841540000002</v>
      </c>
      <c r="G11" s="1">
        <v>1711.8708999999999</v>
      </c>
      <c r="H11" s="4">
        <v>0.23836271710000001</v>
      </c>
      <c r="I11" s="2">
        <v>0.87729999999999997</v>
      </c>
      <c r="J11" s="2">
        <v>0.83899999999999997</v>
      </c>
      <c r="K11" s="2">
        <v>0.78690000000000004</v>
      </c>
      <c r="L11" s="30">
        <v>3.7199999999999997E-2</v>
      </c>
      <c r="M11" s="2">
        <v>0.80030000000000001</v>
      </c>
      <c r="N11" s="6">
        <v>1.1993</v>
      </c>
      <c r="O11" s="2">
        <v>0</v>
      </c>
    </row>
    <row r="12" spans="1:17" hidden="1">
      <c r="A12" s="1" t="s">
        <v>59</v>
      </c>
      <c r="B12" s="1" t="s">
        <v>69</v>
      </c>
      <c r="C12" s="1">
        <v>1</v>
      </c>
      <c r="D12" s="28">
        <v>7181.7897000000003</v>
      </c>
      <c r="E12" s="1">
        <v>3757.3658</v>
      </c>
      <c r="F12" s="6">
        <v>0.52317958870000003</v>
      </c>
      <c r="G12" s="1">
        <v>1860.8594000000001</v>
      </c>
      <c r="H12" s="4">
        <v>0.25910803180000003</v>
      </c>
      <c r="I12" s="2">
        <v>0.85099999999999998</v>
      </c>
      <c r="J12" s="2">
        <v>0.9738</v>
      </c>
      <c r="K12" s="2">
        <v>0.95660000000000001</v>
      </c>
      <c r="L12" s="30">
        <v>3.7199999999999997E-2</v>
      </c>
      <c r="M12" s="2">
        <v>0.97499999999999998</v>
      </c>
      <c r="N12" s="6">
        <v>1.1513</v>
      </c>
      <c r="O12" s="2">
        <v>0</v>
      </c>
    </row>
    <row r="13" spans="1:17" hidden="1">
      <c r="A13" s="1" t="s">
        <v>59</v>
      </c>
      <c r="B13" s="1" t="s">
        <v>69</v>
      </c>
      <c r="C13" s="1">
        <v>2</v>
      </c>
      <c r="D13" s="28">
        <v>7181.7897000000003</v>
      </c>
      <c r="E13" s="1">
        <v>3172.1673000000001</v>
      </c>
      <c r="F13" s="6">
        <v>0.44169593940000001</v>
      </c>
      <c r="G13" s="1">
        <v>1190.9686999999999</v>
      </c>
      <c r="H13" s="4">
        <v>0.1658317446</v>
      </c>
      <c r="I13" s="2">
        <v>0.90110000000000001</v>
      </c>
      <c r="J13" s="2">
        <v>0.88049999999999995</v>
      </c>
      <c r="K13" s="2">
        <v>0.84940000000000004</v>
      </c>
      <c r="L13" s="30">
        <v>3.7199999999999997E-2</v>
      </c>
      <c r="M13" s="2">
        <v>0.87180000000000002</v>
      </c>
      <c r="N13" s="6">
        <v>1.3882000000000001</v>
      </c>
      <c r="O13" s="2">
        <v>0</v>
      </c>
    </row>
    <row r="14" spans="1:17" hidden="1">
      <c r="A14" s="1" t="s">
        <v>59</v>
      </c>
      <c r="B14" s="1" t="s">
        <v>69</v>
      </c>
      <c r="C14" s="1">
        <v>3</v>
      </c>
      <c r="D14" s="28">
        <v>7181.7897000000003</v>
      </c>
      <c r="E14" s="1">
        <v>3874.1493</v>
      </c>
      <c r="F14" s="6">
        <v>0.53944065610000003</v>
      </c>
      <c r="G14" s="1">
        <v>1767.7554</v>
      </c>
      <c r="H14" s="4">
        <v>0.24614414270000001</v>
      </c>
      <c r="I14" s="2">
        <v>0.89029999999999998</v>
      </c>
      <c r="J14" s="2">
        <v>0.92110000000000003</v>
      </c>
      <c r="K14" s="2">
        <v>0.90559999999999996</v>
      </c>
      <c r="L14" s="30">
        <v>3.7199999999999997E-2</v>
      </c>
      <c r="M14" s="2">
        <v>0.9294</v>
      </c>
      <c r="N14" s="6">
        <v>1.2868999999999999</v>
      </c>
      <c r="O14" s="30">
        <v>0</v>
      </c>
    </row>
    <row r="15" spans="1:17">
      <c r="A15" s="1" t="s">
        <v>59</v>
      </c>
      <c r="B15" s="1" t="s">
        <v>69</v>
      </c>
      <c r="C15" s="1">
        <v>4</v>
      </c>
      <c r="D15" s="28">
        <v>7181.7897000000003</v>
      </c>
      <c r="E15" s="1">
        <v>3717.0482999999999</v>
      </c>
      <c r="F15" s="6">
        <v>0.51756574219999996</v>
      </c>
      <c r="G15" s="1">
        <v>1760.7616</v>
      </c>
      <c r="H15" s="4">
        <v>0.24517031680000001</v>
      </c>
      <c r="I15" s="2">
        <v>0.89839999999999998</v>
      </c>
      <c r="J15" s="2">
        <v>0.87570000000000003</v>
      </c>
      <c r="K15" s="2">
        <v>0.83799999999999997</v>
      </c>
      <c r="L15" s="30">
        <v>3.7199999999999997E-2</v>
      </c>
      <c r="M15" s="2">
        <v>0.86919999999999997</v>
      </c>
      <c r="N15" s="6">
        <v>1.3429</v>
      </c>
      <c r="O15" s="30">
        <v>0</v>
      </c>
    </row>
    <row r="16" spans="1:17" hidden="1">
      <c r="A16" s="1" t="s">
        <v>59</v>
      </c>
      <c r="B16" s="1" t="s">
        <v>70</v>
      </c>
      <c r="C16" s="1">
        <v>-2</v>
      </c>
      <c r="D16" s="28">
        <v>26777.460299999999</v>
      </c>
      <c r="E16" s="1">
        <v>11946.5057</v>
      </c>
      <c r="F16" s="6">
        <v>0.44614035600000002</v>
      </c>
      <c r="G16" s="1">
        <v>4689.3333000000002</v>
      </c>
      <c r="H16" s="4">
        <v>0.17512240900000001</v>
      </c>
      <c r="I16" s="2">
        <v>0.85109999999999997</v>
      </c>
      <c r="J16" s="2">
        <v>0.97230000000000005</v>
      </c>
      <c r="K16" s="2">
        <v>0.96840000000000004</v>
      </c>
      <c r="L16" s="30">
        <v>3.4700000000000002E-2</v>
      </c>
      <c r="M16" s="2">
        <v>0.97499999999999998</v>
      </c>
      <c r="N16" s="6">
        <v>1.1033999999999999</v>
      </c>
      <c r="O16" s="2">
        <v>0</v>
      </c>
    </row>
    <row r="17" spans="1:15" hidden="1">
      <c r="A17" s="1" t="s">
        <v>59</v>
      </c>
      <c r="B17" s="1" t="s">
        <v>70</v>
      </c>
      <c r="C17" s="1">
        <v>-1</v>
      </c>
      <c r="D17" s="28">
        <v>26777.460299999999</v>
      </c>
      <c r="E17" s="1">
        <v>11618.7711</v>
      </c>
      <c r="F17" s="6">
        <v>0.43390116249999999</v>
      </c>
      <c r="G17" s="1">
        <v>4475.3315000000002</v>
      </c>
      <c r="H17" s="4">
        <v>0.16713054520000001</v>
      </c>
      <c r="I17" s="2">
        <v>0.85460000000000003</v>
      </c>
      <c r="J17" s="2">
        <v>0.97140000000000004</v>
      </c>
      <c r="K17" s="2">
        <v>0.96509999999999996</v>
      </c>
      <c r="L17" s="30">
        <v>3.4700000000000002E-2</v>
      </c>
      <c r="M17" s="2">
        <v>0.97499999999999998</v>
      </c>
      <c r="N17" s="6">
        <v>1.0720000000000001</v>
      </c>
      <c r="O17" s="2">
        <v>0</v>
      </c>
    </row>
    <row r="18" spans="1:15" hidden="1">
      <c r="A18" s="1" t="s">
        <v>59</v>
      </c>
      <c r="B18" s="1" t="s">
        <v>70</v>
      </c>
      <c r="C18" s="1">
        <v>0</v>
      </c>
      <c r="D18" s="28">
        <v>26777.460299999999</v>
      </c>
      <c r="E18" s="1">
        <v>11618.7711</v>
      </c>
      <c r="F18" s="6">
        <v>0.43390116249999999</v>
      </c>
      <c r="G18" s="1">
        <v>4475.3315000000002</v>
      </c>
      <c r="H18" s="4">
        <v>0.16713054520000001</v>
      </c>
      <c r="I18" s="2">
        <v>0.85460000000000003</v>
      </c>
      <c r="J18" s="2">
        <v>0.97140000000000004</v>
      </c>
      <c r="K18" s="2">
        <v>0.96509999999999996</v>
      </c>
      <c r="L18" s="30">
        <v>3.4700000000000002E-2</v>
      </c>
      <c r="M18" s="2">
        <v>0.97499999999999998</v>
      </c>
      <c r="N18" s="6">
        <v>1.0720000000000001</v>
      </c>
      <c r="O18" s="2">
        <v>0</v>
      </c>
    </row>
    <row r="19" spans="1:15" hidden="1">
      <c r="A19" s="1" t="s">
        <v>59</v>
      </c>
      <c r="B19" s="1" t="s">
        <v>70</v>
      </c>
      <c r="C19" s="1">
        <v>1</v>
      </c>
      <c r="D19" s="28">
        <v>26777.460299999999</v>
      </c>
      <c r="E19" s="1">
        <v>12226.4035</v>
      </c>
      <c r="F19" s="6">
        <v>0.4565930956</v>
      </c>
      <c r="G19" s="1">
        <v>5144.9700999999995</v>
      </c>
      <c r="H19" s="4">
        <v>0.19213809270000001</v>
      </c>
      <c r="I19" s="2">
        <v>0.8266</v>
      </c>
      <c r="J19" s="2">
        <v>0.98609999999999998</v>
      </c>
      <c r="K19" s="2">
        <v>0.98350000000000004</v>
      </c>
      <c r="L19" s="30">
        <v>3.4700000000000002E-2</v>
      </c>
      <c r="M19" s="2">
        <v>0.91400000000000003</v>
      </c>
      <c r="N19" s="6">
        <v>0.98709999999999998</v>
      </c>
      <c r="O19" s="2">
        <v>0</v>
      </c>
    </row>
    <row r="20" spans="1:15" hidden="1">
      <c r="A20" s="1" t="s">
        <v>59</v>
      </c>
      <c r="B20" s="1" t="s">
        <v>70</v>
      </c>
      <c r="C20" s="1">
        <v>2</v>
      </c>
      <c r="D20" s="28">
        <v>26777.460299999999</v>
      </c>
      <c r="E20" s="1">
        <v>10322.177900000001</v>
      </c>
      <c r="F20" s="6">
        <v>0.38548009259999999</v>
      </c>
      <c r="G20" s="1">
        <v>2605.8906999999999</v>
      </c>
      <c r="H20" s="4">
        <v>9.7316576900000007E-2</v>
      </c>
      <c r="I20" s="2">
        <v>0.88980000000000004</v>
      </c>
      <c r="J20" s="2">
        <v>0.94020000000000004</v>
      </c>
      <c r="K20" s="2">
        <v>0.93679999999999997</v>
      </c>
      <c r="L20" s="30">
        <v>3.4700000000000002E-2</v>
      </c>
      <c r="M20" s="2">
        <v>0.90139999999999998</v>
      </c>
      <c r="N20" s="6">
        <v>1.2465999999999999</v>
      </c>
      <c r="O20" s="2">
        <v>0</v>
      </c>
    </row>
    <row r="21" spans="1:15" hidden="1">
      <c r="A21" s="1" t="s">
        <v>59</v>
      </c>
      <c r="B21" s="1" t="s">
        <v>70</v>
      </c>
      <c r="C21" s="1">
        <v>3</v>
      </c>
      <c r="D21" s="28">
        <v>26777.460299999999</v>
      </c>
      <c r="E21" s="1">
        <v>12606.415199999999</v>
      </c>
      <c r="F21" s="6">
        <v>0.47078457260000001</v>
      </c>
      <c r="G21" s="1">
        <v>5652.3720000000003</v>
      </c>
      <c r="H21" s="4">
        <v>0.21108693379999999</v>
      </c>
      <c r="I21" s="2">
        <v>0.86050000000000004</v>
      </c>
      <c r="J21" s="2">
        <v>0.97770000000000001</v>
      </c>
      <c r="K21" s="2">
        <v>0.97370000000000001</v>
      </c>
      <c r="L21" s="30">
        <v>3.4700000000000002E-2</v>
      </c>
      <c r="M21" s="2">
        <v>0.91400000000000003</v>
      </c>
      <c r="N21" s="6">
        <v>0.93630000000000002</v>
      </c>
      <c r="O21" s="30">
        <v>0</v>
      </c>
    </row>
    <row r="22" spans="1:15">
      <c r="A22" s="1" t="s">
        <v>59</v>
      </c>
      <c r="B22" s="1" t="s">
        <v>70</v>
      </c>
      <c r="C22" s="1">
        <v>4</v>
      </c>
      <c r="D22" s="28">
        <v>26777.460299999999</v>
      </c>
      <c r="E22" s="1">
        <v>12095.2111</v>
      </c>
      <c r="F22" s="6">
        <v>0.45169373870000001</v>
      </c>
      <c r="G22" s="1">
        <v>5620.3141999999998</v>
      </c>
      <c r="H22" s="4">
        <v>0.2098897404</v>
      </c>
      <c r="I22" s="2">
        <v>0.87190000000000001</v>
      </c>
      <c r="J22" s="2">
        <v>0.96760000000000002</v>
      </c>
      <c r="K22" s="2">
        <v>0.95979999999999999</v>
      </c>
      <c r="L22" s="30">
        <v>3.4700000000000002E-2</v>
      </c>
      <c r="M22" s="2">
        <v>0.91400000000000003</v>
      </c>
      <c r="N22" s="6">
        <v>0.94230000000000003</v>
      </c>
      <c r="O22" s="30">
        <v>0</v>
      </c>
    </row>
    <row r="23" spans="1:15" hidden="1">
      <c r="A23" s="1" t="s">
        <v>59</v>
      </c>
      <c r="B23" s="1" t="s">
        <v>71</v>
      </c>
      <c r="C23" s="1">
        <v>-2</v>
      </c>
      <c r="D23" s="28">
        <v>35873.063999999998</v>
      </c>
      <c r="E23" s="1">
        <v>7335.3598000000002</v>
      </c>
      <c r="F23" s="6">
        <v>0.20448099650000001</v>
      </c>
      <c r="G23" s="1">
        <v>2870.6397000000002</v>
      </c>
      <c r="H23" s="4">
        <v>8.0022150599999994E-2</v>
      </c>
      <c r="I23" s="2">
        <v>0.84619999999999995</v>
      </c>
      <c r="J23" s="2">
        <v>0.96640000000000004</v>
      </c>
      <c r="K23" s="2">
        <v>0.96379999999999999</v>
      </c>
      <c r="L23" s="30">
        <v>3.3099999999999997E-2</v>
      </c>
      <c r="M23" s="2">
        <v>0.91400000000000003</v>
      </c>
      <c r="N23" s="6">
        <v>1.5015000000000001</v>
      </c>
      <c r="O23" s="2">
        <v>0</v>
      </c>
    </row>
    <row r="24" spans="1:15" hidden="1">
      <c r="A24" s="1" t="s">
        <v>59</v>
      </c>
      <c r="B24" s="1" t="s">
        <v>71</v>
      </c>
      <c r="C24" s="1">
        <v>-1</v>
      </c>
      <c r="D24" s="28">
        <v>35873.063999999998</v>
      </c>
      <c r="E24" s="1">
        <v>7134.1252000000004</v>
      </c>
      <c r="F24" s="6">
        <v>0.1988713661</v>
      </c>
      <c r="G24" s="1">
        <v>2681.3980999999999</v>
      </c>
      <c r="H24" s="4">
        <v>7.4746837999999996E-2</v>
      </c>
      <c r="I24" s="2">
        <v>0.84589999999999999</v>
      </c>
      <c r="J24" s="2">
        <v>0.97450000000000003</v>
      </c>
      <c r="K24" s="2">
        <v>0.96930000000000005</v>
      </c>
      <c r="L24" s="30">
        <v>3.3099999999999997E-2</v>
      </c>
      <c r="M24" s="2">
        <v>0.91400000000000003</v>
      </c>
      <c r="N24" s="6">
        <v>1.4982</v>
      </c>
      <c r="O24" s="2">
        <v>0</v>
      </c>
    </row>
    <row r="25" spans="1:15" hidden="1">
      <c r="A25" s="1" t="s">
        <v>59</v>
      </c>
      <c r="B25" s="1" t="s">
        <v>71</v>
      </c>
      <c r="C25" s="1">
        <v>0</v>
      </c>
      <c r="D25" s="28">
        <v>35873.063999999998</v>
      </c>
      <c r="E25" s="1">
        <v>7134.1252000000004</v>
      </c>
      <c r="F25" s="6">
        <v>0.1988713661</v>
      </c>
      <c r="G25" s="1">
        <v>2681.3980999999999</v>
      </c>
      <c r="H25" s="4">
        <v>7.4746837999999996E-2</v>
      </c>
      <c r="I25" s="2">
        <v>0.84589999999999999</v>
      </c>
      <c r="J25" s="2">
        <v>0.97450000000000003</v>
      </c>
      <c r="K25" s="2">
        <v>0.96930000000000005</v>
      </c>
      <c r="L25" s="30">
        <v>3.3099999999999997E-2</v>
      </c>
      <c r="M25" s="2">
        <v>0.91400000000000003</v>
      </c>
      <c r="N25" s="6">
        <v>1.4982</v>
      </c>
      <c r="O25" s="2">
        <v>0</v>
      </c>
    </row>
    <row r="26" spans="1:15" hidden="1">
      <c r="A26" s="1" t="s">
        <v>59</v>
      </c>
      <c r="B26" s="1" t="s">
        <v>71</v>
      </c>
      <c r="C26" s="1">
        <v>1</v>
      </c>
      <c r="D26" s="28">
        <v>35873.063999999998</v>
      </c>
      <c r="E26" s="1">
        <v>7507.2218999999996</v>
      </c>
      <c r="F26" s="6">
        <v>0.20927183539999999</v>
      </c>
      <c r="G26" s="1">
        <v>3025.9567000000002</v>
      </c>
      <c r="H26" s="4">
        <v>8.4351778799999999E-2</v>
      </c>
      <c r="I26" s="2">
        <v>0.81759999999999999</v>
      </c>
      <c r="J26" s="2">
        <v>0.98380000000000001</v>
      </c>
      <c r="K26" s="2">
        <v>0.98350000000000004</v>
      </c>
      <c r="L26" s="30">
        <v>3.3099999999999997E-2</v>
      </c>
      <c r="M26" s="2">
        <v>0.96609999999999996</v>
      </c>
      <c r="N26" s="6">
        <v>1.4590000000000001</v>
      </c>
      <c r="O26" s="2">
        <v>0</v>
      </c>
    </row>
    <row r="27" spans="1:15" hidden="1">
      <c r="A27" s="1" t="s">
        <v>59</v>
      </c>
      <c r="B27" s="1" t="s">
        <v>71</v>
      </c>
      <c r="C27" s="1">
        <v>2</v>
      </c>
      <c r="D27" s="28">
        <v>35873.063999999998</v>
      </c>
      <c r="E27" s="1">
        <v>6337.9946</v>
      </c>
      <c r="F27" s="6">
        <v>0.1766783757</v>
      </c>
      <c r="G27" s="1">
        <v>1796.6576</v>
      </c>
      <c r="H27" s="4">
        <v>5.0083752600000003E-2</v>
      </c>
      <c r="I27" s="2">
        <v>0.89290000000000003</v>
      </c>
      <c r="J27" s="2">
        <v>0.91700000000000004</v>
      </c>
      <c r="K27" s="2">
        <v>0.91900000000000004</v>
      </c>
      <c r="L27" s="30">
        <v>3.3099999999999997E-2</v>
      </c>
      <c r="M27" s="2">
        <v>0.93459999999999999</v>
      </c>
      <c r="N27" s="6">
        <v>1.5335000000000001</v>
      </c>
      <c r="O27" s="2">
        <v>0</v>
      </c>
    </row>
    <row r="28" spans="1:15" hidden="1">
      <c r="A28" s="1" t="s">
        <v>59</v>
      </c>
      <c r="B28" s="1" t="s">
        <v>71</v>
      </c>
      <c r="C28" s="1">
        <v>3</v>
      </c>
      <c r="D28" s="28">
        <v>35873.063999999998</v>
      </c>
      <c r="E28" s="1">
        <v>7740.5555999999997</v>
      </c>
      <c r="F28" s="6">
        <v>0.2157762624</v>
      </c>
      <c r="G28" s="1">
        <v>3567.5201999999999</v>
      </c>
      <c r="H28" s="4">
        <v>9.9448439999999999E-2</v>
      </c>
      <c r="I28" s="2">
        <v>0.85589999999999999</v>
      </c>
      <c r="J28" s="2">
        <v>0.9748</v>
      </c>
      <c r="K28" s="2">
        <v>0.97370000000000001</v>
      </c>
      <c r="L28" s="30">
        <v>3.3099999999999997E-2</v>
      </c>
      <c r="M28" s="2">
        <v>0.96609999999999996</v>
      </c>
      <c r="N28" s="6">
        <v>1.2783</v>
      </c>
      <c r="O28" s="30">
        <v>0</v>
      </c>
    </row>
    <row r="29" spans="1:15">
      <c r="A29" s="1" t="s">
        <v>59</v>
      </c>
      <c r="B29" s="143" t="s">
        <v>71</v>
      </c>
      <c r="C29" s="1">
        <v>4</v>
      </c>
      <c r="D29" s="28">
        <v>35873.063999999998</v>
      </c>
      <c r="E29" s="1">
        <v>7426.6675999999998</v>
      </c>
      <c r="F29" s="6">
        <v>0.20702629689999999</v>
      </c>
      <c r="G29" s="1">
        <v>3442.1669000000002</v>
      </c>
      <c r="H29" s="4">
        <v>9.5954083199999998E-2</v>
      </c>
      <c r="I29" s="2">
        <v>0.86480000000000001</v>
      </c>
      <c r="J29" s="2">
        <v>0.96499999999999997</v>
      </c>
      <c r="K29" s="142">
        <v>0.96709999999999996</v>
      </c>
      <c r="L29" s="30">
        <v>3.3099999999999997E-2</v>
      </c>
      <c r="M29" s="142">
        <v>0.96609999999999996</v>
      </c>
      <c r="N29" s="6">
        <v>1.2830999999999999</v>
      </c>
      <c r="O29" s="30">
        <v>0</v>
      </c>
    </row>
    <row r="30" spans="1:15" hidden="1">
      <c r="A30" s="1" t="s">
        <v>59</v>
      </c>
      <c r="B30" s="1" t="s">
        <v>72</v>
      </c>
      <c r="C30" s="1">
        <v>-2</v>
      </c>
      <c r="D30" s="28">
        <v>5411.9705000000004</v>
      </c>
      <c r="E30" s="1">
        <v>1609.6656</v>
      </c>
      <c r="F30" s="6">
        <v>0.29742690399999999</v>
      </c>
      <c r="G30" s="1">
        <v>847.93809999999996</v>
      </c>
      <c r="H30" s="4">
        <v>0.15667827100000001</v>
      </c>
      <c r="I30" s="2">
        <v>0.86929999999999996</v>
      </c>
      <c r="J30" s="2">
        <v>0.8276</v>
      </c>
      <c r="K30" s="2">
        <v>0.81569999999999998</v>
      </c>
      <c r="L30" s="30">
        <v>3.4000000000000002E-2</v>
      </c>
      <c r="M30" s="2">
        <v>0.83720000000000006</v>
      </c>
      <c r="N30" s="6">
        <v>1.8381000000000001</v>
      </c>
      <c r="O30" s="2">
        <v>0</v>
      </c>
    </row>
    <row r="31" spans="1:15" hidden="1">
      <c r="A31" s="1" t="s">
        <v>59</v>
      </c>
      <c r="B31" s="1" t="s">
        <v>72</v>
      </c>
      <c r="C31" s="1">
        <v>-1</v>
      </c>
      <c r="D31" s="28">
        <v>5411.9705000000004</v>
      </c>
      <c r="E31" s="1">
        <v>1565.5068000000001</v>
      </c>
      <c r="F31" s="6">
        <v>0.28926744170000002</v>
      </c>
      <c r="G31" s="1">
        <v>807.83730000000003</v>
      </c>
      <c r="H31" s="4">
        <v>0.1492686245</v>
      </c>
      <c r="I31" s="2">
        <v>0.87350000000000005</v>
      </c>
      <c r="J31" s="2">
        <v>0.81850000000000001</v>
      </c>
      <c r="K31" s="2">
        <v>0.80549999999999999</v>
      </c>
      <c r="L31" s="30">
        <v>3.4000000000000002E-2</v>
      </c>
      <c r="M31" s="2">
        <v>0.82669999999999999</v>
      </c>
      <c r="N31" s="6">
        <v>1.8277000000000001</v>
      </c>
      <c r="O31" s="2">
        <v>0</v>
      </c>
    </row>
    <row r="32" spans="1:15" hidden="1">
      <c r="A32" s="1" t="s">
        <v>59</v>
      </c>
      <c r="B32" s="1" t="s">
        <v>72</v>
      </c>
      <c r="C32" s="1">
        <v>0</v>
      </c>
      <c r="D32" s="28">
        <v>5411.9705000000004</v>
      </c>
      <c r="E32" s="1">
        <v>1565.5068000000001</v>
      </c>
      <c r="F32" s="6">
        <v>0.28926744170000002</v>
      </c>
      <c r="G32" s="1">
        <v>807.83730000000003</v>
      </c>
      <c r="H32" s="4">
        <v>0.1492686245</v>
      </c>
      <c r="I32" s="2">
        <v>0.87350000000000005</v>
      </c>
      <c r="J32" s="2">
        <v>0.81850000000000001</v>
      </c>
      <c r="K32" s="2">
        <v>0.80549999999999999</v>
      </c>
      <c r="L32" s="30">
        <v>3.4000000000000002E-2</v>
      </c>
      <c r="M32" s="2">
        <v>0.82669999999999999</v>
      </c>
      <c r="N32" s="6">
        <v>1.8277000000000001</v>
      </c>
      <c r="O32" s="2">
        <v>0</v>
      </c>
    </row>
    <row r="33" spans="1:15" hidden="1">
      <c r="A33" s="1" t="s">
        <v>59</v>
      </c>
      <c r="B33" s="1" t="s">
        <v>72</v>
      </c>
      <c r="C33" s="1">
        <v>1</v>
      </c>
      <c r="D33" s="28">
        <v>5411.9705000000004</v>
      </c>
      <c r="E33" s="1">
        <v>1647.3788999999999</v>
      </c>
      <c r="F33" s="6">
        <v>0.30439539700000001</v>
      </c>
      <c r="G33" s="1">
        <v>862.5018</v>
      </c>
      <c r="H33" s="4">
        <v>0.15936928580000001</v>
      </c>
      <c r="I33" s="2">
        <v>0.83899999999999997</v>
      </c>
      <c r="J33" s="2">
        <v>0.93830000000000002</v>
      </c>
      <c r="K33" s="2">
        <v>0.94530000000000003</v>
      </c>
      <c r="L33" s="30">
        <v>3.4000000000000002E-2</v>
      </c>
      <c r="M33" s="2">
        <v>0.97499999999999998</v>
      </c>
      <c r="N33" s="6">
        <v>1.853</v>
      </c>
      <c r="O33" s="2">
        <v>0</v>
      </c>
    </row>
    <row r="34" spans="1:15" hidden="1">
      <c r="A34" s="1" t="s">
        <v>59</v>
      </c>
      <c r="B34" s="1" t="s">
        <v>72</v>
      </c>
      <c r="C34" s="1">
        <v>2</v>
      </c>
      <c r="D34" s="28">
        <v>5411.9705000000004</v>
      </c>
      <c r="E34" s="1">
        <v>1390.8045999999999</v>
      </c>
      <c r="F34" s="6">
        <v>0.25698672839999998</v>
      </c>
      <c r="G34" s="1">
        <v>580.28309999999999</v>
      </c>
      <c r="H34" s="4">
        <v>0.1072221515</v>
      </c>
      <c r="I34" s="2">
        <v>0.89949999999999997</v>
      </c>
      <c r="J34" s="2">
        <v>0.86319999999999997</v>
      </c>
      <c r="K34" s="2">
        <v>0.84489999999999998</v>
      </c>
      <c r="L34" s="30">
        <v>3.4000000000000002E-2</v>
      </c>
      <c r="M34" s="2">
        <v>0.86719999999999997</v>
      </c>
      <c r="N34" s="6">
        <v>2.0731000000000002</v>
      </c>
      <c r="O34" s="2">
        <v>0</v>
      </c>
    </row>
    <row r="35" spans="1:15" hidden="1">
      <c r="A35" s="1" t="s">
        <v>59</v>
      </c>
      <c r="B35" s="1" t="s">
        <v>72</v>
      </c>
      <c r="C35" s="1">
        <v>3</v>
      </c>
      <c r="D35" s="28">
        <v>5411.9705000000004</v>
      </c>
      <c r="E35" s="1">
        <v>1698.5814</v>
      </c>
      <c r="F35" s="6">
        <v>0.31385638170000002</v>
      </c>
      <c r="G35" s="1">
        <v>935.17340000000002</v>
      </c>
      <c r="H35" s="4">
        <v>0.1727972146</v>
      </c>
      <c r="I35" s="2">
        <v>0.87029999999999996</v>
      </c>
      <c r="J35" s="2">
        <v>0.93479999999999996</v>
      </c>
      <c r="K35" s="2">
        <v>0.93510000000000004</v>
      </c>
      <c r="L35" s="30">
        <v>3.4000000000000002E-2</v>
      </c>
      <c r="M35" s="2">
        <v>0.95979999999999999</v>
      </c>
      <c r="N35" s="6">
        <v>1.7972999999999999</v>
      </c>
      <c r="O35" s="30">
        <v>0</v>
      </c>
    </row>
    <row r="36" spans="1:15">
      <c r="A36" s="1" t="s">
        <v>59</v>
      </c>
      <c r="B36" s="1" t="s">
        <v>72</v>
      </c>
      <c r="C36" s="1">
        <v>4</v>
      </c>
      <c r="D36" s="28">
        <v>5411.9705000000004</v>
      </c>
      <c r="E36" s="1">
        <v>1629.7021</v>
      </c>
      <c r="F36" s="6">
        <v>0.30112915909999999</v>
      </c>
      <c r="G36" s="1">
        <v>899.04190000000006</v>
      </c>
      <c r="H36" s="4">
        <v>0.16612099790000001</v>
      </c>
      <c r="I36" s="2">
        <v>0.87949999999999995</v>
      </c>
      <c r="J36" s="2">
        <v>0.87639999999999996</v>
      </c>
      <c r="K36" s="2">
        <v>0.87029999999999996</v>
      </c>
      <c r="L36" s="30">
        <v>3.4000000000000002E-2</v>
      </c>
      <c r="M36" s="2">
        <v>0.90280000000000005</v>
      </c>
      <c r="N36" s="6">
        <v>1.8816999999999999</v>
      </c>
      <c r="O36" s="30">
        <v>0</v>
      </c>
    </row>
    <row r="37" spans="1:15" hidden="1">
      <c r="A37" s="1" t="s">
        <v>59</v>
      </c>
      <c r="B37" s="1" t="s">
        <v>73</v>
      </c>
      <c r="C37" s="1">
        <v>-2</v>
      </c>
      <c r="D37" s="28">
        <v>15538.5672</v>
      </c>
      <c r="E37" s="1">
        <v>3610.6154999999999</v>
      </c>
      <c r="F37" s="6">
        <v>0.2323647687</v>
      </c>
      <c r="G37" s="1">
        <v>1460.6529</v>
      </c>
      <c r="H37" s="4">
        <v>9.4001777100000003E-2</v>
      </c>
      <c r="I37" s="2">
        <v>0.85109999999999997</v>
      </c>
      <c r="J37" s="2">
        <v>0.97519999999999996</v>
      </c>
      <c r="K37" s="2">
        <v>0.96430000000000005</v>
      </c>
      <c r="L37" s="30">
        <v>3.4700000000000002E-2</v>
      </c>
      <c r="M37" s="2">
        <v>0.97499999999999998</v>
      </c>
      <c r="N37" s="6">
        <v>1.5981000000000001</v>
      </c>
      <c r="O37" s="2">
        <v>0</v>
      </c>
    </row>
    <row r="38" spans="1:15" hidden="1">
      <c r="A38" s="1" t="s">
        <v>59</v>
      </c>
      <c r="B38" s="1" t="s">
        <v>73</v>
      </c>
      <c r="C38" s="1">
        <v>-1</v>
      </c>
      <c r="D38" s="28">
        <v>15538.5672</v>
      </c>
      <c r="E38" s="1">
        <v>3511.5637000000002</v>
      </c>
      <c r="F38" s="6">
        <v>0.22599018879999999</v>
      </c>
      <c r="G38" s="1">
        <v>1378.7747999999999</v>
      </c>
      <c r="H38" s="4">
        <v>8.8732428000000002E-2</v>
      </c>
      <c r="I38" s="2">
        <v>0.85160000000000002</v>
      </c>
      <c r="J38" s="2">
        <v>0.97109999999999996</v>
      </c>
      <c r="K38" s="2">
        <v>0.95799999999999996</v>
      </c>
      <c r="L38" s="30">
        <v>3.4700000000000002E-2</v>
      </c>
      <c r="M38" s="2">
        <v>0.97499999999999998</v>
      </c>
      <c r="N38" s="6">
        <v>1.5834999999999999</v>
      </c>
      <c r="O38" s="2">
        <v>0</v>
      </c>
    </row>
    <row r="39" spans="1:15" hidden="1">
      <c r="A39" s="1" t="s">
        <v>59</v>
      </c>
      <c r="B39" s="1" t="s">
        <v>73</v>
      </c>
      <c r="C39" s="1">
        <v>0</v>
      </c>
      <c r="D39" s="28">
        <v>15538.5672</v>
      </c>
      <c r="E39" s="1">
        <v>3511.5637000000002</v>
      </c>
      <c r="F39" s="6">
        <v>0.22599018879999999</v>
      </c>
      <c r="G39" s="1">
        <v>1378.7747999999999</v>
      </c>
      <c r="H39" s="4">
        <v>8.8732428000000002E-2</v>
      </c>
      <c r="I39" s="2">
        <v>0.85160000000000002</v>
      </c>
      <c r="J39" s="2">
        <v>0.97109999999999996</v>
      </c>
      <c r="K39" s="2">
        <v>0.95799999999999996</v>
      </c>
      <c r="L39" s="30">
        <v>3.4700000000000002E-2</v>
      </c>
      <c r="M39" s="2">
        <v>0.97499999999999998</v>
      </c>
      <c r="N39" s="6">
        <v>1.5834999999999999</v>
      </c>
      <c r="O39" s="2">
        <v>0</v>
      </c>
    </row>
    <row r="40" spans="1:15" hidden="1">
      <c r="A40" s="1" t="s">
        <v>59</v>
      </c>
      <c r="B40" s="1" t="s">
        <v>73</v>
      </c>
      <c r="C40" s="1">
        <v>1</v>
      </c>
      <c r="D40" s="28">
        <v>15538.5672</v>
      </c>
      <c r="E40" s="1">
        <v>3695.2096000000001</v>
      </c>
      <c r="F40" s="6">
        <v>0.23780890390000001</v>
      </c>
      <c r="G40" s="1">
        <v>1544.6821</v>
      </c>
      <c r="H40" s="4">
        <v>9.9409559800000005E-2</v>
      </c>
      <c r="I40" s="2">
        <v>0.82809999999999995</v>
      </c>
      <c r="J40" s="2">
        <v>0.98280000000000001</v>
      </c>
      <c r="K40" s="2">
        <v>0.98089999999999999</v>
      </c>
      <c r="L40" s="30">
        <v>3.4700000000000002E-2</v>
      </c>
      <c r="M40" s="2">
        <v>0.97499999999999998</v>
      </c>
      <c r="N40" s="6">
        <v>1.5475000000000001</v>
      </c>
      <c r="O40" s="2">
        <v>0</v>
      </c>
    </row>
    <row r="41" spans="1:15" hidden="1">
      <c r="A41" s="1" t="s">
        <v>59</v>
      </c>
      <c r="B41" s="1" t="s">
        <v>73</v>
      </c>
      <c r="C41" s="1">
        <v>2</v>
      </c>
      <c r="D41" s="28">
        <v>15538.5672</v>
      </c>
      <c r="E41" s="1">
        <v>3119.6918000000001</v>
      </c>
      <c r="F41" s="6">
        <v>0.2007708815</v>
      </c>
      <c r="G41" s="1">
        <v>967.5829</v>
      </c>
      <c r="H41" s="4">
        <v>6.22697662E-2</v>
      </c>
      <c r="I41" s="2">
        <v>0.90310000000000001</v>
      </c>
      <c r="J41" s="2">
        <v>0.86929999999999996</v>
      </c>
      <c r="K41" s="2">
        <v>0.85109999999999997</v>
      </c>
      <c r="L41" s="30">
        <v>3.4700000000000002E-2</v>
      </c>
      <c r="M41" s="2">
        <v>0.87350000000000005</v>
      </c>
      <c r="N41" s="6">
        <v>1.6167</v>
      </c>
      <c r="O41" s="2">
        <v>0</v>
      </c>
    </row>
    <row r="42" spans="1:15" hidden="1">
      <c r="A42" s="1" t="s">
        <v>59</v>
      </c>
      <c r="B42" s="1" t="s">
        <v>73</v>
      </c>
      <c r="C42" s="1">
        <v>3</v>
      </c>
      <c r="D42" s="28">
        <v>15538.5672</v>
      </c>
      <c r="E42" s="1">
        <v>3810.0612999999998</v>
      </c>
      <c r="F42" s="6">
        <v>0.2452002982</v>
      </c>
      <c r="G42" s="1">
        <v>1610.8212000000001</v>
      </c>
      <c r="H42" s="4">
        <v>0.10366600820000001</v>
      </c>
      <c r="I42" s="2">
        <v>0.88529999999999998</v>
      </c>
      <c r="J42" s="2">
        <v>0.96970000000000001</v>
      </c>
      <c r="K42" s="2">
        <v>0.95799999999999996</v>
      </c>
      <c r="L42" s="30">
        <v>3.4700000000000002E-2</v>
      </c>
      <c r="M42" s="2">
        <v>0.97499999999999998</v>
      </c>
      <c r="N42" s="6">
        <v>1.6047</v>
      </c>
      <c r="O42" s="30">
        <v>0</v>
      </c>
    </row>
    <row r="43" spans="1:15" ht="15" thickBot="1">
      <c r="A43" s="9" t="s">
        <v>59</v>
      </c>
      <c r="B43" s="9" t="s">
        <v>73</v>
      </c>
      <c r="C43" s="9">
        <v>4</v>
      </c>
      <c r="D43" s="29">
        <v>15538.5672</v>
      </c>
      <c r="E43" s="9">
        <v>3655.5590999999999</v>
      </c>
      <c r="F43" s="24">
        <v>0.23525715550000001</v>
      </c>
      <c r="G43" s="9">
        <v>1553.6733999999999</v>
      </c>
      <c r="H43" s="12">
        <v>9.9988207199999998E-2</v>
      </c>
      <c r="I43" s="10">
        <v>0.89659999999999995</v>
      </c>
      <c r="J43" s="10">
        <v>0.94920000000000004</v>
      </c>
      <c r="K43" s="10">
        <v>0.93379999999999996</v>
      </c>
      <c r="L43" s="31">
        <v>3.4700000000000002E-2</v>
      </c>
      <c r="M43" s="10">
        <v>0.96860000000000002</v>
      </c>
      <c r="N43" s="24">
        <v>1.6368</v>
      </c>
      <c r="O43" s="31">
        <v>0</v>
      </c>
    </row>
    <row r="44" spans="1:15" ht="15" hidden="1" thickTop="1">
      <c r="A44" s="1" t="s">
        <v>60</v>
      </c>
      <c r="B44" s="1" t="s">
        <v>68</v>
      </c>
      <c r="C44" s="1">
        <v>-2</v>
      </c>
      <c r="D44" s="28">
        <v>24756.393599999999</v>
      </c>
      <c r="E44" s="1">
        <v>10394.1821</v>
      </c>
      <c r="F44" s="6">
        <v>0.41985849159999999</v>
      </c>
      <c r="G44" s="1">
        <v>4576.0640000000003</v>
      </c>
      <c r="H44" s="4">
        <v>0.18484372760000001</v>
      </c>
      <c r="I44" s="2">
        <v>0.84850000000000003</v>
      </c>
      <c r="J44" s="2">
        <v>0.92869999999999997</v>
      </c>
      <c r="K44" s="2">
        <v>0.92610000000000003</v>
      </c>
      <c r="L44" s="30">
        <v>2.9399999999999999E-2</v>
      </c>
      <c r="M44" s="2">
        <v>0.87729999999999997</v>
      </c>
      <c r="N44" s="6">
        <v>1.0599000000000001</v>
      </c>
      <c r="O44" s="2">
        <v>0</v>
      </c>
    </row>
    <row r="45" spans="1:15" ht="15" hidden="1" thickTop="1">
      <c r="A45" s="1" t="s">
        <v>60</v>
      </c>
      <c r="B45" s="1" t="s">
        <v>68</v>
      </c>
      <c r="C45" s="1">
        <v>-1</v>
      </c>
      <c r="D45" s="28">
        <v>24756.393599999999</v>
      </c>
      <c r="E45" s="1">
        <v>10320.8323</v>
      </c>
      <c r="F45" s="6">
        <v>0.41689563010000003</v>
      </c>
      <c r="G45" s="1">
        <v>4578.9188999999997</v>
      </c>
      <c r="H45" s="4">
        <v>0.18495904590000001</v>
      </c>
      <c r="I45" s="2">
        <v>0.85119999999999996</v>
      </c>
      <c r="J45" s="2">
        <v>0.92720000000000002</v>
      </c>
      <c r="K45" s="2">
        <v>0.92349999999999999</v>
      </c>
      <c r="L45" s="30">
        <v>2.9399999999999999E-2</v>
      </c>
      <c r="M45" s="2">
        <v>0.87490000000000001</v>
      </c>
      <c r="N45" s="6">
        <v>1.0336000000000001</v>
      </c>
      <c r="O45" s="2">
        <v>0</v>
      </c>
    </row>
    <row r="46" spans="1:15" ht="15" hidden="1" thickTop="1">
      <c r="A46" s="1" t="s">
        <v>60</v>
      </c>
      <c r="B46" s="1" t="s">
        <v>68</v>
      </c>
      <c r="C46" s="1">
        <v>0</v>
      </c>
      <c r="D46" s="28">
        <v>24756.393599999999</v>
      </c>
      <c r="E46" s="1">
        <v>10320.8323</v>
      </c>
      <c r="F46" s="6">
        <v>0.41689563010000003</v>
      </c>
      <c r="G46" s="1">
        <v>4578.9188999999997</v>
      </c>
      <c r="H46" s="4">
        <v>0.18495904590000001</v>
      </c>
      <c r="I46" s="2">
        <v>0.85119999999999996</v>
      </c>
      <c r="J46" s="2">
        <v>0.92720000000000002</v>
      </c>
      <c r="K46" s="2">
        <v>0.92349999999999999</v>
      </c>
      <c r="L46" s="30">
        <v>2.9399999999999999E-2</v>
      </c>
      <c r="M46" s="2">
        <v>0.87490000000000001</v>
      </c>
      <c r="N46" s="6">
        <v>1.0336000000000001</v>
      </c>
      <c r="O46" s="2">
        <v>0</v>
      </c>
    </row>
    <row r="47" spans="1:15" ht="15" hidden="1" thickTop="1">
      <c r="A47" s="1" t="s">
        <v>60</v>
      </c>
      <c r="B47" s="1" t="s">
        <v>68</v>
      </c>
      <c r="C47" s="1">
        <v>1</v>
      </c>
      <c r="D47" s="28">
        <v>24756.393599999999</v>
      </c>
      <c r="E47" s="1">
        <v>10336.5638</v>
      </c>
      <c r="F47" s="6">
        <v>0.41753108360000002</v>
      </c>
      <c r="G47" s="1">
        <v>4588.6072999999997</v>
      </c>
      <c r="H47" s="4">
        <v>0.18535039589999999</v>
      </c>
      <c r="I47" s="2">
        <v>0.81630000000000003</v>
      </c>
      <c r="J47" s="2">
        <v>0.9889</v>
      </c>
      <c r="K47" s="2">
        <v>0.98629999999999995</v>
      </c>
      <c r="L47" s="30">
        <v>2.9399999999999999E-2</v>
      </c>
      <c r="M47" s="2">
        <v>0.9</v>
      </c>
      <c r="N47" s="6">
        <v>0.96099999999999997</v>
      </c>
      <c r="O47" s="2">
        <v>0</v>
      </c>
    </row>
    <row r="48" spans="1:15" ht="15" hidden="1" thickTop="1">
      <c r="A48" s="1" t="s">
        <v>60</v>
      </c>
      <c r="B48" s="1" t="s">
        <v>68</v>
      </c>
      <c r="C48" s="1">
        <v>2</v>
      </c>
      <c r="D48" s="28">
        <v>24756.393599999999</v>
      </c>
      <c r="E48" s="1">
        <v>10220.1376</v>
      </c>
      <c r="F48" s="6">
        <v>0.41282820809999998</v>
      </c>
      <c r="G48" s="1">
        <v>4023.6797000000001</v>
      </c>
      <c r="H48" s="4">
        <v>0.16253093169999999</v>
      </c>
      <c r="I48" s="2">
        <v>0.88449999999999995</v>
      </c>
      <c r="J48" s="2">
        <v>0.90590000000000004</v>
      </c>
      <c r="K48" s="2">
        <v>0.89500000000000002</v>
      </c>
      <c r="L48" s="30">
        <v>2.9399999999999999E-2</v>
      </c>
      <c r="M48" s="2">
        <v>0.84789999999999999</v>
      </c>
      <c r="N48" s="6">
        <v>1.2044999999999999</v>
      </c>
      <c r="O48" s="2">
        <v>0</v>
      </c>
    </row>
    <row r="49" spans="1:15" ht="15" hidden="1" thickTop="1">
      <c r="A49" s="1" t="s">
        <v>60</v>
      </c>
      <c r="B49" s="1" t="s">
        <v>68</v>
      </c>
      <c r="C49" s="1">
        <v>3</v>
      </c>
      <c r="D49" s="28">
        <v>24756.393599999999</v>
      </c>
      <c r="E49" s="1">
        <v>10440.929899999999</v>
      </c>
      <c r="F49" s="6">
        <v>0.4217468063</v>
      </c>
      <c r="G49" s="1">
        <v>4858.0442000000003</v>
      </c>
      <c r="H49" s="4">
        <v>0.196233925</v>
      </c>
      <c r="I49" s="2">
        <v>0.85440000000000005</v>
      </c>
      <c r="J49" s="2">
        <v>0.97840000000000005</v>
      </c>
      <c r="K49" s="2">
        <v>0.97209999999999996</v>
      </c>
      <c r="L49" s="30">
        <v>2.9399999999999999E-2</v>
      </c>
      <c r="M49" s="2">
        <v>0.9</v>
      </c>
      <c r="N49" s="6">
        <v>0.89739999999999998</v>
      </c>
      <c r="O49" s="30">
        <v>0</v>
      </c>
    </row>
    <row r="50" spans="1:15" ht="15" thickTop="1">
      <c r="A50" s="1" t="s">
        <v>60</v>
      </c>
      <c r="B50" s="143" t="s">
        <v>68</v>
      </c>
      <c r="C50" s="1">
        <v>4</v>
      </c>
      <c r="D50" s="28">
        <v>24756.393599999999</v>
      </c>
      <c r="E50" s="1">
        <v>10255.309800000001</v>
      </c>
      <c r="F50" s="6">
        <v>0.41424894200000001</v>
      </c>
      <c r="G50" s="1">
        <v>5099.9970000000003</v>
      </c>
      <c r="H50" s="4">
        <v>0.2060072698</v>
      </c>
      <c r="I50" s="2">
        <v>0.86399999999999999</v>
      </c>
      <c r="J50" s="2">
        <v>0.96509999999999996</v>
      </c>
      <c r="K50" s="142">
        <v>0.95779999999999998</v>
      </c>
      <c r="L50" s="30">
        <v>2.9399999999999999E-2</v>
      </c>
      <c r="M50" s="142">
        <v>0.9</v>
      </c>
      <c r="N50" s="6">
        <v>0.90869999999999995</v>
      </c>
      <c r="O50" s="30">
        <v>0</v>
      </c>
    </row>
    <row r="51" spans="1:15" hidden="1">
      <c r="A51" s="1" t="s">
        <v>60</v>
      </c>
      <c r="B51" s="1" t="s">
        <v>69</v>
      </c>
      <c r="C51" s="1">
        <v>-2</v>
      </c>
      <c r="D51" s="28">
        <v>4179.1117999999997</v>
      </c>
      <c r="E51" s="1">
        <v>2144.5545000000002</v>
      </c>
      <c r="F51" s="6">
        <v>0.51316037859999997</v>
      </c>
      <c r="G51" s="1">
        <v>1052.0487000000001</v>
      </c>
      <c r="H51" s="4">
        <v>0.25173979419999998</v>
      </c>
      <c r="I51" s="2">
        <v>0.8659</v>
      </c>
      <c r="J51" s="2">
        <v>0.85270000000000001</v>
      </c>
      <c r="K51" s="2">
        <v>0.83520000000000005</v>
      </c>
      <c r="L51" s="30">
        <v>3.6299999999999999E-2</v>
      </c>
      <c r="M51" s="2">
        <v>0.85719999999999996</v>
      </c>
      <c r="N51" s="6">
        <v>1.2114</v>
      </c>
      <c r="O51" s="2">
        <v>0</v>
      </c>
    </row>
    <row r="52" spans="1:15" hidden="1">
      <c r="A52" s="1" t="s">
        <v>60</v>
      </c>
      <c r="B52" s="1" t="s">
        <v>69</v>
      </c>
      <c r="C52" s="1">
        <v>-1</v>
      </c>
      <c r="D52" s="28">
        <v>4179.1117999999997</v>
      </c>
      <c r="E52" s="1">
        <v>2129.4207999999999</v>
      </c>
      <c r="F52" s="6">
        <v>0.50953910349999998</v>
      </c>
      <c r="G52" s="1">
        <v>1047.8010999999999</v>
      </c>
      <c r="H52" s="4">
        <v>0.25072340520000003</v>
      </c>
      <c r="I52" s="2">
        <v>0.86960000000000004</v>
      </c>
      <c r="J52" s="2">
        <v>0.83730000000000004</v>
      </c>
      <c r="K52" s="2">
        <v>0.81850000000000001</v>
      </c>
      <c r="L52" s="30">
        <v>3.6299999999999999E-2</v>
      </c>
      <c r="M52" s="2">
        <v>0.84</v>
      </c>
      <c r="N52" s="6">
        <v>1.1883999999999999</v>
      </c>
      <c r="O52" s="2">
        <v>0</v>
      </c>
    </row>
    <row r="53" spans="1:15" hidden="1">
      <c r="A53" s="1" t="s">
        <v>60</v>
      </c>
      <c r="B53" s="1" t="s">
        <v>69</v>
      </c>
      <c r="C53" s="1">
        <v>0</v>
      </c>
      <c r="D53" s="28">
        <v>4179.1117999999997</v>
      </c>
      <c r="E53" s="1">
        <v>2129.4207999999999</v>
      </c>
      <c r="F53" s="6">
        <v>0.50953910349999998</v>
      </c>
      <c r="G53" s="1">
        <v>1047.8010999999999</v>
      </c>
      <c r="H53" s="4">
        <v>0.25072340520000003</v>
      </c>
      <c r="I53" s="2">
        <v>0.86960000000000004</v>
      </c>
      <c r="J53" s="2">
        <v>0.83730000000000004</v>
      </c>
      <c r="K53" s="2">
        <v>0.81850000000000001</v>
      </c>
      <c r="L53" s="30">
        <v>3.6299999999999999E-2</v>
      </c>
      <c r="M53" s="2">
        <v>0.84</v>
      </c>
      <c r="N53" s="6">
        <v>1.1883999999999999</v>
      </c>
      <c r="O53" s="2">
        <v>0</v>
      </c>
    </row>
    <row r="54" spans="1:15" hidden="1">
      <c r="A54" s="1" t="s">
        <v>60</v>
      </c>
      <c r="B54" s="1" t="s">
        <v>69</v>
      </c>
      <c r="C54" s="1">
        <v>1</v>
      </c>
      <c r="D54" s="28">
        <v>4179.1117999999997</v>
      </c>
      <c r="E54" s="1">
        <v>2132.6666</v>
      </c>
      <c r="F54" s="6">
        <v>0.51031576889999997</v>
      </c>
      <c r="G54" s="1">
        <v>1029.0820000000001</v>
      </c>
      <c r="H54" s="4">
        <v>0.24624421199999999</v>
      </c>
      <c r="I54" s="2">
        <v>0.83809999999999996</v>
      </c>
      <c r="J54" s="2">
        <v>0.97419999999999995</v>
      </c>
      <c r="K54" s="2">
        <v>0.97160000000000002</v>
      </c>
      <c r="L54" s="30">
        <v>3.6299999999999999E-2</v>
      </c>
      <c r="M54" s="2">
        <v>0.97499999999999998</v>
      </c>
      <c r="N54" s="6">
        <v>1.1404000000000001</v>
      </c>
      <c r="O54" s="2">
        <v>0</v>
      </c>
    </row>
    <row r="55" spans="1:15" hidden="1">
      <c r="A55" s="1" t="s">
        <v>60</v>
      </c>
      <c r="B55" s="1" t="s">
        <v>69</v>
      </c>
      <c r="C55" s="1">
        <v>2</v>
      </c>
      <c r="D55" s="28">
        <v>4179.1117999999997</v>
      </c>
      <c r="E55" s="1">
        <v>2108.6451999999999</v>
      </c>
      <c r="F55" s="6">
        <v>0.50456780990000005</v>
      </c>
      <c r="G55" s="1">
        <v>955.77790000000005</v>
      </c>
      <c r="H55" s="4">
        <v>0.22870361510000001</v>
      </c>
      <c r="I55" s="2">
        <v>0.89239999999999997</v>
      </c>
      <c r="J55" s="2">
        <v>0.89439999999999997</v>
      </c>
      <c r="K55" s="2">
        <v>0.879</v>
      </c>
      <c r="L55" s="30">
        <v>3.6299999999999999E-2</v>
      </c>
      <c r="M55" s="2">
        <v>0.90210000000000001</v>
      </c>
      <c r="N55" s="6">
        <v>1.3772</v>
      </c>
      <c r="O55" s="2">
        <v>0</v>
      </c>
    </row>
    <row r="56" spans="1:15" hidden="1">
      <c r="A56" s="1" t="s">
        <v>60</v>
      </c>
      <c r="B56" s="1" t="s">
        <v>69</v>
      </c>
      <c r="C56" s="1">
        <v>3</v>
      </c>
      <c r="D56" s="28">
        <v>4179.1117999999997</v>
      </c>
      <c r="E56" s="1">
        <v>2154.1997000000001</v>
      </c>
      <c r="F56" s="6">
        <v>0.5154683189</v>
      </c>
      <c r="G56" s="1">
        <v>928.48080000000004</v>
      </c>
      <c r="H56" s="4">
        <v>0.22217180540000001</v>
      </c>
      <c r="I56" s="2">
        <v>0.88600000000000001</v>
      </c>
      <c r="J56" s="2">
        <v>0.93440000000000001</v>
      </c>
      <c r="K56" s="2">
        <v>0.91890000000000005</v>
      </c>
      <c r="L56" s="30">
        <v>3.6299999999999999E-2</v>
      </c>
      <c r="M56" s="2">
        <v>0.94310000000000005</v>
      </c>
      <c r="N56" s="6">
        <v>1.2759</v>
      </c>
      <c r="O56" s="30">
        <v>0</v>
      </c>
    </row>
    <row r="57" spans="1:15">
      <c r="A57" s="1" t="s">
        <v>60</v>
      </c>
      <c r="B57" s="1" t="s">
        <v>69</v>
      </c>
      <c r="C57" s="1">
        <v>4</v>
      </c>
      <c r="D57" s="28">
        <v>4179.1117999999997</v>
      </c>
      <c r="E57" s="1">
        <v>2115.9020999999998</v>
      </c>
      <c r="F57" s="6">
        <v>0.50630426240000004</v>
      </c>
      <c r="G57" s="1">
        <v>977.53110000000004</v>
      </c>
      <c r="H57" s="4">
        <v>0.23390883700000001</v>
      </c>
      <c r="I57" s="2">
        <v>0.89639999999999997</v>
      </c>
      <c r="J57" s="2">
        <v>0.88470000000000004</v>
      </c>
      <c r="K57" s="2">
        <v>0.85970000000000002</v>
      </c>
      <c r="L57" s="30">
        <v>3.6299999999999999E-2</v>
      </c>
      <c r="M57" s="2">
        <v>0.88229999999999997</v>
      </c>
      <c r="N57" s="6">
        <v>1.3319000000000001</v>
      </c>
      <c r="O57" s="30">
        <v>0</v>
      </c>
    </row>
    <row r="58" spans="1:15" hidden="1">
      <c r="A58" s="1" t="s">
        <v>60</v>
      </c>
      <c r="B58" s="1" t="s">
        <v>70</v>
      </c>
      <c r="C58" s="1">
        <v>-2</v>
      </c>
      <c r="D58" s="28">
        <v>15384.8248</v>
      </c>
      <c r="E58" s="1">
        <v>6890.0792000000001</v>
      </c>
      <c r="F58" s="6">
        <v>0.4478490577</v>
      </c>
      <c r="G58" s="1">
        <v>2720.5156000000002</v>
      </c>
      <c r="H58" s="4">
        <v>0.17683111069999999</v>
      </c>
      <c r="I58" s="2">
        <v>0.84660000000000002</v>
      </c>
      <c r="J58" s="2">
        <v>0.98080000000000001</v>
      </c>
      <c r="K58" s="2">
        <v>0.9768</v>
      </c>
      <c r="L58" s="30">
        <v>3.32E-2</v>
      </c>
      <c r="M58" s="2">
        <v>0.97499999999999998</v>
      </c>
      <c r="N58" s="6">
        <v>1.0924</v>
      </c>
      <c r="O58" s="2">
        <v>0</v>
      </c>
    </row>
    <row r="59" spans="1:15" hidden="1">
      <c r="A59" s="1" t="s">
        <v>60</v>
      </c>
      <c r="B59" s="1" t="s">
        <v>70</v>
      </c>
      <c r="C59" s="1">
        <v>-1</v>
      </c>
      <c r="D59" s="28">
        <v>15384.8248</v>
      </c>
      <c r="E59" s="1">
        <v>6841.4573</v>
      </c>
      <c r="F59" s="6">
        <v>0.44468867210000002</v>
      </c>
      <c r="G59" s="1">
        <v>2737.2381</v>
      </c>
      <c r="H59" s="4">
        <v>0.1779180548</v>
      </c>
      <c r="I59" s="2">
        <v>0.85099999999999998</v>
      </c>
      <c r="J59" s="2">
        <v>0.97829999999999995</v>
      </c>
      <c r="K59" s="2">
        <v>0.9748</v>
      </c>
      <c r="L59" s="30">
        <v>3.32E-2</v>
      </c>
      <c r="M59" s="2">
        <v>0.97499999999999998</v>
      </c>
      <c r="N59" s="6">
        <v>1.0609999999999999</v>
      </c>
      <c r="O59" s="2">
        <v>0</v>
      </c>
    </row>
    <row r="60" spans="1:15" hidden="1">
      <c r="A60" s="1" t="s">
        <v>60</v>
      </c>
      <c r="B60" s="1" t="s">
        <v>70</v>
      </c>
      <c r="C60" s="1">
        <v>0</v>
      </c>
      <c r="D60" s="28">
        <v>15384.8248</v>
      </c>
      <c r="E60" s="1">
        <v>6841.4573</v>
      </c>
      <c r="F60" s="6">
        <v>0.44468867210000002</v>
      </c>
      <c r="G60" s="1">
        <v>2737.2381</v>
      </c>
      <c r="H60" s="4">
        <v>0.1779180548</v>
      </c>
      <c r="I60" s="2">
        <v>0.85099999999999998</v>
      </c>
      <c r="J60" s="2">
        <v>0.97829999999999995</v>
      </c>
      <c r="K60" s="2">
        <v>0.9748</v>
      </c>
      <c r="L60" s="30">
        <v>3.32E-2</v>
      </c>
      <c r="M60" s="2">
        <v>0.97499999999999998</v>
      </c>
      <c r="N60" s="6">
        <v>1.0609999999999999</v>
      </c>
      <c r="O60" s="2">
        <v>0</v>
      </c>
    </row>
    <row r="61" spans="1:15" hidden="1">
      <c r="A61" s="1" t="s">
        <v>60</v>
      </c>
      <c r="B61" s="1" t="s">
        <v>70</v>
      </c>
      <c r="C61" s="1">
        <v>1</v>
      </c>
      <c r="D61" s="28">
        <v>15384.8248</v>
      </c>
      <c r="E61" s="1">
        <v>6851.8854000000001</v>
      </c>
      <c r="F61" s="6">
        <v>0.44536648919999999</v>
      </c>
      <c r="G61" s="1">
        <v>2783.2914999999998</v>
      </c>
      <c r="H61" s="4">
        <v>0.18091148639999999</v>
      </c>
      <c r="I61" s="2">
        <v>0.81359999999999999</v>
      </c>
      <c r="J61" s="2">
        <v>0.99439999999999995</v>
      </c>
      <c r="K61" s="2">
        <v>0.99199999999999999</v>
      </c>
      <c r="L61" s="30">
        <v>3.32E-2</v>
      </c>
      <c r="M61" s="2">
        <v>0.90710000000000002</v>
      </c>
      <c r="N61" s="6">
        <v>0.97609999999999997</v>
      </c>
      <c r="O61" s="2">
        <v>0</v>
      </c>
    </row>
    <row r="62" spans="1:15" hidden="1">
      <c r="A62" s="1" t="s">
        <v>60</v>
      </c>
      <c r="B62" s="1" t="s">
        <v>70</v>
      </c>
      <c r="C62" s="1">
        <v>2</v>
      </c>
      <c r="D62" s="28">
        <v>15384.8248</v>
      </c>
      <c r="E62" s="1">
        <v>6774.7088999999996</v>
      </c>
      <c r="F62" s="6">
        <v>0.44035008869999998</v>
      </c>
      <c r="G62" s="1">
        <v>2341.3636999999999</v>
      </c>
      <c r="H62" s="4">
        <v>0.15218657299999999</v>
      </c>
      <c r="I62" s="2">
        <v>0.8831</v>
      </c>
      <c r="J62" s="2">
        <v>0.95</v>
      </c>
      <c r="K62" s="2">
        <v>0.94489999999999996</v>
      </c>
      <c r="L62" s="30">
        <v>3.32E-2</v>
      </c>
      <c r="M62" s="2">
        <v>0.90229999999999999</v>
      </c>
      <c r="N62" s="6">
        <v>1.2357</v>
      </c>
      <c r="O62" s="2">
        <v>0</v>
      </c>
    </row>
    <row r="63" spans="1:15" hidden="1">
      <c r="A63" s="17" t="s">
        <v>60</v>
      </c>
      <c r="B63" s="17" t="s">
        <v>70</v>
      </c>
      <c r="C63" s="17">
        <v>3</v>
      </c>
      <c r="D63" s="138">
        <v>15384.8248</v>
      </c>
      <c r="E63" s="17">
        <v>6921.0673999999999</v>
      </c>
      <c r="F63" s="139">
        <v>0.4498632601</v>
      </c>
      <c r="G63" s="17">
        <v>2925.6646999999998</v>
      </c>
      <c r="H63" s="140">
        <v>0.1901656213</v>
      </c>
      <c r="I63" s="36">
        <v>0.85750000000000004</v>
      </c>
      <c r="J63" s="36">
        <v>0.97589999999999999</v>
      </c>
      <c r="K63" s="36">
        <v>0.97409999999999997</v>
      </c>
      <c r="L63" s="141">
        <v>3.32E-2</v>
      </c>
      <c r="M63" s="36">
        <v>0.90710000000000002</v>
      </c>
      <c r="N63" s="139">
        <v>0.9254</v>
      </c>
      <c r="O63" s="141">
        <v>0</v>
      </c>
    </row>
    <row r="64" spans="1:15">
      <c r="A64" s="1" t="s">
        <v>60</v>
      </c>
      <c r="B64" s="1" t="s">
        <v>70</v>
      </c>
      <c r="C64" s="1">
        <v>4</v>
      </c>
      <c r="D64" s="28">
        <v>15384.8248</v>
      </c>
      <c r="E64" s="1">
        <v>6798.0237999999999</v>
      </c>
      <c r="F64" s="6">
        <v>0.44186553810000001</v>
      </c>
      <c r="G64" s="1">
        <v>3077.9117000000001</v>
      </c>
      <c r="H64" s="4">
        <v>0.20006153979999999</v>
      </c>
      <c r="I64" s="2">
        <v>0.86470000000000002</v>
      </c>
      <c r="J64" s="2">
        <v>0.96619999999999995</v>
      </c>
      <c r="K64" s="2">
        <v>0.96619999999999995</v>
      </c>
      <c r="L64" s="30">
        <v>3.32E-2</v>
      </c>
      <c r="M64" s="2">
        <v>0.90710000000000002</v>
      </c>
      <c r="N64" s="6">
        <v>0.93140000000000001</v>
      </c>
      <c r="O64" s="30">
        <v>0</v>
      </c>
    </row>
    <row r="65" spans="1:15" hidden="1">
      <c r="A65" s="1" t="s">
        <v>60</v>
      </c>
      <c r="B65" s="1" t="s">
        <v>71</v>
      </c>
      <c r="C65" s="1">
        <v>-2</v>
      </c>
      <c r="D65" s="28">
        <v>11934.8716</v>
      </c>
      <c r="E65" s="1">
        <v>2449.8013000000001</v>
      </c>
      <c r="F65" s="6">
        <v>0.20526415140000001</v>
      </c>
      <c r="G65" s="1">
        <v>964.40089999999998</v>
      </c>
      <c r="H65" s="4">
        <v>8.0805305499999994E-2</v>
      </c>
      <c r="I65" s="2">
        <v>0.83860000000000001</v>
      </c>
      <c r="J65" s="2">
        <v>0.97729999999999995</v>
      </c>
      <c r="K65" s="2">
        <v>0.97360000000000002</v>
      </c>
      <c r="L65" s="30">
        <v>3.5299999999999998E-2</v>
      </c>
      <c r="M65" s="2">
        <v>0.90710000000000002</v>
      </c>
      <c r="N65" s="6">
        <v>1.4897</v>
      </c>
      <c r="O65" s="2">
        <v>0</v>
      </c>
    </row>
    <row r="66" spans="1:15" hidden="1">
      <c r="A66" s="1" t="s">
        <v>60</v>
      </c>
      <c r="B66" s="1" t="s">
        <v>71</v>
      </c>
      <c r="C66" s="1">
        <v>-1</v>
      </c>
      <c r="D66" s="28">
        <v>11934.8716</v>
      </c>
      <c r="E66" s="1">
        <v>2432.5135</v>
      </c>
      <c r="F66" s="6">
        <v>0.2038156414</v>
      </c>
      <c r="G66" s="1">
        <v>951.10320000000002</v>
      </c>
      <c r="H66" s="4">
        <v>7.9691113300000005E-2</v>
      </c>
      <c r="I66" s="2">
        <v>0.83779999999999999</v>
      </c>
      <c r="J66" s="2">
        <v>0.97819999999999996</v>
      </c>
      <c r="K66" s="2">
        <v>0.97609999999999997</v>
      </c>
      <c r="L66" s="30">
        <v>3.5299999999999998E-2</v>
      </c>
      <c r="M66" s="2">
        <v>0.90710000000000002</v>
      </c>
      <c r="N66" s="6">
        <v>1.4864999999999999</v>
      </c>
      <c r="O66" s="2">
        <v>0</v>
      </c>
    </row>
    <row r="67" spans="1:15" hidden="1">
      <c r="A67" s="1" t="s">
        <v>60</v>
      </c>
      <c r="B67" s="1" t="s">
        <v>71</v>
      </c>
      <c r="C67" s="1">
        <v>0</v>
      </c>
      <c r="D67" s="28">
        <v>11934.8716</v>
      </c>
      <c r="E67" s="1">
        <v>2432.5135</v>
      </c>
      <c r="F67" s="6">
        <v>0.2038156414</v>
      </c>
      <c r="G67" s="1">
        <v>951.10320000000002</v>
      </c>
      <c r="H67" s="4">
        <v>7.9691113300000005E-2</v>
      </c>
      <c r="I67" s="2">
        <v>0.83779999999999999</v>
      </c>
      <c r="J67" s="2">
        <v>0.97819999999999996</v>
      </c>
      <c r="K67" s="2">
        <v>0.97609999999999997</v>
      </c>
      <c r="L67" s="30">
        <v>3.5299999999999998E-2</v>
      </c>
      <c r="M67" s="2">
        <v>0.90710000000000002</v>
      </c>
      <c r="N67" s="6">
        <v>1.4864999999999999</v>
      </c>
      <c r="O67" s="2">
        <v>0</v>
      </c>
    </row>
    <row r="68" spans="1:15" hidden="1">
      <c r="A68" s="1" t="s">
        <v>60</v>
      </c>
      <c r="B68" s="1" t="s">
        <v>71</v>
      </c>
      <c r="C68" s="1">
        <v>1</v>
      </c>
      <c r="D68" s="28">
        <v>11934.8716</v>
      </c>
      <c r="E68" s="1">
        <v>2436.2212</v>
      </c>
      <c r="F68" s="6">
        <v>0.20412630749999999</v>
      </c>
      <c r="G68" s="1">
        <v>945.31640000000004</v>
      </c>
      <c r="H68" s="4">
        <v>7.9206250899999997E-2</v>
      </c>
      <c r="I68" s="2">
        <v>0.80430000000000001</v>
      </c>
      <c r="J68" s="2">
        <v>0.98629999999999995</v>
      </c>
      <c r="K68" s="2">
        <v>0.98870000000000002</v>
      </c>
      <c r="L68" s="30">
        <v>3.5299999999999998E-2</v>
      </c>
      <c r="M68" s="2">
        <v>0.97499999999999998</v>
      </c>
      <c r="N68" s="6">
        <v>1.4473</v>
      </c>
      <c r="O68" s="2">
        <v>0</v>
      </c>
    </row>
    <row r="69" spans="1:15" hidden="1">
      <c r="A69" s="1" t="s">
        <v>60</v>
      </c>
      <c r="B69" s="1" t="s">
        <v>71</v>
      </c>
      <c r="C69" s="1">
        <v>2</v>
      </c>
      <c r="D69" s="28">
        <v>11934.8716</v>
      </c>
      <c r="E69" s="1">
        <v>2408.7808</v>
      </c>
      <c r="F69" s="6">
        <v>0.20182712389999999</v>
      </c>
      <c r="G69" s="1">
        <v>897.89020000000005</v>
      </c>
      <c r="H69" s="4">
        <v>7.5232500800000005E-2</v>
      </c>
      <c r="I69" s="2">
        <v>0.88419999999999999</v>
      </c>
      <c r="J69" s="2">
        <v>0.94279999999999997</v>
      </c>
      <c r="K69" s="2">
        <v>0.93600000000000005</v>
      </c>
      <c r="L69" s="30">
        <v>3.5299999999999998E-2</v>
      </c>
      <c r="M69" s="2">
        <v>0.96060000000000001</v>
      </c>
      <c r="N69" s="6">
        <v>1.5217000000000001</v>
      </c>
      <c r="O69" s="2">
        <v>0</v>
      </c>
    </row>
    <row r="70" spans="1:15" hidden="1">
      <c r="A70" s="1" t="s">
        <v>60</v>
      </c>
      <c r="B70" s="1" t="s">
        <v>71</v>
      </c>
      <c r="C70" s="1">
        <v>3</v>
      </c>
      <c r="D70" s="28">
        <v>11934.8716</v>
      </c>
      <c r="E70" s="1">
        <v>2460.8191999999999</v>
      </c>
      <c r="F70" s="6">
        <v>0.20618732749999999</v>
      </c>
      <c r="G70" s="1">
        <v>1072.4616000000001</v>
      </c>
      <c r="H70" s="4">
        <v>8.9859505100000001E-2</v>
      </c>
      <c r="I70" s="2">
        <v>0.84650000000000003</v>
      </c>
      <c r="J70" s="2">
        <v>0.96960000000000002</v>
      </c>
      <c r="K70" s="2">
        <v>0.96730000000000005</v>
      </c>
      <c r="L70" s="30">
        <v>3.5299999999999998E-2</v>
      </c>
      <c r="M70" s="2">
        <v>0.97499999999999998</v>
      </c>
      <c r="N70" s="6">
        <v>1.2665</v>
      </c>
      <c r="O70" s="30">
        <v>0</v>
      </c>
    </row>
    <row r="71" spans="1:15">
      <c r="A71" s="1" t="s">
        <v>60</v>
      </c>
      <c r="B71" s="143" t="s">
        <v>71</v>
      </c>
      <c r="C71" s="1">
        <v>4</v>
      </c>
      <c r="D71" s="28">
        <v>11934.8716</v>
      </c>
      <c r="E71" s="1">
        <v>2417.0704999999998</v>
      </c>
      <c r="F71" s="6">
        <v>0.20252170489999999</v>
      </c>
      <c r="G71" s="1">
        <v>1091.4378999999999</v>
      </c>
      <c r="H71" s="4">
        <v>9.1449491300000005E-2</v>
      </c>
      <c r="I71" s="2">
        <v>0.85329999999999995</v>
      </c>
      <c r="J71" s="2">
        <v>0.95989999999999998</v>
      </c>
      <c r="K71" s="142">
        <v>0.95850000000000002</v>
      </c>
      <c r="L71" s="30">
        <v>3.5299999999999998E-2</v>
      </c>
      <c r="M71" s="142">
        <v>0.97499999999999998</v>
      </c>
      <c r="N71" s="6">
        <v>1.2713000000000001</v>
      </c>
      <c r="O71" s="30">
        <v>0</v>
      </c>
    </row>
    <row r="72" spans="1:15" hidden="1">
      <c r="A72" s="1" t="s">
        <v>60</v>
      </c>
      <c r="B72" s="1" t="s">
        <v>72</v>
      </c>
      <c r="C72" s="1">
        <v>-2</v>
      </c>
      <c r="D72" s="28">
        <v>1817.5942</v>
      </c>
      <c r="E72" s="1">
        <v>542.67190000000005</v>
      </c>
      <c r="F72" s="6">
        <v>0.29856603840000001</v>
      </c>
      <c r="G72" s="1">
        <v>286.84800000000001</v>
      </c>
      <c r="H72" s="4">
        <v>0.1578174054</v>
      </c>
      <c r="I72" s="2">
        <v>0.86270000000000002</v>
      </c>
      <c r="J72" s="2">
        <v>0.84470000000000001</v>
      </c>
      <c r="K72" s="2">
        <v>0.82530000000000003</v>
      </c>
      <c r="L72" s="30">
        <v>7.2999999999999995E-2</v>
      </c>
      <c r="M72" s="2">
        <v>0.84699999999999998</v>
      </c>
      <c r="N72" s="6">
        <v>1.8263</v>
      </c>
      <c r="O72" s="2">
        <v>0</v>
      </c>
    </row>
    <row r="73" spans="1:15" hidden="1">
      <c r="A73" s="1" t="s">
        <v>60</v>
      </c>
      <c r="B73" s="1" t="s">
        <v>72</v>
      </c>
      <c r="C73" s="1">
        <v>-1</v>
      </c>
      <c r="D73" s="28">
        <v>1817.5942</v>
      </c>
      <c r="E73" s="1">
        <v>538.84230000000002</v>
      </c>
      <c r="F73" s="6">
        <v>0.29645911470000003</v>
      </c>
      <c r="G73" s="1">
        <v>284.38130000000001</v>
      </c>
      <c r="H73" s="4">
        <v>0.15646029759999999</v>
      </c>
      <c r="I73" s="2">
        <v>0.86560000000000004</v>
      </c>
      <c r="J73" s="2">
        <v>0.83819999999999995</v>
      </c>
      <c r="K73" s="2">
        <v>0.82020000000000004</v>
      </c>
      <c r="L73" s="30">
        <v>7.2999999999999995E-2</v>
      </c>
      <c r="M73" s="2">
        <v>0.84179999999999999</v>
      </c>
      <c r="N73" s="6">
        <v>1.8159000000000001</v>
      </c>
      <c r="O73" s="2">
        <v>0</v>
      </c>
    </row>
    <row r="74" spans="1:15" hidden="1">
      <c r="A74" s="1" t="s">
        <v>60</v>
      </c>
      <c r="B74" s="1" t="s">
        <v>72</v>
      </c>
      <c r="C74" s="1">
        <v>0</v>
      </c>
      <c r="D74" s="28">
        <v>1817.5942</v>
      </c>
      <c r="E74" s="1">
        <v>538.84230000000002</v>
      </c>
      <c r="F74" s="6">
        <v>0.29645911470000003</v>
      </c>
      <c r="G74" s="1">
        <v>284.38130000000001</v>
      </c>
      <c r="H74" s="4">
        <v>0.15646029759999999</v>
      </c>
      <c r="I74" s="2">
        <v>0.86560000000000004</v>
      </c>
      <c r="J74" s="2">
        <v>0.83819999999999995</v>
      </c>
      <c r="K74" s="2">
        <v>0.82020000000000004</v>
      </c>
      <c r="L74" s="30">
        <v>7.2999999999999995E-2</v>
      </c>
      <c r="M74" s="2">
        <v>0.84179999999999999</v>
      </c>
      <c r="N74" s="6">
        <v>1.8159000000000001</v>
      </c>
      <c r="O74" s="2">
        <v>0</v>
      </c>
    </row>
    <row r="75" spans="1:15" hidden="1">
      <c r="A75" s="1" t="s">
        <v>60</v>
      </c>
      <c r="B75" s="1" t="s">
        <v>72</v>
      </c>
      <c r="C75" s="1">
        <v>1</v>
      </c>
      <c r="D75" s="28">
        <v>1817.5942</v>
      </c>
      <c r="E75" s="1">
        <v>539.66369999999995</v>
      </c>
      <c r="F75" s="6">
        <v>0.2969109928</v>
      </c>
      <c r="G75" s="1">
        <v>276.065</v>
      </c>
      <c r="H75" s="4">
        <v>0.15188488150000001</v>
      </c>
      <c r="I75" s="2">
        <v>0.83309999999999995</v>
      </c>
      <c r="J75" s="2">
        <v>0.96050000000000002</v>
      </c>
      <c r="K75" s="2">
        <v>0.95440000000000003</v>
      </c>
      <c r="L75" s="30">
        <v>7.2999999999999995E-2</v>
      </c>
      <c r="M75" s="2">
        <v>0.97499999999999998</v>
      </c>
      <c r="N75" s="6">
        <v>1.8411999999999999</v>
      </c>
      <c r="O75" s="2">
        <v>0</v>
      </c>
    </row>
    <row r="76" spans="1:15" hidden="1">
      <c r="A76" s="1" t="s">
        <v>60</v>
      </c>
      <c r="B76" s="1" t="s">
        <v>72</v>
      </c>
      <c r="C76" s="1">
        <v>2</v>
      </c>
      <c r="D76" s="28">
        <v>1817.5942</v>
      </c>
      <c r="E76" s="1">
        <v>533.58519999999999</v>
      </c>
      <c r="F76" s="6">
        <v>0.29356672579999998</v>
      </c>
      <c r="G76" s="1">
        <v>261.37389999999999</v>
      </c>
      <c r="H76" s="4">
        <v>0.1438021488</v>
      </c>
      <c r="I76" s="2">
        <v>0.89419999999999999</v>
      </c>
      <c r="J76" s="2">
        <v>0.87390000000000001</v>
      </c>
      <c r="K76" s="2">
        <v>0.86199999999999999</v>
      </c>
      <c r="L76" s="30">
        <v>7.2999999999999995E-2</v>
      </c>
      <c r="M76" s="2">
        <v>0.88470000000000004</v>
      </c>
      <c r="N76" s="6">
        <v>2.0613999999999999</v>
      </c>
      <c r="O76" s="2">
        <v>0</v>
      </c>
    </row>
    <row r="77" spans="1:15" hidden="1">
      <c r="A77" s="1" t="s">
        <v>60</v>
      </c>
      <c r="B77" s="1" t="s">
        <v>72</v>
      </c>
      <c r="C77" s="1">
        <v>3</v>
      </c>
      <c r="D77" s="28">
        <v>1817.5942</v>
      </c>
      <c r="E77" s="1">
        <v>545.11249999999995</v>
      </c>
      <c r="F77" s="6">
        <v>0.29990884000000001</v>
      </c>
      <c r="G77" s="1">
        <v>288.7242</v>
      </c>
      <c r="H77" s="4">
        <v>0.158849673</v>
      </c>
      <c r="I77" s="2">
        <v>0.86370000000000002</v>
      </c>
      <c r="J77" s="2">
        <v>0.92810000000000004</v>
      </c>
      <c r="K77" s="2">
        <v>0.92400000000000004</v>
      </c>
      <c r="L77" s="30">
        <v>7.2999999999999995E-2</v>
      </c>
      <c r="M77" s="2">
        <v>0.94830000000000003</v>
      </c>
      <c r="N77" s="6">
        <v>1.7855000000000001</v>
      </c>
      <c r="O77" s="30">
        <v>0</v>
      </c>
    </row>
    <row r="78" spans="1:15">
      <c r="A78" s="1" t="s">
        <v>60</v>
      </c>
      <c r="B78" s="1" t="s">
        <v>72</v>
      </c>
      <c r="C78" s="1">
        <v>4</v>
      </c>
      <c r="D78" s="28">
        <v>1817.5942</v>
      </c>
      <c r="E78" s="1">
        <v>535.42150000000004</v>
      </c>
      <c r="F78" s="6">
        <v>0.29457702540000003</v>
      </c>
      <c r="G78" s="1">
        <v>290.03140000000002</v>
      </c>
      <c r="H78" s="4">
        <v>0.15956886419999999</v>
      </c>
      <c r="I78" s="2">
        <v>0.87319999999999998</v>
      </c>
      <c r="J78" s="2">
        <v>0.88280000000000003</v>
      </c>
      <c r="K78" s="2">
        <v>0.87590000000000001</v>
      </c>
      <c r="L78" s="30">
        <v>7.2999999999999995E-2</v>
      </c>
      <c r="M78" s="2">
        <v>0.89900000000000002</v>
      </c>
      <c r="N78" s="6">
        <v>1.87</v>
      </c>
      <c r="O78" s="30">
        <v>0</v>
      </c>
    </row>
    <row r="79" spans="1:15" hidden="1">
      <c r="A79" s="1" t="s">
        <v>60</v>
      </c>
      <c r="B79" s="1" t="s">
        <v>73</v>
      </c>
      <c r="C79" s="1">
        <v>-2</v>
      </c>
      <c r="D79" s="28">
        <v>5131.7473</v>
      </c>
      <c r="E79" s="1">
        <v>1197.0042000000001</v>
      </c>
      <c r="F79" s="6">
        <v>0.23325471749999999</v>
      </c>
      <c r="G79" s="1">
        <v>486.96030000000002</v>
      </c>
      <c r="H79" s="4">
        <v>9.4891725900000001E-2</v>
      </c>
      <c r="I79" s="2">
        <v>0.84309999999999996</v>
      </c>
      <c r="J79" s="2">
        <v>0.96579999999999999</v>
      </c>
      <c r="K79" s="2">
        <v>0.95799999999999996</v>
      </c>
      <c r="L79" s="30">
        <v>3.6499999999999998E-2</v>
      </c>
      <c r="M79" s="2">
        <v>0.97499999999999998</v>
      </c>
      <c r="N79" s="6">
        <v>1.5864</v>
      </c>
      <c r="O79" s="2">
        <v>0</v>
      </c>
    </row>
    <row r="80" spans="1:15" hidden="1">
      <c r="A80" s="1" t="s">
        <v>60</v>
      </c>
      <c r="B80" s="1" t="s">
        <v>73</v>
      </c>
      <c r="C80" s="1">
        <v>-1</v>
      </c>
      <c r="D80" s="28">
        <v>5131.7473</v>
      </c>
      <c r="E80" s="1">
        <v>1188.5572</v>
      </c>
      <c r="F80" s="6">
        <v>0.23160868339999999</v>
      </c>
      <c r="G80" s="1">
        <v>484.185</v>
      </c>
      <c r="H80" s="4">
        <v>9.4350922599999998E-2</v>
      </c>
      <c r="I80" s="2">
        <v>0.8448</v>
      </c>
      <c r="J80" s="2">
        <v>0.96409999999999996</v>
      </c>
      <c r="K80" s="2">
        <v>0.95550000000000002</v>
      </c>
      <c r="L80" s="30">
        <v>3.6499999999999998E-2</v>
      </c>
      <c r="M80" s="2">
        <v>0.97499999999999998</v>
      </c>
      <c r="N80" s="6">
        <v>1.5717000000000001</v>
      </c>
      <c r="O80" s="2">
        <v>0</v>
      </c>
    </row>
    <row r="81" spans="1:15" hidden="1">
      <c r="A81" s="1" t="s">
        <v>60</v>
      </c>
      <c r="B81" s="1" t="s">
        <v>73</v>
      </c>
      <c r="C81" s="1">
        <v>0</v>
      </c>
      <c r="D81" s="28">
        <v>5131.7473</v>
      </c>
      <c r="E81" s="1">
        <v>1188.5572</v>
      </c>
      <c r="F81" s="6">
        <v>0.23160868339999999</v>
      </c>
      <c r="G81" s="1">
        <v>484.185</v>
      </c>
      <c r="H81" s="4">
        <v>9.4350922599999998E-2</v>
      </c>
      <c r="I81" s="2">
        <v>0.8448</v>
      </c>
      <c r="J81" s="2">
        <v>0.96409999999999996</v>
      </c>
      <c r="K81" s="2">
        <v>0.95550000000000002</v>
      </c>
      <c r="L81" s="30">
        <v>3.6499999999999998E-2</v>
      </c>
      <c r="M81" s="2">
        <v>0.97499999999999998</v>
      </c>
      <c r="N81" s="6">
        <v>1.5717000000000001</v>
      </c>
      <c r="O81" s="2">
        <v>0</v>
      </c>
    </row>
    <row r="82" spans="1:15" hidden="1">
      <c r="A82" s="1" t="s">
        <v>60</v>
      </c>
      <c r="B82" s="1" t="s">
        <v>73</v>
      </c>
      <c r="C82" s="1">
        <v>1</v>
      </c>
      <c r="D82" s="28">
        <v>5131.7473</v>
      </c>
      <c r="E82" s="1">
        <v>1190.3688999999999</v>
      </c>
      <c r="F82" s="6">
        <v>0.23196171309999999</v>
      </c>
      <c r="G82" s="1">
        <v>480.13839999999999</v>
      </c>
      <c r="H82" s="4">
        <v>9.3562369000000006E-2</v>
      </c>
      <c r="I82" s="2">
        <v>0.81810000000000005</v>
      </c>
      <c r="J82" s="2">
        <v>0.97540000000000004</v>
      </c>
      <c r="K82" s="2">
        <v>0.97450000000000003</v>
      </c>
      <c r="L82" s="30">
        <v>3.6499999999999998E-2</v>
      </c>
      <c r="M82" s="2">
        <v>0.97499999999999998</v>
      </c>
      <c r="N82" s="6">
        <v>1.5357000000000001</v>
      </c>
      <c r="O82" s="2">
        <v>0</v>
      </c>
    </row>
    <row r="83" spans="1:15" hidden="1">
      <c r="A83" s="1" t="s">
        <v>60</v>
      </c>
      <c r="B83" s="1" t="s">
        <v>73</v>
      </c>
      <c r="C83" s="1">
        <v>2</v>
      </c>
      <c r="D83" s="28">
        <v>5131.7473</v>
      </c>
      <c r="E83" s="1">
        <v>1176.9611</v>
      </c>
      <c r="F83" s="6">
        <v>0.22934900450000001</v>
      </c>
      <c r="G83" s="1">
        <v>466.20839999999998</v>
      </c>
      <c r="H83" s="4">
        <v>9.0847889099999996E-2</v>
      </c>
      <c r="I83" s="2">
        <v>0.89449999999999996</v>
      </c>
      <c r="J83" s="2">
        <v>0.89080000000000004</v>
      </c>
      <c r="K83" s="2">
        <v>0.87029999999999996</v>
      </c>
      <c r="L83" s="30">
        <v>3.6499999999999998E-2</v>
      </c>
      <c r="M83" s="2">
        <v>0.89319999999999999</v>
      </c>
      <c r="N83" s="6">
        <v>1.6049</v>
      </c>
      <c r="O83" s="2">
        <v>0</v>
      </c>
    </row>
    <row r="84" spans="1:15" hidden="1">
      <c r="A84" s="1" t="s">
        <v>60</v>
      </c>
      <c r="B84" s="1" t="s">
        <v>73</v>
      </c>
      <c r="C84" s="1">
        <v>3</v>
      </c>
      <c r="D84" s="28">
        <v>5131.7473</v>
      </c>
      <c r="E84" s="1">
        <v>1202.3878</v>
      </c>
      <c r="F84" s="6">
        <v>0.23430378130000001</v>
      </c>
      <c r="G84" s="1">
        <v>476.06950000000001</v>
      </c>
      <c r="H84" s="4">
        <v>9.2769491300000007E-2</v>
      </c>
      <c r="I84" s="2">
        <v>0.88149999999999995</v>
      </c>
      <c r="J84" s="2">
        <v>0.96120000000000005</v>
      </c>
      <c r="K84" s="2">
        <v>0.95169999999999999</v>
      </c>
      <c r="L84" s="30">
        <v>3.6499999999999998E-2</v>
      </c>
      <c r="M84" s="2">
        <v>0.97499999999999998</v>
      </c>
      <c r="N84" s="6">
        <v>1.593</v>
      </c>
      <c r="O84" s="30">
        <v>0</v>
      </c>
    </row>
    <row r="85" spans="1:15" ht="15" thickBot="1">
      <c r="A85" s="9" t="s">
        <v>60</v>
      </c>
      <c r="B85" s="9" t="s">
        <v>73</v>
      </c>
      <c r="C85" s="9">
        <v>4</v>
      </c>
      <c r="D85" s="29">
        <v>5131.7473</v>
      </c>
      <c r="E85" s="9">
        <v>1181.0116</v>
      </c>
      <c r="F85" s="24">
        <v>0.2301383011</v>
      </c>
      <c r="G85" s="9">
        <v>486.84550000000002</v>
      </c>
      <c r="H85" s="12">
        <v>9.4869352800000001E-2</v>
      </c>
      <c r="I85" s="10">
        <v>0.8911</v>
      </c>
      <c r="J85" s="10">
        <v>0.93799999999999994</v>
      </c>
      <c r="K85" s="10">
        <v>0.92749999999999999</v>
      </c>
      <c r="L85" s="31">
        <v>3.6499999999999998E-2</v>
      </c>
      <c r="M85" s="10">
        <v>0.95189999999999997</v>
      </c>
      <c r="N85" s="24">
        <v>1.625</v>
      </c>
      <c r="O85" s="31">
        <v>0</v>
      </c>
    </row>
    <row r="86" spans="1:15" ht="15" hidden="1" thickTop="1">
      <c r="A86" s="1" t="s">
        <v>61</v>
      </c>
      <c r="B86" s="1" t="s">
        <v>71</v>
      </c>
      <c r="C86" s="1">
        <v>-2</v>
      </c>
      <c r="D86" s="28">
        <v>70275.920499999993</v>
      </c>
      <c r="E86" s="1">
        <v>15557.810100000001</v>
      </c>
      <c r="F86" s="6">
        <v>0.22138180539999999</v>
      </c>
      <c r="G86" s="1">
        <v>6811.3501999999999</v>
      </c>
      <c r="H86" s="4">
        <v>9.6922959500000003E-2</v>
      </c>
      <c r="I86" s="2">
        <v>0.85170000000000001</v>
      </c>
      <c r="J86" s="2">
        <v>0.98380000000000001</v>
      </c>
      <c r="K86" s="2">
        <v>0.97819999999999996</v>
      </c>
      <c r="L86" s="30">
        <v>1.7500000000000002E-2</v>
      </c>
      <c r="M86" s="2">
        <v>0.98099999999999998</v>
      </c>
      <c r="N86" s="6">
        <v>1.508</v>
      </c>
      <c r="O86" s="2">
        <v>0</v>
      </c>
    </row>
    <row r="87" spans="1:15" ht="15" hidden="1" thickTop="1">
      <c r="A87" s="1" t="s">
        <v>61</v>
      </c>
      <c r="B87" s="1" t="s">
        <v>71</v>
      </c>
      <c r="C87" s="1">
        <v>-1</v>
      </c>
      <c r="D87" s="28">
        <v>70275.920499999993</v>
      </c>
      <c r="E87" s="1">
        <v>15481.0322</v>
      </c>
      <c r="F87" s="6">
        <v>0.2202892843</v>
      </c>
      <c r="G87" s="1">
        <v>6758.0667000000003</v>
      </c>
      <c r="H87" s="4">
        <v>9.6164756200000007E-2</v>
      </c>
      <c r="I87" s="2">
        <v>0.85109999999999997</v>
      </c>
      <c r="J87" s="2">
        <v>0.98380000000000001</v>
      </c>
      <c r="K87" s="2">
        <v>0.97889999999999999</v>
      </c>
      <c r="L87" s="30">
        <v>1.7500000000000002E-2</v>
      </c>
      <c r="M87" s="2">
        <v>0.98099999999999998</v>
      </c>
      <c r="N87" s="6">
        <v>1.5046999999999999</v>
      </c>
      <c r="O87" s="2">
        <v>0</v>
      </c>
    </row>
    <row r="88" spans="1:15" ht="15" hidden="1" thickTop="1">
      <c r="A88" s="1" t="s">
        <v>61</v>
      </c>
      <c r="B88" s="1" t="s">
        <v>71</v>
      </c>
      <c r="C88" s="1">
        <v>0</v>
      </c>
      <c r="D88" s="28">
        <v>70275.920499999993</v>
      </c>
      <c r="E88" s="1">
        <v>15481.0322</v>
      </c>
      <c r="F88" s="6">
        <v>0.2202892843</v>
      </c>
      <c r="G88" s="1">
        <v>6758.0667000000003</v>
      </c>
      <c r="H88" s="4">
        <v>9.6164756200000007E-2</v>
      </c>
      <c r="I88" s="2">
        <v>0.85109999999999997</v>
      </c>
      <c r="J88" s="2">
        <v>0.98380000000000001</v>
      </c>
      <c r="K88" s="2">
        <v>0.97889999999999999</v>
      </c>
      <c r="L88" s="30">
        <v>1.7500000000000002E-2</v>
      </c>
      <c r="M88" s="2">
        <v>0.98099999999999998</v>
      </c>
      <c r="N88" s="6">
        <v>1.5046999999999999</v>
      </c>
      <c r="O88" s="2">
        <v>0</v>
      </c>
    </row>
    <row r="89" spans="1:15" ht="15" hidden="1" thickTop="1">
      <c r="A89" s="1" t="s">
        <v>61</v>
      </c>
      <c r="B89" s="1" t="s">
        <v>71</v>
      </c>
      <c r="C89" s="1">
        <v>1</v>
      </c>
      <c r="D89" s="28">
        <v>70275.920499999993</v>
      </c>
      <c r="E89" s="1">
        <v>15845.405199999999</v>
      </c>
      <c r="F89" s="6">
        <v>0.2254741757</v>
      </c>
      <c r="G89" s="1">
        <v>7066.5331999999999</v>
      </c>
      <c r="H89" s="4">
        <v>0.10055411910000001</v>
      </c>
      <c r="I89" s="2">
        <v>0.83540000000000003</v>
      </c>
      <c r="J89" s="2">
        <v>0.997</v>
      </c>
      <c r="K89" s="2">
        <v>0.99670000000000003</v>
      </c>
      <c r="L89" s="30">
        <v>1.7500000000000002E-2</v>
      </c>
      <c r="M89" s="2">
        <v>0.98099999999999998</v>
      </c>
      <c r="N89" s="6">
        <v>1.4655</v>
      </c>
      <c r="O89" s="2">
        <v>0</v>
      </c>
    </row>
    <row r="90" spans="1:15" ht="15" hidden="1" thickTop="1">
      <c r="A90" s="1" t="s">
        <v>61</v>
      </c>
      <c r="B90" s="1" t="s">
        <v>71</v>
      </c>
      <c r="C90" s="1">
        <v>2</v>
      </c>
      <c r="D90" s="28">
        <v>70275.920499999993</v>
      </c>
      <c r="E90" s="1">
        <v>13328.2734</v>
      </c>
      <c r="F90" s="6">
        <v>0.1896563335</v>
      </c>
      <c r="G90" s="1">
        <v>4431.7196999999996</v>
      </c>
      <c r="H90" s="4">
        <v>6.3061710399999998E-2</v>
      </c>
      <c r="I90" s="2">
        <v>0.89770000000000005</v>
      </c>
      <c r="J90" s="2">
        <v>0.92869999999999997</v>
      </c>
      <c r="K90" s="2">
        <v>0.91769999999999996</v>
      </c>
      <c r="L90" s="30">
        <v>1.7500000000000002E-2</v>
      </c>
      <c r="M90" s="2">
        <v>0.94779999999999998</v>
      </c>
      <c r="N90" s="6">
        <v>1.54</v>
      </c>
      <c r="O90" s="2">
        <v>0</v>
      </c>
    </row>
    <row r="91" spans="1:15" ht="15" hidden="1" thickTop="1">
      <c r="A91" s="1" t="s">
        <v>61</v>
      </c>
      <c r="B91" s="1" t="s">
        <v>71</v>
      </c>
      <c r="C91" s="1">
        <v>3</v>
      </c>
      <c r="D91" s="28">
        <v>70275.920499999993</v>
      </c>
      <c r="E91" s="1">
        <v>15826.8352</v>
      </c>
      <c r="F91" s="6">
        <v>0.22520993110000001</v>
      </c>
      <c r="G91" s="1">
        <v>7651.7903999999999</v>
      </c>
      <c r="H91" s="4">
        <v>0.10888210869999999</v>
      </c>
      <c r="I91" s="2">
        <v>0.85750000000000004</v>
      </c>
      <c r="J91" s="2">
        <v>0.98719999999999997</v>
      </c>
      <c r="K91" s="2">
        <v>0.98419999999999996</v>
      </c>
      <c r="L91" s="30">
        <v>1.7500000000000002E-2</v>
      </c>
      <c r="M91" s="2">
        <v>0.98099999999999998</v>
      </c>
      <c r="N91" s="6">
        <v>1.2847</v>
      </c>
      <c r="O91" s="30">
        <v>0</v>
      </c>
    </row>
    <row r="92" spans="1:15" ht="15" thickTop="1">
      <c r="A92" s="1" t="s">
        <v>61</v>
      </c>
      <c r="B92" s="143" t="s">
        <v>71</v>
      </c>
      <c r="C92" s="1">
        <v>4</v>
      </c>
      <c r="D92" s="28">
        <v>70275.920499999993</v>
      </c>
      <c r="E92" s="1">
        <v>15537.3519</v>
      </c>
      <c r="F92" s="6">
        <v>0.22109069210000001</v>
      </c>
      <c r="G92" s="1">
        <v>7731.6498000000001</v>
      </c>
      <c r="H92" s="4">
        <v>0.11001847839999999</v>
      </c>
      <c r="I92" s="2">
        <v>0.86929999999999996</v>
      </c>
      <c r="J92" s="2">
        <v>0.98219999999999996</v>
      </c>
      <c r="K92" s="2">
        <v>0.97629999999999995</v>
      </c>
      <c r="L92" s="30">
        <v>1.7500000000000002E-2</v>
      </c>
      <c r="M92" s="142">
        <v>0.98099999999999998</v>
      </c>
      <c r="N92" s="6">
        <v>1.2896000000000001</v>
      </c>
      <c r="O92" s="30">
        <v>0</v>
      </c>
    </row>
    <row r="93" spans="1:15" hidden="1">
      <c r="A93" s="1" t="s">
        <v>61</v>
      </c>
      <c r="B93" s="1" t="s">
        <v>72</v>
      </c>
      <c r="C93" s="1">
        <v>-2</v>
      </c>
      <c r="D93" s="28">
        <v>10511.582200000001</v>
      </c>
      <c r="E93" s="1">
        <v>3384.8335000000002</v>
      </c>
      <c r="F93" s="6">
        <v>0.32200989870000002</v>
      </c>
      <c r="G93" s="1">
        <v>1905.3426999999999</v>
      </c>
      <c r="H93" s="4">
        <v>0.18126126570000001</v>
      </c>
      <c r="I93" s="2">
        <v>0.88300000000000001</v>
      </c>
      <c r="J93" s="2">
        <v>0.85360000000000003</v>
      </c>
      <c r="K93" s="2">
        <v>0.8034</v>
      </c>
      <c r="L93" s="30">
        <v>1.7399999999999999E-2</v>
      </c>
      <c r="M93" s="2">
        <v>0.83879999999999999</v>
      </c>
      <c r="N93" s="6">
        <v>1.8445</v>
      </c>
      <c r="O93" s="2">
        <v>0</v>
      </c>
    </row>
    <row r="94" spans="1:15" hidden="1">
      <c r="A94" s="1" t="s">
        <v>61</v>
      </c>
      <c r="B94" s="1" t="s">
        <v>72</v>
      </c>
      <c r="C94" s="1">
        <v>-1</v>
      </c>
      <c r="D94" s="28">
        <v>10511.582200000001</v>
      </c>
      <c r="E94" s="1">
        <v>3368.1293000000001</v>
      </c>
      <c r="F94" s="6">
        <v>0.3204207771</v>
      </c>
      <c r="G94" s="1">
        <v>1896.5201999999999</v>
      </c>
      <c r="H94" s="4">
        <v>0.18042195999999999</v>
      </c>
      <c r="I94" s="2">
        <v>0.88600000000000001</v>
      </c>
      <c r="J94" s="2">
        <v>0.84399999999999997</v>
      </c>
      <c r="K94" s="2">
        <v>0.79220000000000002</v>
      </c>
      <c r="L94" s="30">
        <v>1.7399999999999999E-2</v>
      </c>
      <c r="M94" s="2">
        <v>0.82709999999999995</v>
      </c>
      <c r="N94" s="6">
        <v>1.8342000000000001</v>
      </c>
      <c r="O94" s="2">
        <v>0</v>
      </c>
    </row>
    <row r="95" spans="1:15" hidden="1">
      <c r="A95" s="1" t="s">
        <v>61</v>
      </c>
      <c r="B95" s="1" t="s">
        <v>72</v>
      </c>
      <c r="C95" s="1">
        <v>0</v>
      </c>
      <c r="D95" s="28">
        <v>10511.582200000001</v>
      </c>
      <c r="E95" s="1">
        <v>3368.1293000000001</v>
      </c>
      <c r="F95" s="6">
        <v>0.3204207771</v>
      </c>
      <c r="G95" s="1">
        <v>1896.5201999999999</v>
      </c>
      <c r="H95" s="4">
        <v>0.18042195999999999</v>
      </c>
      <c r="I95" s="2">
        <v>0.88600000000000001</v>
      </c>
      <c r="J95" s="2">
        <v>0.84399999999999997</v>
      </c>
      <c r="K95" s="2">
        <v>0.79220000000000002</v>
      </c>
      <c r="L95" s="30">
        <v>1.7399999999999999E-2</v>
      </c>
      <c r="M95" s="2">
        <v>0.82709999999999995</v>
      </c>
      <c r="N95" s="6">
        <v>1.8342000000000001</v>
      </c>
      <c r="O95" s="2">
        <v>0</v>
      </c>
    </row>
    <row r="96" spans="1:15" hidden="1">
      <c r="A96" s="1" t="s">
        <v>61</v>
      </c>
      <c r="B96" s="1" t="s">
        <v>72</v>
      </c>
      <c r="C96" s="1">
        <v>1</v>
      </c>
      <c r="D96" s="28">
        <v>10511.582200000001</v>
      </c>
      <c r="E96" s="1">
        <v>3447.4041000000002</v>
      </c>
      <c r="F96" s="6">
        <v>0.32796243739999997</v>
      </c>
      <c r="G96" s="1">
        <v>1922.9502</v>
      </c>
      <c r="H96" s="4">
        <v>0.1829363262</v>
      </c>
      <c r="I96" s="2">
        <v>0.86370000000000002</v>
      </c>
      <c r="J96" s="2">
        <v>0.96160000000000001</v>
      </c>
      <c r="K96" s="2">
        <v>0.94269999999999998</v>
      </c>
      <c r="L96" s="30">
        <v>1.7399999999999999E-2</v>
      </c>
      <c r="M96" s="2">
        <v>0.98740000000000006</v>
      </c>
      <c r="N96" s="6">
        <v>1.8593999999999999</v>
      </c>
      <c r="O96" s="2">
        <v>0</v>
      </c>
    </row>
    <row r="97" spans="1:15" hidden="1">
      <c r="A97" s="1" t="s">
        <v>61</v>
      </c>
      <c r="B97" s="1" t="s">
        <v>72</v>
      </c>
      <c r="C97" s="1">
        <v>2</v>
      </c>
      <c r="D97" s="28">
        <v>10511.582200000001</v>
      </c>
      <c r="E97" s="1">
        <v>2899.7645000000002</v>
      </c>
      <c r="F97" s="6">
        <v>0.2758637578</v>
      </c>
      <c r="G97" s="1">
        <v>1325.5019</v>
      </c>
      <c r="H97" s="4">
        <v>0.1260991809</v>
      </c>
      <c r="I97" s="2">
        <v>0.90769999999999995</v>
      </c>
      <c r="J97" s="2">
        <v>0.83130000000000004</v>
      </c>
      <c r="K97" s="2">
        <v>0.79600000000000004</v>
      </c>
      <c r="L97" s="30">
        <v>1.7399999999999999E-2</v>
      </c>
      <c r="M97" s="2">
        <v>0.8337</v>
      </c>
      <c r="N97" s="6">
        <v>2.0796000000000001</v>
      </c>
      <c r="O97" s="2">
        <v>0</v>
      </c>
    </row>
    <row r="98" spans="1:15" hidden="1">
      <c r="A98" s="1" t="s">
        <v>61</v>
      </c>
      <c r="B98" s="1" t="s">
        <v>72</v>
      </c>
      <c r="C98" s="1">
        <v>3</v>
      </c>
      <c r="D98" s="28">
        <v>10511.582200000001</v>
      </c>
      <c r="E98" s="1">
        <v>3443.3638999999998</v>
      </c>
      <c r="F98" s="6">
        <v>0.32757808160000002</v>
      </c>
      <c r="G98" s="1">
        <v>1960.6088999999999</v>
      </c>
      <c r="H98" s="4">
        <v>0.18651891449999999</v>
      </c>
      <c r="I98" s="2">
        <v>0.87770000000000004</v>
      </c>
      <c r="J98" s="2">
        <v>0.94230000000000003</v>
      </c>
      <c r="K98" s="2">
        <v>0.91790000000000005</v>
      </c>
      <c r="L98" s="30">
        <v>1.7399999999999999E-2</v>
      </c>
      <c r="M98" s="2">
        <v>0.96130000000000004</v>
      </c>
      <c r="N98" s="6">
        <v>1.8038000000000001</v>
      </c>
      <c r="O98" s="30">
        <v>0</v>
      </c>
    </row>
    <row r="99" spans="1:15">
      <c r="A99" s="1" t="s">
        <v>61</v>
      </c>
      <c r="B99" s="1" t="s">
        <v>72</v>
      </c>
      <c r="C99" s="1">
        <v>4</v>
      </c>
      <c r="D99" s="28">
        <v>10511.582200000001</v>
      </c>
      <c r="E99" s="1">
        <v>3380.3825000000002</v>
      </c>
      <c r="F99" s="6">
        <v>0.32158646120000001</v>
      </c>
      <c r="G99" s="1">
        <v>1961.2330999999999</v>
      </c>
      <c r="H99" s="4">
        <v>0.1865783</v>
      </c>
      <c r="I99" s="2">
        <v>0.89</v>
      </c>
      <c r="J99" s="2">
        <v>0.8911</v>
      </c>
      <c r="K99" s="2">
        <v>0.85070000000000001</v>
      </c>
      <c r="L99" s="30">
        <v>1.7399999999999999E-2</v>
      </c>
      <c r="M99" s="2">
        <v>0.89100000000000001</v>
      </c>
      <c r="N99" s="6">
        <v>1.8882000000000001</v>
      </c>
      <c r="O99" s="30">
        <v>0</v>
      </c>
    </row>
    <row r="100" spans="1:15" hidden="1">
      <c r="A100" s="1" t="s">
        <v>61</v>
      </c>
      <c r="B100" s="1" t="s">
        <v>73</v>
      </c>
      <c r="C100" s="1">
        <v>-2</v>
      </c>
      <c r="D100" s="28">
        <v>30369.828099999999</v>
      </c>
      <c r="E100" s="1">
        <v>7640.1446999999998</v>
      </c>
      <c r="F100" s="6">
        <v>0.25157023340000001</v>
      </c>
      <c r="G100" s="1">
        <v>3438.0844000000002</v>
      </c>
      <c r="H100" s="4">
        <v>0.1132072418</v>
      </c>
      <c r="I100" s="2">
        <v>0.85929999999999995</v>
      </c>
      <c r="J100" s="2">
        <v>0.97550000000000003</v>
      </c>
      <c r="K100" s="2">
        <v>0.97399999999999998</v>
      </c>
      <c r="L100" s="30">
        <v>1.7999999999999999E-2</v>
      </c>
      <c r="M100" s="2">
        <v>0.995</v>
      </c>
      <c r="N100" s="6">
        <v>1.6046</v>
      </c>
      <c r="O100" s="2">
        <v>0</v>
      </c>
    </row>
    <row r="101" spans="1:15" hidden="1">
      <c r="A101" s="1" t="s">
        <v>61</v>
      </c>
      <c r="B101" s="1" t="s">
        <v>73</v>
      </c>
      <c r="C101" s="1">
        <v>-1</v>
      </c>
      <c r="D101" s="28">
        <v>30369.828099999999</v>
      </c>
      <c r="E101" s="1">
        <v>7602.4404999999997</v>
      </c>
      <c r="F101" s="6">
        <v>0.25032873210000001</v>
      </c>
      <c r="G101" s="1">
        <v>3433.9459000000002</v>
      </c>
      <c r="H101" s="4">
        <v>0.1130709713</v>
      </c>
      <c r="I101" s="2">
        <v>0.86019999999999996</v>
      </c>
      <c r="J101" s="2">
        <v>0.97219999999999995</v>
      </c>
      <c r="K101" s="2">
        <v>0.96699999999999997</v>
      </c>
      <c r="L101" s="30">
        <v>1.7999999999999999E-2</v>
      </c>
      <c r="M101" s="2">
        <v>0.995</v>
      </c>
      <c r="N101" s="6">
        <v>1.59</v>
      </c>
      <c r="O101" s="2">
        <v>0</v>
      </c>
    </row>
    <row r="102" spans="1:15" hidden="1">
      <c r="A102" s="1" t="s">
        <v>61</v>
      </c>
      <c r="B102" s="1" t="s">
        <v>73</v>
      </c>
      <c r="C102" s="1">
        <v>0</v>
      </c>
      <c r="D102" s="28">
        <v>30369.828099999999</v>
      </c>
      <c r="E102" s="1">
        <v>7602.4404999999997</v>
      </c>
      <c r="F102" s="6">
        <v>0.25032873210000001</v>
      </c>
      <c r="G102" s="1">
        <v>3433.9459000000002</v>
      </c>
      <c r="H102" s="4">
        <v>0.1130709713</v>
      </c>
      <c r="I102" s="2">
        <v>0.86019999999999996</v>
      </c>
      <c r="J102" s="2">
        <v>0.97219999999999995</v>
      </c>
      <c r="K102" s="2">
        <v>0.96699999999999997</v>
      </c>
      <c r="L102" s="30">
        <v>1.7999999999999999E-2</v>
      </c>
      <c r="M102" s="2">
        <v>0.995</v>
      </c>
      <c r="N102" s="6">
        <v>1.59</v>
      </c>
      <c r="O102" s="2">
        <v>0</v>
      </c>
    </row>
    <row r="103" spans="1:15" hidden="1">
      <c r="A103" s="1" t="s">
        <v>61</v>
      </c>
      <c r="B103" s="1" t="s">
        <v>73</v>
      </c>
      <c r="C103" s="1">
        <v>1</v>
      </c>
      <c r="D103" s="28">
        <v>30369.828099999999</v>
      </c>
      <c r="E103" s="1">
        <v>7781.3771999999999</v>
      </c>
      <c r="F103" s="6">
        <v>0.25622065420000001</v>
      </c>
      <c r="G103" s="1">
        <v>3578.2129</v>
      </c>
      <c r="H103" s="4">
        <v>0.11782131010000001</v>
      </c>
      <c r="I103" s="2">
        <v>0.84730000000000005</v>
      </c>
      <c r="J103" s="2">
        <v>0.98819999999999997</v>
      </c>
      <c r="K103" s="2">
        <v>0.98699999999999999</v>
      </c>
      <c r="L103" s="30">
        <v>1.7999999999999999E-2</v>
      </c>
      <c r="M103" s="2">
        <v>0.99170000000000003</v>
      </c>
      <c r="N103" s="6">
        <v>1.5539000000000001</v>
      </c>
      <c r="O103" s="2">
        <v>0</v>
      </c>
    </row>
    <row r="104" spans="1:15" hidden="1">
      <c r="A104" s="1" t="s">
        <v>61</v>
      </c>
      <c r="B104" s="1" t="s">
        <v>73</v>
      </c>
      <c r="C104" s="1">
        <v>2</v>
      </c>
      <c r="D104" s="28">
        <v>30369.828099999999</v>
      </c>
      <c r="E104" s="1">
        <v>6545.2615999999998</v>
      </c>
      <c r="F104" s="6">
        <v>0.21551856080000001</v>
      </c>
      <c r="G104" s="1">
        <v>2339.0065</v>
      </c>
      <c r="H104" s="4">
        <v>7.7017445399999995E-2</v>
      </c>
      <c r="I104" s="2">
        <v>0.90920000000000001</v>
      </c>
      <c r="J104" s="2">
        <v>0.874</v>
      </c>
      <c r="K104" s="2">
        <v>0.84570000000000001</v>
      </c>
      <c r="L104" s="30">
        <v>1.7999999999999999E-2</v>
      </c>
      <c r="M104" s="2">
        <v>0.88290000000000002</v>
      </c>
      <c r="N104" s="6">
        <v>1.6232</v>
      </c>
      <c r="O104" s="2">
        <v>0</v>
      </c>
    </row>
    <row r="105" spans="1:15" hidden="1">
      <c r="A105" s="1" t="s">
        <v>61</v>
      </c>
      <c r="B105" s="1" t="s">
        <v>73</v>
      </c>
      <c r="C105" s="1">
        <v>3</v>
      </c>
      <c r="D105" s="28">
        <v>30369.828099999999</v>
      </c>
      <c r="E105" s="1">
        <v>7772.2578000000003</v>
      </c>
      <c r="F105" s="6">
        <v>0.25592037629999997</v>
      </c>
      <c r="G105" s="1">
        <v>3473.8856999999998</v>
      </c>
      <c r="H105" s="4">
        <v>0.11438608629999999</v>
      </c>
      <c r="I105" s="2">
        <v>0.88919999999999999</v>
      </c>
      <c r="J105" s="2">
        <v>0.97230000000000005</v>
      </c>
      <c r="K105" s="2">
        <v>0.96179999999999999</v>
      </c>
      <c r="L105" s="30">
        <v>1.7999999999999999E-2</v>
      </c>
      <c r="M105" s="2">
        <v>0.99170000000000003</v>
      </c>
      <c r="N105" s="6">
        <v>1.6112</v>
      </c>
      <c r="O105" s="30">
        <v>0</v>
      </c>
    </row>
    <row r="106" spans="1:15">
      <c r="A106" s="1" t="s">
        <v>61</v>
      </c>
      <c r="B106" s="1" t="s">
        <v>73</v>
      </c>
      <c r="C106" s="1">
        <v>4</v>
      </c>
      <c r="D106" s="28">
        <v>30369.828099999999</v>
      </c>
      <c r="E106" s="1">
        <v>7630.098</v>
      </c>
      <c r="F106" s="6">
        <v>0.2512394228</v>
      </c>
      <c r="G106" s="1">
        <v>3522.0032999999999</v>
      </c>
      <c r="H106" s="4">
        <v>0.1159704745</v>
      </c>
      <c r="I106" s="2">
        <v>0.90410000000000001</v>
      </c>
      <c r="J106" s="2">
        <v>0.94989999999999997</v>
      </c>
      <c r="K106" s="2">
        <v>0.92630000000000001</v>
      </c>
      <c r="L106" s="30">
        <v>1.7999999999999999E-2</v>
      </c>
      <c r="M106" s="2">
        <v>0.96699999999999997</v>
      </c>
      <c r="N106" s="6">
        <v>1.6433</v>
      </c>
      <c r="O106" s="30">
        <v>0</v>
      </c>
    </row>
    <row r="107" spans="1:15" ht="15">
      <c r="E107" s="77"/>
    </row>
    <row r="108" spans="1:15" ht="15">
      <c r="E108" s="146"/>
      <c r="F108" s="146"/>
    </row>
    <row r="109" spans="1:15" ht="17.399999999999999">
      <c r="B109" s="42" t="s">
        <v>202</v>
      </c>
      <c r="D109" s="1">
        <f>SUM(D15,D36,D57,D78,D99)</f>
        <v>29102.0484</v>
      </c>
    </row>
    <row r="110" spans="1:15" ht="17.399999999999999">
      <c r="B110" s="42" t="s">
        <v>203</v>
      </c>
      <c r="D110" s="1">
        <f>SUM(D22,D43,D64,D85,D106)</f>
        <v>93202.4277</v>
      </c>
    </row>
    <row r="111" spans="1:15" ht="17.399999999999999">
      <c r="B111" s="42" t="s">
        <v>204</v>
      </c>
      <c r="D111" s="1">
        <f>SUM(D8,D29,D50,D71,D92)</f>
        <v>185477.74129999999</v>
      </c>
      <c r="O111" s="144"/>
    </row>
    <row r="113" spans="2:7" ht="18" thickBot="1">
      <c r="B113" s="42" t="s">
        <v>205</v>
      </c>
      <c r="D113" s="1">
        <f>SUM(D8:D22,D50:D64)</f>
        <v>442056.19140000013</v>
      </c>
      <c r="E113" s="1">
        <f>D113</f>
        <v>442056.19140000013</v>
      </c>
      <c r="G113" s="62">
        <v>123431.9114</v>
      </c>
    </row>
    <row r="114" spans="2:7" ht="18.600000000000001" thickTop="1" thickBot="1">
      <c r="B114" s="42" t="s">
        <v>206</v>
      </c>
      <c r="D114" s="1">
        <f>SUM(D29:D43,D71:D85,D92:D106)</f>
        <v>599552.8825999999</v>
      </c>
      <c r="E114" s="1">
        <f>D114</f>
        <v>599552.8825999999</v>
      </c>
      <c r="G114" s="62">
        <v>196537.08989999999</v>
      </c>
    </row>
    <row r="115" spans="2:7" ht="15" thickTop="1"/>
  </sheetData>
  <autoFilter ref="A1:O106" xr:uid="{00000000-0001-0000-0600-000000000000}">
    <filterColumn colId="2">
      <filters>
        <filter val="4"/>
      </filters>
    </filterColumn>
  </autoFilter>
  <phoneticPr fontId="1" type="noConversion"/>
  <pageMargins left="0.75" right="0.75" top="0.75" bottom="0.5" header="0.5" footer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X47"/>
  <sheetViews>
    <sheetView zoomScale="70" zoomScaleNormal="70" workbookViewId="0">
      <pane xSplit="2" ySplit="1" topLeftCell="L5" activePane="bottomRight" state="frozen"/>
      <selection pane="topRight" activeCell="C1" sqref="C1"/>
      <selection pane="bottomLeft" activeCell="A2" sqref="A2"/>
      <selection pane="bottomRight" activeCell="T47" sqref="T47"/>
    </sheetView>
  </sheetViews>
  <sheetFormatPr defaultRowHeight="14.4"/>
  <cols>
    <col min="1" max="1" width="29.44140625" bestFit="1" customWidth="1"/>
    <col min="2" max="2" width="4.88671875" customWidth="1"/>
    <col min="3" max="4" width="10" customWidth="1"/>
    <col min="8" max="9" width="11.77734375" customWidth="1"/>
    <col min="10" max="10" width="10.77734375" customWidth="1"/>
    <col min="11" max="11" width="11" customWidth="1"/>
    <col min="13" max="13" width="9.88671875" customWidth="1"/>
    <col min="15" max="15" width="9.33203125" customWidth="1"/>
    <col min="17" max="17" width="9.6640625" customWidth="1"/>
    <col min="19" max="19" width="12.6640625" customWidth="1"/>
    <col min="20" max="20" width="10.33203125" customWidth="1"/>
    <col min="22" max="23" width="12.109375" customWidth="1"/>
    <col min="24" max="24" width="10.109375" customWidth="1"/>
  </cols>
  <sheetData>
    <row r="1" spans="1:24" ht="52.2">
      <c r="A1" s="7" t="s">
        <v>74</v>
      </c>
      <c r="B1" s="7" t="s">
        <v>1</v>
      </c>
      <c r="C1" s="8" t="s">
        <v>119</v>
      </c>
      <c r="D1" s="7" t="s">
        <v>75</v>
      </c>
      <c r="E1" s="7" t="s">
        <v>65</v>
      </c>
      <c r="F1" s="7" t="s">
        <v>66</v>
      </c>
      <c r="G1" s="74" t="s">
        <v>116</v>
      </c>
      <c r="H1" s="13" t="s">
        <v>47</v>
      </c>
      <c r="I1" s="14" t="s">
        <v>48</v>
      </c>
      <c r="J1" s="34" t="s">
        <v>56</v>
      </c>
      <c r="K1" s="7" t="s">
        <v>52</v>
      </c>
      <c r="L1" s="7" t="s">
        <v>9</v>
      </c>
      <c r="M1" s="73" t="s">
        <v>170</v>
      </c>
      <c r="N1" s="131" t="s">
        <v>6</v>
      </c>
      <c r="O1" s="132" t="s">
        <v>7</v>
      </c>
      <c r="P1" s="133" t="s">
        <v>8</v>
      </c>
      <c r="Q1" s="134" t="s">
        <v>201</v>
      </c>
      <c r="R1" s="7" t="s">
        <v>11</v>
      </c>
      <c r="S1" s="145" t="s">
        <v>207</v>
      </c>
      <c r="T1" s="75" t="s">
        <v>36</v>
      </c>
      <c r="U1" s="130" t="s">
        <v>37</v>
      </c>
      <c r="V1" s="7" t="s">
        <v>79</v>
      </c>
      <c r="W1" s="75" t="s">
        <v>57</v>
      </c>
      <c r="X1" s="75" t="s">
        <v>80</v>
      </c>
    </row>
    <row r="2" spans="1:24" hidden="1">
      <c r="A2" s="1" t="s">
        <v>68</v>
      </c>
      <c r="B2" s="1">
        <v>-2</v>
      </c>
      <c r="C2" s="28">
        <v>67393.885200000004</v>
      </c>
      <c r="D2" s="1">
        <v>28227.5936</v>
      </c>
      <c r="E2" s="5">
        <v>0.41884502680000002</v>
      </c>
      <c r="F2" s="5">
        <v>0.1838302628</v>
      </c>
      <c r="G2" s="1">
        <v>12389.035599999999</v>
      </c>
      <c r="H2" s="35">
        <v>0.93689999999999996</v>
      </c>
      <c r="I2" s="36">
        <v>0.92589999999999995</v>
      </c>
      <c r="J2" s="37">
        <v>0.87709999999999999</v>
      </c>
      <c r="K2" s="32">
        <v>3.3898000000000001</v>
      </c>
      <c r="L2" s="2">
        <v>9.9099999999999994E-2</v>
      </c>
      <c r="M2" s="1">
        <v>1570.2080000000001</v>
      </c>
      <c r="N2" s="15">
        <v>3.2938000000000001</v>
      </c>
      <c r="O2" s="16">
        <v>52169.292800000003</v>
      </c>
      <c r="P2" s="39">
        <v>7.7308000000000003</v>
      </c>
      <c r="Q2" s="2">
        <v>0.49580000000000002</v>
      </c>
      <c r="R2" s="2">
        <v>2.53E-2</v>
      </c>
      <c r="S2" s="1">
        <v>12.997</v>
      </c>
      <c r="T2" s="1">
        <v>946.8981</v>
      </c>
      <c r="U2" s="2">
        <v>0.82630000000000003</v>
      </c>
      <c r="V2" s="1">
        <v>685.58910000000003</v>
      </c>
      <c r="W2" s="6">
        <v>1.0668</v>
      </c>
      <c r="X2" s="1">
        <v>654.53779999999995</v>
      </c>
    </row>
    <row r="3" spans="1:24" hidden="1">
      <c r="A3" s="1" t="s">
        <v>68</v>
      </c>
      <c r="B3" s="1">
        <v>-1</v>
      </c>
      <c r="C3" s="28">
        <v>67393.885200000004</v>
      </c>
      <c r="D3" s="1">
        <v>27665.010900000001</v>
      </c>
      <c r="E3" s="5">
        <v>0.41049734450000003</v>
      </c>
      <c r="F3" s="5">
        <v>0.1785607602</v>
      </c>
      <c r="G3" s="1">
        <v>12033.9033</v>
      </c>
      <c r="H3" s="35">
        <v>0.93369999999999997</v>
      </c>
      <c r="I3" s="36">
        <v>0.92130000000000001</v>
      </c>
      <c r="J3" s="37">
        <v>0.87219999999999998</v>
      </c>
      <c r="K3" s="32">
        <v>3.3898000000000001</v>
      </c>
      <c r="L3" s="2">
        <v>8.4400000000000003E-2</v>
      </c>
      <c r="M3" s="1">
        <v>1319.3373999999999</v>
      </c>
      <c r="N3" s="15">
        <v>3.1682000000000001</v>
      </c>
      <c r="O3" s="16">
        <v>49522.482799999998</v>
      </c>
      <c r="P3" s="39">
        <v>7.5248999999999997</v>
      </c>
      <c r="Q3" s="2">
        <v>0.48980000000000001</v>
      </c>
      <c r="R3" s="2">
        <v>0</v>
      </c>
      <c r="S3" s="1">
        <v>12.997</v>
      </c>
      <c r="T3" s="1">
        <v>934.49580000000003</v>
      </c>
      <c r="U3" s="2">
        <v>0.82930000000000004</v>
      </c>
      <c r="V3" s="1">
        <v>667.89509999999996</v>
      </c>
      <c r="W3" s="6">
        <v>1.0405</v>
      </c>
      <c r="X3" s="1">
        <v>645.96479999999997</v>
      </c>
    </row>
    <row r="4" spans="1:24" hidden="1">
      <c r="A4" s="1" t="s">
        <v>68</v>
      </c>
      <c r="B4" s="1">
        <v>0</v>
      </c>
      <c r="C4" s="28">
        <v>67393.885200000004</v>
      </c>
      <c r="D4" s="1">
        <v>27665.010900000001</v>
      </c>
      <c r="E4" s="5">
        <v>0.41049734450000003</v>
      </c>
      <c r="F4" s="5">
        <v>0.1785607602</v>
      </c>
      <c r="G4" s="1">
        <v>12033.9033</v>
      </c>
      <c r="H4" s="35">
        <v>0.93369999999999997</v>
      </c>
      <c r="I4" s="36">
        <v>0.92130000000000001</v>
      </c>
      <c r="J4" s="37">
        <v>0.87219999999999998</v>
      </c>
      <c r="K4" s="32">
        <v>3.3898000000000001</v>
      </c>
      <c r="L4" s="2">
        <v>8.4400000000000003E-2</v>
      </c>
      <c r="M4" s="1">
        <v>1319.3373999999999</v>
      </c>
      <c r="N4" s="15">
        <v>3.1682000000000001</v>
      </c>
      <c r="O4" s="16">
        <v>49522.482799999998</v>
      </c>
      <c r="P4" s="39">
        <v>7.5248999999999997</v>
      </c>
      <c r="Q4" s="2">
        <v>0.48980000000000001</v>
      </c>
      <c r="R4" s="2">
        <v>0</v>
      </c>
      <c r="S4" s="1">
        <v>12.997</v>
      </c>
      <c r="T4" s="1">
        <v>934.49580000000003</v>
      </c>
      <c r="U4" s="2">
        <v>0.82930000000000004</v>
      </c>
      <c r="V4" s="1">
        <v>667.89509999999996</v>
      </c>
      <c r="W4" s="6">
        <v>1.0405</v>
      </c>
      <c r="X4" s="1">
        <v>645.96479999999997</v>
      </c>
    </row>
    <row r="5" spans="1:24">
      <c r="A5" s="1" t="s">
        <v>68</v>
      </c>
      <c r="B5" s="1">
        <v>1</v>
      </c>
      <c r="C5" s="28">
        <v>67393.885200000004</v>
      </c>
      <c r="D5" s="1">
        <v>28587.7991</v>
      </c>
      <c r="E5" s="5">
        <v>0.42418980620000002</v>
      </c>
      <c r="F5" s="5">
        <v>0.19200911849999999</v>
      </c>
      <c r="G5" s="1">
        <v>12940.2405</v>
      </c>
      <c r="H5" s="35">
        <v>0.98850000000000005</v>
      </c>
      <c r="I5" s="36">
        <v>0.98650000000000004</v>
      </c>
      <c r="J5" s="37">
        <v>0.9</v>
      </c>
      <c r="K5" s="32">
        <v>3.3898000000000001</v>
      </c>
      <c r="L5" s="2">
        <v>4.0099999999999997E-2</v>
      </c>
      <c r="M5" s="1">
        <v>628.83780000000002</v>
      </c>
      <c r="N5" s="15">
        <v>3.7982999999999998</v>
      </c>
      <c r="O5" s="16">
        <v>59434.727899999998</v>
      </c>
      <c r="P5" s="39">
        <v>7.5624000000000002</v>
      </c>
      <c r="Q5" s="30">
        <v>0.48980000000000001</v>
      </c>
      <c r="R5" s="30">
        <v>0</v>
      </c>
      <c r="S5" s="82">
        <v>12.997</v>
      </c>
      <c r="T5" s="1">
        <v>935.47929999999997</v>
      </c>
      <c r="U5" s="2">
        <v>0.93420000000000003</v>
      </c>
      <c r="V5" s="1">
        <v>726.54830000000004</v>
      </c>
      <c r="W5" s="6">
        <v>0.96789999999999998</v>
      </c>
      <c r="X5" s="1">
        <v>754.41880000000003</v>
      </c>
    </row>
    <row r="6" spans="1:24">
      <c r="A6" s="1" t="s">
        <v>68</v>
      </c>
      <c r="B6" s="1">
        <v>2</v>
      </c>
      <c r="C6" s="28">
        <v>67393.885200000004</v>
      </c>
      <c r="D6" s="1">
        <v>25628.7978</v>
      </c>
      <c r="E6" s="5">
        <v>0.38028372649999997</v>
      </c>
      <c r="F6" s="5">
        <v>0.12998645010000001</v>
      </c>
      <c r="G6" s="1">
        <v>8760.2919000000002</v>
      </c>
      <c r="H6" s="35">
        <v>0.89390000000000003</v>
      </c>
      <c r="I6" s="36">
        <v>0.88539999999999996</v>
      </c>
      <c r="J6" s="37">
        <v>0.83620000000000005</v>
      </c>
      <c r="K6" s="32">
        <v>3.3898000000000001</v>
      </c>
      <c r="L6" s="2">
        <v>0.18129999999999999</v>
      </c>
      <c r="M6" s="1">
        <v>3059.1062999999999</v>
      </c>
      <c r="N6" s="15">
        <v>2.6412</v>
      </c>
      <c r="O6" s="16">
        <v>44554.370999999999</v>
      </c>
      <c r="P6" s="39">
        <v>7.4579000000000004</v>
      </c>
      <c r="Q6" s="30">
        <v>0.48980000000000001</v>
      </c>
      <c r="R6" s="30">
        <v>0</v>
      </c>
      <c r="S6" s="82">
        <v>12.997</v>
      </c>
      <c r="T6" s="1">
        <v>1010.7239</v>
      </c>
      <c r="U6" s="2">
        <v>0.80120000000000002</v>
      </c>
      <c r="V6" s="1">
        <v>531.59770000000003</v>
      </c>
      <c r="W6" s="6">
        <v>1.2114</v>
      </c>
      <c r="X6" s="1">
        <v>697.101</v>
      </c>
    </row>
    <row r="7" spans="1:24">
      <c r="A7" s="1" t="s">
        <v>68</v>
      </c>
      <c r="B7" s="1">
        <v>3</v>
      </c>
      <c r="C7" s="28">
        <v>67393.885200000004</v>
      </c>
      <c r="D7" s="1">
        <v>29259.436099999999</v>
      </c>
      <c r="E7" s="5">
        <v>0.43415565119999999</v>
      </c>
      <c r="F7" s="5">
        <v>0.2086427699</v>
      </c>
      <c r="G7" s="1">
        <v>14061.2469</v>
      </c>
      <c r="H7" s="35">
        <v>0.97950000000000004</v>
      </c>
      <c r="I7" s="36">
        <v>0.97529999999999994</v>
      </c>
      <c r="J7" s="88">
        <v>0.9</v>
      </c>
      <c r="K7" s="32">
        <v>3.3898000000000001</v>
      </c>
      <c r="L7" s="2">
        <v>3.7000000000000002E-3</v>
      </c>
      <c r="M7" s="1">
        <v>57.4587</v>
      </c>
      <c r="N7" s="15">
        <v>2.8973</v>
      </c>
      <c r="O7" s="16">
        <v>44034.018700000001</v>
      </c>
      <c r="P7" s="39">
        <v>6.3912000000000004</v>
      </c>
      <c r="Q7" s="30">
        <v>0.48980000000000001</v>
      </c>
      <c r="R7" s="30">
        <v>0</v>
      </c>
      <c r="S7" s="82">
        <v>18.5672</v>
      </c>
      <c r="T7" s="1">
        <v>1295.9919</v>
      </c>
      <c r="U7" s="2">
        <v>0.93189999999999995</v>
      </c>
      <c r="V7" s="1">
        <v>778.32929999999999</v>
      </c>
      <c r="W7" s="6">
        <v>0.90429999999999999</v>
      </c>
      <c r="X7" s="1">
        <v>942.11130000000003</v>
      </c>
    </row>
    <row r="8" spans="1:24" ht="15" thickBot="1">
      <c r="A8" s="9" t="s">
        <v>68</v>
      </c>
      <c r="B8" s="9">
        <v>4</v>
      </c>
      <c r="C8" s="29">
        <v>67393.885200000004</v>
      </c>
      <c r="D8" s="9">
        <v>28310.7048</v>
      </c>
      <c r="E8" s="107">
        <v>0.42007824240000002</v>
      </c>
      <c r="F8" s="23">
        <v>0.2118365703</v>
      </c>
      <c r="G8" s="9">
        <v>14276.4895</v>
      </c>
      <c r="H8" s="38">
        <v>0.96350000000000002</v>
      </c>
      <c r="I8" s="27">
        <v>0.95620000000000005</v>
      </c>
      <c r="J8" s="89">
        <v>0.9</v>
      </c>
      <c r="K8" s="33">
        <v>3.3898000000000001</v>
      </c>
      <c r="L8" s="80">
        <v>2.3999999999999998E-3</v>
      </c>
      <c r="M8" s="87">
        <v>34.178800000000003</v>
      </c>
      <c r="N8" s="86">
        <v>2.6381000000000001</v>
      </c>
      <c r="O8" s="85">
        <v>37023.705000000002</v>
      </c>
      <c r="P8" s="84">
        <v>6.1866000000000003</v>
      </c>
      <c r="Q8" s="31">
        <v>0.48980000000000001</v>
      </c>
      <c r="R8" s="31">
        <v>0</v>
      </c>
      <c r="S8" s="83">
        <v>18.5672</v>
      </c>
      <c r="T8" s="76">
        <v>1316.4103</v>
      </c>
      <c r="U8" s="27">
        <v>0.90469999999999995</v>
      </c>
      <c r="V8" s="78">
        <v>834.84059999999999</v>
      </c>
      <c r="W8" s="24">
        <v>0.91569999999999996</v>
      </c>
      <c r="X8" s="76">
        <v>1401.5998</v>
      </c>
    </row>
    <row r="9" spans="1:24" ht="15" hidden="1" thickTop="1">
      <c r="A9" s="1" t="s">
        <v>69</v>
      </c>
      <c r="B9" s="1">
        <v>-2</v>
      </c>
      <c r="C9" s="28">
        <v>11360.9015</v>
      </c>
      <c r="D9" s="1">
        <v>5815.9034000000001</v>
      </c>
      <c r="E9" s="5">
        <v>0.51192270090000003</v>
      </c>
      <c r="F9" s="5">
        <v>0.25050211649999998</v>
      </c>
      <c r="G9" s="1">
        <v>2845.9297999999999</v>
      </c>
      <c r="H9" s="35">
        <v>0.85209999999999997</v>
      </c>
      <c r="I9" s="36">
        <v>0.82189999999999996</v>
      </c>
      <c r="J9" s="37">
        <v>0.83520000000000005</v>
      </c>
      <c r="K9" s="32">
        <v>1.7417</v>
      </c>
      <c r="L9" s="2">
        <v>8.3900000000000002E-2</v>
      </c>
      <c r="M9" s="1">
        <v>249.42269999999999</v>
      </c>
      <c r="N9" s="15">
        <v>2.6886000000000001</v>
      </c>
      <c r="O9" s="16">
        <v>7985.0886</v>
      </c>
      <c r="P9" s="39">
        <v>7.7099000000000002</v>
      </c>
      <c r="Q9" s="2">
        <v>0.61260000000000003</v>
      </c>
      <c r="R9" s="2">
        <v>2.98E-2</v>
      </c>
      <c r="S9" s="1">
        <v>12.997</v>
      </c>
      <c r="T9" s="1">
        <v>1053.2898</v>
      </c>
      <c r="U9" s="2">
        <v>0.69730000000000003</v>
      </c>
      <c r="V9" s="1">
        <v>921.70889999999997</v>
      </c>
      <c r="W9" s="6">
        <v>1.2182999999999999</v>
      </c>
      <c r="X9" s="1">
        <v>1031.4474</v>
      </c>
    </row>
    <row r="10" spans="1:24" ht="15" hidden="1" thickTop="1">
      <c r="A10" s="1" t="s">
        <v>69</v>
      </c>
      <c r="B10" s="1">
        <v>-1</v>
      </c>
      <c r="C10" s="28">
        <v>11360.9015</v>
      </c>
      <c r="D10" s="1">
        <v>5700.0517</v>
      </c>
      <c r="E10" s="5">
        <v>0.50172529899999996</v>
      </c>
      <c r="F10" s="5">
        <v>0.24290960070000001</v>
      </c>
      <c r="G10" s="1">
        <v>2759.672</v>
      </c>
      <c r="H10" s="35">
        <v>0.83840000000000003</v>
      </c>
      <c r="I10" s="36">
        <v>0.80259999999999998</v>
      </c>
      <c r="J10" s="37">
        <v>0.81489999999999996</v>
      </c>
      <c r="K10" s="32">
        <v>1.7417</v>
      </c>
      <c r="L10" s="2">
        <v>7.1400000000000005E-2</v>
      </c>
      <c r="M10" s="1">
        <v>209.95599999999999</v>
      </c>
      <c r="N10" s="15">
        <v>2.5390999999999999</v>
      </c>
      <c r="O10" s="16">
        <v>7466.0151999999998</v>
      </c>
      <c r="P10" s="39">
        <v>7.4816000000000003</v>
      </c>
      <c r="Q10" s="2">
        <v>0.60629999999999995</v>
      </c>
      <c r="R10" s="2">
        <v>3.3999999999999998E-3</v>
      </c>
      <c r="S10" s="1">
        <v>12.997</v>
      </c>
      <c r="T10" s="1">
        <v>1042.7944</v>
      </c>
      <c r="U10" s="2">
        <v>0.69789999999999996</v>
      </c>
      <c r="V10" s="1">
        <v>899.88559999999995</v>
      </c>
      <c r="W10" s="6">
        <v>1.1953</v>
      </c>
      <c r="X10" s="1">
        <v>1021.1697</v>
      </c>
    </row>
    <row r="11" spans="1:24" ht="15" hidden="1" thickTop="1">
      <c r="A11" s="1" t="s">
        <v>69</v>
      </c>
      <c r="B11" s="1">
        <v>0</v>
      </c>
      <c r="C11" s="28">
        <v>11360.9015</v>
      </c>
      <c r="D11" s="1">
        <v>5700.0517</v>
      </c>
      <c r="E11" s="5">
        <v>0.50172529899999996</v>
      </c>
      <c r="F11" s="5">
        <v>0.24290960070000001</v>
      </c>
      <c r="G11" s="1">
        <v>2759.672</v>
      </c>
      <c r="H11" s="35">
        <v>0.83840000000000003</v>
      </c>
      <c r="I11" s="36">
        <v>0.80259999999999998</v>
      </c>
      <c r="J11" s="37">
        <v>0.81489999999999996</v>
      </c>
      <c r="K11" s="32">
        <v>1.7417</v>
      </c>
      <c r="L11" s="2">
        <v>7.1400000000000005E-2</v>
      </c>
      <c r="M11" s="1">
        <v>209.95599999999999</v>
      </c>
      <c r="N11" s="15">
        <v>2.5390999999999999</v>
      </c>
      <c r="O11" s="16">
        <v>7466.0151999999998</v>
      </c>
      <c r="P11" s="39">
        <v>7.4816000000000003</v>
      </c>
      <c r="Q11" s="2">
        <v>0.60629999999999995</v>
      </c>
      <c r="R11" s="2">
        <v>3.3999999999999998E-3</v>
      </c>
      <c r="S11" s="1">
        <v>12.997</v>
      </c>
      <c r="T11" s="1">
        <v>1042.7944</v>
      </c>
      <c r="U11" s="2">
        <v>0.69789999999999996</v>
      </c>
      <c r="V11" s="1">
        <v>899.88559999999995</v>
      </c>
      <c r="W11" s="6">
        <v>1.1953</v>
      </c>
      <c r="X11" s="1">
        <v>1021.1697</v>
      </c>
    </row>
    <row r="12" spans="1:24" ht="15" thickTop="1">
      <c r="A12" s="1" t="s">
        <v>69</v>
      </c>
      <c r="B12" s="1">
        <v>1</v>
      </c>
      <c r="C12" s="28">
        <v>11360.9015</v>
      </c>
      <c r="D12" s="1">
        <v>5890.0324000000001</v>
      </c>
      <c r="E12" s="5">
        <v>0.51844762789999999</v>
      </c>
      <c r="F12" s="5">
        <v>0.25437607099999998</v>
      </c>
      <c r="G12" s="1">
        <v>2889.9414999999999</v>
      </c>
      <c r="H12" s="35">
        <v>0.97399999999999998</v>
      </c>
      <c r="I12" s="36">
        <v>0.96409999999999996</v>
      </c>
      <c r="J12" s="37">
        <v>0.97499999999999998</v>
      </c>
      <c r="K12" s="32">
        <v>1.7417</v>
      </c>
      <c r="L12" s="2">
        <v>3.7999999999999999E-2</v>
      </c>
      <c r="M12" s="1">
        <v>114.1477</v>
      </c>
      <c r="N12" s="15">
        <v>3.4249000000000001</v>
      </c>
      <c r="O12" s="16">
        <v>10275.2855</v>
      </c>
      <c r="P12" s="39">
        <v>7.5129000000000001</v>
      </c>
      <c r="Q12" s="30">
        <v>0.60629999999999995</v>
      </c>
      <c r="R12" s="30">
        <v>3.3999999999999998E-3</v>
      </c>
      <c r="S12" s="82">
        <v>12.997</v>
      </c>
      <c r="T12" s="1">
        <v>1063.9708000000001</v>
      </c>
      <c r="U12" s="2">
        <v>0.86599999999999999</v>
      </c>
      <c r="V12" s="81">
        <v>967.28380000000004</v>
      </c>
      <c r="W12" s="6">
        <v>1.1473</v>
      </c>
      <c r="X12" s="1">
        <v>1287.0615</v>
      </c>
    </row>
    <row r="13" spans="1:24">
      <c r="A13" s="1" t="s">
        <v>69</v>
      </c>
      <c r="B13" s="1">
        <v>2</v>
      </c>
      <c r="C13" s="28">
        <v>11360.9015</v>
      </c>
      <c r="D13" s="1">
        <v>5280.8126000000002</v>
      </c>
      <c r="E13" s="5">
        <v>0.46482338000000001</v>
      </c>
      <c r="F13" s="5">
        <v>0.18895918519999999</v>
      </c>
      <c r="G13" s="1">
        <v>2146.7467000000001</v>
      </c>
      <c r="H13" s="35">
        <v>0.88560000000000005</v>
      </c>
      <c r="I13" s="36">
        <v>0.86409999999999998</v>
      </c>
      <c r="J13" s="37">
        <v>0.88290000000000002</v>
      </c>
      <c r="K13" s="32">
        <v>1.7417</v>
      </c>
      <c r="L13" s="2">
        <v>0.17449999999999999</v>
      </c>
      <c r="M13" s="1">
        <v>546.9393</v>
      </c>
      <c r="N13" s="15">
        <v>2.4900000000000002</v>
      </c>
      <c r="O13" s="16">
        <v>7804.0042000000003</v>
      </c>
      <c r="P13" s="39">
        <v>7.4227999999999996</v>
      </c>
      <c r="Q13" s="30">
        <v>0.60629999999999995</v>
      </c>
      <c r="R13" s="30">
        <v>3.3999999999999998E-3</v>
      </c>
      <c r="S13" s="82">
        <v>12.997</v>
      </c>
      <c r="T13" s="1">
        <v>1111.4846</v>
      </c>
      <c r="U13" s="2">
        <v>0.77110000000000001</v>
      </c>
      <c r="V13" s="81">
        <v>739.8057</v>
      </c>
      <c r="W13" s="6">
        <v>1.3842000000000001</v>
      </c>
      <c r="X13" s="1">
        <v>1280.5121999999999</v>
      </c>
    </row>
    <row r="14" spans="1:24">
      <c r="A14" s="1" t="s">
        <v>69</v>
      </c>
      <c r="B14" s="1">
        <v>3</v>
      </c>
      <c r="C14" s="28">
        <v>11360.9015</v>
      </c>
      <c r="D14" s="1">
        <v>6028.3491000000004</v>
      </c>
      <c r="E14" s="5">
        <v>0.53062242309999996</v>
      </c>
      <c r="F14" s="5">
        <v>0.2373259097</v>
      </c>
      <c r="G14" s="1">
        <v>2696.2363</v>
      </c>
      <c r="H14" s="35">
        <v>0.92600000000000005</v>
      </c>
      <c r="I14" s="36">
        <v>0.91220000000000001</v>
      </c>
      <c r="J14" s="37">
        <v>0.93440000000000001</v>
      </c>
      <c r="K14" s="32">
        <v>1.7417</v>
      </c>
      <c r="L14" s="2">
        <v>8.0000000000000004E-4</v>
      </c>
      <c r="M14" s="1">
        <v>2.8929999999999998</v>
      </c>
      <c r="N14" s="15">
        <v>2.2679999999999998</v>
      </c>
      <c r="O14" s="16">
        <v>7557.3829999999998</v>
      </c>
      <c r="P14" s="39">
        <v>6.1299000000000001</v>
      </c>
      <c r="Q14" s="30">
        <v>0.60629999999999995</v>
      </c>
      <c r="R14" s="30">
        <v>3.3999999999999998E-3</v>
      </c>
      <c r="S14" s="82">
        <v>29.852699999999999</v>
      </c>
      <c r="T14" s="1">
        <v>2719.5412999999999</v>
      </c>
      <c r="U14" s="2">
        <v>0.8639</v>
      </c>
      <c r="V14" s="81">
        <v>990.16899999999998</v>
      </c>
      <c r="W14" s="6">
        <v>1.2827999999999999</v>
      </c>
      <c r="X14" s="1">
        <v>2549.788</v>
      </c>
    </row>
    <row r="15" spans="1:24" ht="15" thickBot="1">
      <c r="A15" s="9" t="s">
        <v>69</v>
      </c>
      <c r="B15" s="9">
        <v>4</v>
      </c>
      <c r="C15" s="29">
        <v>11360.9015</v>
      </c>
      <c r="D15" s="9">
        <v>5832.9503999999997</v>
      </c>
      <c r="E15" s="107">
        <v>0.51342320279999998</v>
      </c>
      <c r="F15" s="23">
        <v>0.2410277773</v>
      </c>
      <c r="G15" s="9">
        <v>2738.2928000000002</v>
      </c>
      <c r="H15" s="38">
        <v>0.879</v>
      </c>
      <c r="I15" s="113">
        <v>0.8488</v>
      </c>
      <c r="J15" s="90">
        <v>0.874</v>
      </c>
      <c r="K15" s="33">
        <v>1.7417</v>
      </c>
      <c r="L15" s="80">
        <v>5.9999999999999995E-4</v>
      </c>
      <c r="M15" s="87">
        <v>2.0051000000000001</v>
      </c>
      <c r="N15" s="86">
        <v>1.9379999999999999</v>
      </c>
      <c r="O15" s="85">
        <v>5997.5594000000001</v>
      </c>
      <c r="P15" s="84">
        <v>5.9032</v>
      </c>
      <c r="Q15" s="31">
        <v>0.60629999999999995</v>
      </c>
      <c r="R15" s="31">
        <v>3.3999999999999998E-3</v>
      </c>
      <c r="S15" s="83">
        <v>29.939699999999998</v>
      </c>
      <c r="T15" s="76">
        <v>2786.3978999999999</v>
      </c>
      <c r="U15" s="27">
        <v>0.83989999999999998</v>
      </c>
      <c r="V15" s="78">
        <v>1050.6686</v>
      </c>
      <c r="W15" s="24">
        <v>1.3388</v>
      </c>
      <c r="X15" s="76">
        <v>4093.9645999999998</v>
      </c>
    </row>
    <row r="16" spans="1:24" ht="15" hidden="1" thickTop="1">
      <c r="A16" s="1" t="s">
        <v>70</v>
      </c>
      <c r="B16" s="1">
        <v>-2</v>
      </c>
      <c r="C16" s="28">
        <v>42162.285199999998</v>
      </c>
      <c r="D16" s="1">
        <v>18836.584999999999</v>
      </c>
      <c r="E16" s="5">
        <v>0.44676385349999997</v>
      </c>
      <c r="F16" s="5">
        <v>0.17574590640000001</v>
      </c>
      <c r="G16" s="1">
        <v>7409.8490000000002</v>
      </c>
      <c r="H16" s="35">
        <v>0.97540000000000004</v>
      </c>
      <c r="I16" s="36">
        <v>0.97260000000000002</v>
      </c>
      <c r="J16" s="37">
        <v>0.97499999999999998</v>
      </c>
      <c r="K16" s="32">
        <v>3.3809</v>
      </c>
      <c r="L16" s="2">
        <v>0.1057</v>
      </c>
      <c r="M16" s="1">
        <v>1208.2465</v>
      </c>
      <c r="N16" s="15">
        <v>3.5049000000000001</v>
      </c>
      <c r="O16" s="16">
        <v>40050.270400000001</v>
      </c>
      <c r="P16" s="39">
        <v>7.7423999999999999</v>
      </c>
      <c r="Q16" s="2">
        <v>0.51529999999999998</v>
      </c>
      <c r="R16" s="2">
        <v>2.93E-2</v>
      </c>
      <c r="S16" s="1">
        <v>12.997</v>
      </c>
      <c r="T16" s="1">
        <v>1091.9585</v>
      </c>
      <c r="U16" s="2">
        <v>0.82509999999999994</v>
      </c>
      <c r="V16" s="1">
        <v>652.86400000000003</v>
      </c>
      <c r="W16" s="6">
        <v>1.0993999999999999</v>
      </c>
      <c r="X16" s="1">
        <v>1446.7193</v>
      </c>
    </row>
    <row r="17" spans="1:24" ht="15" hidden="1" thickTop="1">
      <c r="A17" s="1" t="s">
        <v>70</v>
      </c>
      <c r="B17" s="1">
        <v>-1</v>
      </c>
      <c r="C17" s="28">
        <v>42162.285199999998</v>
      </c>
      <c r="D17" s="1">
        <v>18460.228500000001</v>
      </c>
      <c r="E17" s="5">
        <v>0.43783747540000001</v>
      </c>
      <c r="F17" s="5">
        <v>0.17106685799999999</v>
      </c>
      <c r="G17" s="1">
        <v>7212.5695999999998</v>
      </c>
      <c r="H17" s="35">
        <v>0.97399999999999998</v>
      </c>
      <c r="I17" s="36">
        <v>0.96989999999999998</v>
      </c>
      <c r="J17" s="37">
        <v>0.97499999999999998</v>
      </c>
      <c r="K17" s="32">
        <v>3.3809</v>
      </c>
      <c r="L17" s="2">
        <v>8.8300000000000003E-2</v>
      </c>
      <c r="M17" s="1">
        <v>993.31659999999999</v>
      </c>
      <c r="N17" s="15">
        <v>3.339</v>
      </c>
      <c r="O17" s="16">
        <v>37556.354599999999</v>
      </c>
      <c r="P17" s="39">
        <v>7.5094000000000003</v>
      </c>
      <c r="Q17" s="2">
        <v>0.50929999999999997</v>
      </c>
      <c r="R17" s="2">
        <v>8.0000000000000004E-4</v>
      </c>
      <c r="S17" s="1">
        <v>12.997</v>
      </c>
      <c r="T17" s="1">
        <v>1074.8456000000001</v>
      </c>
      <c r="U17" s="2">
        <v>0.82879999999999998</v>
      </c>
      <c r="V17" s="1">
        <v>638.21720000000005</v>
      </c>
      <c r="W17" s="6">
        <v>1.0680000000000001</v>
      </c>
      <c r="X17" s="1">
        <v>1424.0465999999999</v>
      </c>
    </row>
    <row r="18" spans="1:24" ht="15" hidden="1" thickTop="1">
      <c r="A18" s="1" t="s">
        <v>70</v>
      </c>
      <c r="B18" s="1">
        <v>0</v>
      </c>
      <c r="C18" s="28">
        <v>42162.285199999998</v>
      </c>
      <c r="D18" s="1">
        <v>18460.228500000001</v>
      </c>
      <c r="E18" s="5">
        <v>0.43783747540000001</v>
      </c>
      <c r="F18" s="5">
        <v>0.17106685799999999</v>
      </c>
      <c r="G18" s="1">
        <v>7212.5695999999998</v>
      </c>
      <c r="H18" s="35">
        <v>0.97399999999999998</v>
      </c>
      <c r="I18" s="36">
        <v>0.96989999999999998</v>
      </c>
      <c r="J18" s="37">
        <v>0.97499999999999998</v>
      </c>
      <c r="K18" s="32">
        <v>3.3809</v>
      </c>
      <c r="L18" s="2">
        <v>8.8300000000000003E-2</v>
      </c>
      <c r="M18" s="1">
        <v>993.31659999999999</v>
      </c>
      <c r="N18" s="15">
        <v>3.339</v>
      </c>
      <c r="O18" s="16">
        <v>37556.354599999999</v>
      </c>
      <c r="P18" s="39">
        <v>7.5094000000000003</v>
      </c>
      <c r="Q18" s="2">
        <v>0.50929999999999997</v>
      </c>
      <c r="R18" s="2">
        <v>8.0000000000000004E-4</v>
      </c>
      <c r="S18" s="1">
        <v>12.997</v>
      </c>
      <c r="T18" s="1">
        <v>1074.8456000000001</v>
      </c>
      <c r="U18" s="2">
        <v>0.82879999999999998</v>
      </c>
      <c r="V18" s="1">
        <v>638.21720000000005</v>
      </c>
      <c r="W18" s="6">
        <v>1.0680000000000001</v>
      </c>
      <c r="X18" s="1">
        <v>1424.0465999999999</v>
      </c>
    </row>
    <row r="19" spans="1:24" ht="15" thickTop="1">
      <c r="A19" s="1" t="s">
        <v>70</v>
      </c>
      <c r="B19" s="1">
        <v>1</v>
      </c>
      <c r="C19" s="28">
        <v>42162.285199999998</v>
      </c>
      <c r="D19" s="1">
        <v>19078.2889</v>
      </c>
      <c r="E19" s="5">
        <v>0.45249655830000002</v>
      </c>
      <c r="F19" s="5">
        <v>0.1880415554</v>
      </c>
      <c r="G19" s="1">
        <v>7928.2615999999998</v>
      </c>
      <c r="H19" s="35">
        <v>0.98909999999999998</v>
      </c>
      <c r="I19" s="36">
        <v>0.98770000000000002</v>
      </c>
      <c r="J19" s="37">
        <v>0.91149999999999998</v>
      </c>
      <c r="K19" s="32">
        <v>3.3809</v>
      </c>
      <c r="L19" s="2">
        <v>3.7499999999999999E-2</v>
      </c>
      <c r="M19" s="1">
        <v>419.005</v>
      </c>
      <c r="N19" s="15">
        <v>3.8452000000000002</v>
      </c>
      <c r="O19" s="16">
        <v>42874.266900000002</v>
      </c>
      <c r="P19" s="39">
        <v>7.5613999999999999</v>
      </c>
      <c r="Q19" s="30">
        <v>0.50929999999999997</v>
      </c>
      <c r="R19" s="30">
        <v>8.0000000000000004E-4</v>
      </c>
      <c r="S19" s="82">
        <v>12.997</v>
      </c>
      <c r="T19" s="1">
        <v>1065.5157999999999</v>
      </c>
      <c r="U19" s="2">
        <v>0.93400000000000005</v>
      </c>
      <c r="V19" s="81">
        <v>712.85329999999999</v>
      </c>
      <c r="W19" s="6">
        <v>0.98309999999999997</v>
      </c>
      <c r="X19" s="1">
        <v>1411.6857</v>
      </c>
    </row>
    <row r="20" spans="1:24">
      <c r="A20" s="1" t="s">
        <v>70</v>
      </c>
      <c r="B20" s="1">
        <v>2</v>
      </c>
      <c r="C20" s="28">
        <v>42162.285199999998</v>
      </c>
      <c r="D20" s="1">
        <v>17096.8868</v>
      </c>
      <c r="E20" s="5">
        <v>0.40550190289999999</v>
      </c>
      <c r="F20" s="5">
        <v>0.1173383873</v>
      </c>
      <c r="G20" s="1">
        <v>4947.2545</v>
      </c>
      <c r="H20" s="35">
        <v>0.94379999999999997</v>
      </c>
      <c r="I20" s="36">
        <v>0.94089999999999996</v>
      </c>
      <c r="J20" s="37">
        <v>0.90180000000000005</v>
      </c>
      <c r="K20" s="32">
        <v>3.3809</v>
      </c>
      <c r="L20" s="2">
        <v>0.1893</v>
      </c>
      <c r="M20" s="1">
        <v>2300.2609000000002</v>
      </c>
      <c r="N20" s="15">
        <v>2.8058000000000001</v>
      </c>
      <c r="O20" s="16">
        <v>34090.088400000001</v>
      </c>
      <c r="P20" s="39">
        <v>7.4631999999999996</v>
      </c>
      <c r="Q20" s="30">
        <v>0.50929999999999997</v>
      </c>
      <c r="R20" s="30">
        <v>8.0000000000000004E-4</v>
      </c>
      <c r="S20" s="82">
        <v>12.997</v>
      </c>
      <c r="T20" s="1">
        <v>1161.0398</v>
      </c>
      <c r="U20" s="2">
        <v>0.80079999999999996</v>
      </c>
      <c r="V20" s="81">
        <v>484.76580000000001</v>
      </c>
      <c r="W20" s="6">
        <v>1.2425999999999999</v>
      </c>
      <c r="X20" s="1">
        <v>1337.6034</v>
      </c>
    </row>
    <row r="21" spans="1:24">
      <c r="A21" s="1" t="s">
        <v>70</v>
      </c>
      <c r="B21" s="1">
        <v>3</v>
      </c>
      <c r="C21" s="28">
        <v>42162.285199999998</v>
      </c>
      <c r="D21" s="1">
        <v>19527.482599999999</v>
      </c>
      <c r="E21" s="5">
        <v>0.46315048149999999</v>
      </c>
      <c r="F21" s="5">
        <v>0.2034528427</v>
      </c>
      <c r="G21" s="1">
        <v>8578.0367000000006</v>
      </c>
      <c r="H21" s="35">
        <v>0.97699999999999998</v>
      </c>
      <c r="I21" s="36">
        <v>0.97389999999999999</v>
      </c>
      <c r="J21" s="88">
        <v>0.91149999999999998</v>
      </c>
      <c r="K21" s="32">
        <v>3.3809</v>
      </c>
      <c r="L21" s="2">
        <v>2.0999999999999999E-3</v>
      </c>
      <c r="M21" s="1">
        <v>23.872299999999999</v>
      </c>
      <c r="N21" s="15">
        <v>2.8784000000000001</v>
      </c>
      <c r="O21" s="16">
        <v>31517.597300000001</v>
      </c>
      <c r="P21" s="39">
        <v>6.3730000000000002</v>
      </c>
      <c r="Q21" s="30">
        <v>0.50929999999999997</v>
      </c>
      <c r="R21" s="30">
        <v>8.0000000000000004E-4</v>
      </c>
      <c r="S21" s="82">
        <v>18.5672</v>
      </c>
      <c r="T21" s="1">
        <v>1497.1183000000001</v>
      </c>
      <c r="U21" s="2">
        <v>0.93069999999999997</v>
      </c>
      <c r="V21" s="81">
        <v>769.49350000000004</v>
      </c>
      <c r="W21" s="6">
        <v>0.93230000000000002</v>
      </c>
      <c r="X21" s="1">
        <v>2230.1194</v>
      </c>
    </row>
    <row r="22" spans="1:24" ht="15" thickBot="1">
      <c r="A22" s="9" t="s">
        <v>70</v>
      </c>
      <c r="B22" s="9">
        <v>4</v>
      </c>
      <c r="C22" s="29">
        <v>42162.285199999998</v>
      </c>
      <c r="D22" s="9">
        <v>18893.235000000001</v>
      </c>
      <c r="E22" s="107">
        <v>0.4481074733</v>
      </c>
      <c r="F22" s="23">
        <v>0.20630347499999999</v>
      </c>
      <c r="G22" s="9">
        <v>8698.2258999999995</v>
      </c>
      <c r="H22" s="38">
        <v>0.96709999999999996</v>
      </c>
      <c r="I22" s="27">
        <v>0.96299999999999997</v>
      </c>
      <c r="J22" s="89">
        <v>0.91149999999999998</v>
      </c>
      <c r="K22" s="33">
        <v>3.3809</v>
      </c>
      <c r="L22" s="80">
        <v>1E-3</v>
      </c>
      <c r="M22" s="87">
        <v>10.6866</v>
      </c>
      <c r="N22" s="86">
        <v>2.6394000000000002</v>
      </c>
      <c r="O22" s="85">
        <v>26909.485799999999</v>
      </c>
      <c r="P22" s="84">
        <v>6.1676000000000002</v>
      </c>
      <c r="Q22" s="31">
        <v>0.50929999999999997</v>
      </c>
      <c r="R22" s="31">
        <v>8.0000000000000004E-4</v>
      </c>
      <c r="S22" s="83">
        <v>18.5672</v>
      </c>
      <c r="T22" s="76">
        <v>1533.3605</v>
      </c>
      <c r="U22" s="27">
        <v>0.90300000000000002</v>
      </c>
      <c r="V22" s="78">
        <v>821.62909999999999</v>
      </c>
      <c r="W22" s="24">
        <v>0.93830000000000002</v>
      </c>
      <c r="X22" s="76">
        <v>2749.9065999999998</v>
      </c>
    </row>
    <row r="23" spans="1:24" ht="15" hidden="1" thickTop="1">
      <c r="A23" s="1" t="s">
        <v>71</v>
      </c>
      <c r="B23" s="1">
        <v>-2</v>
      </c>
      <c r="C23" s="28">
        <v>118083.85619999999</v>
      </c>
      <c r="D23" s="1">
        <v>25342.971300000001</v>
      </c>
      <c r="E23" s="5">
        <v>0.21461842589999999</v>
      </c>
      <c r="F23" s="5">
        <v>9.0159580000000003E-2</v>
      </c>
      <c r="G23" s="1">
        <v>10646.390799999999</v>
      </c>
      <c r="H23" s="35">
        <v>0.9778</v>
      </c>
      <c r="I23" s="36">
        <v>0.97299999999999998</v>
      </c>
      <c r="J23" s="37">
        <v>0.95320000000000005</v>
      </c>
      <c r="K23" s="32">
        <v>3.6052</v>
      </c>
      <c r="L23" s="2">
        <v>8.3599999999999994E-2</v>
      </c>
      <c r="M23" s="1">
        <v>1229.9096</v>
      </c>
      <c r="N23" s="15">
        <v>3.3755999999999999</v>
      </c>
      <c r="O23" s="16">
        <v>49611.078800000003</v>
      </c>
      <c r="P23" s="39">
        <v>7.6215999999999999</v>
      </c>
      <c r="Q23" s="2">
        <v>0.47199999999999998</v>
      </c>
      <c r="R23" s="2">
        <v>3.5000000000000001E-3</v>
      </c>
      <c r="S23" s="1">
        <v>12.997</v>
      </c>
      <c r="T23" s="1">
        <v>1667.7928999999999</v>
      </c>
      <c r="U23" s="2">
        <v>0.82589999999999997</v>
      </c>
      <c r="V23" s="1">
        <v>513.44010000000003</v>
      </c>
      <c r="W23" s="6">
        <v>1.5041</v>
      </c>
      <c r="X23" s="1">
        <v>1059.1454000000001</v>
      </c>
    </row>
    <row r="24" spans="1:24" ht="15" hidden="1" thickTop="1">
      <c r="A24" s="1" t="s">
        <v>71</v>
      </c>
      <c r="B24" s="1">
        <v>-1</v>
      </c>
      <c r="C24" s="28">
        <v>118083.85619999999</v>
      </c>
      <c r="D24" s="1">
        <v>25047.670999999998</v>
      </c>
      <c r="E24" s="5">
        <v>0.2121176578</v>
      </c>
      <c r="F24" s="5">
        <v>8.7993129700000006E-2</v>
      </c>
      <c r="G24" s="1">
        <v>10390.567999999999</v>
      </c>
      <c r="H24" s="35">
        <v>0.98040000000000005</v>
      </c>
      <c r="I24" s="36">
        <v>0.97550000000000003</v>
      </c>
      <c r="J24" s="37">
        <v>0.95320000000000005</v>
      </c>
      <c r="K24" s="32">
        <v>3.6052</v>
      </c>
      <c r="L24" s="2">
        <v>8.1900000000000001E-2</v>
      </c>
      <c r="M24" s="1">
        <v>1200.9609</v>
      </c>
      <c r="N24" s="15">
        <v>3.3774999999999999</v>
      </c>
      <c r="O24" s="16">
        <v>49504.765899999999</v>
      </c>
      <c r="P24" s="39">
        <v>7.5933999999999999</v>
      </c>
      <c r="Q24" s="2">
        <v>0.47120000000000001</v>
      </c>
      <c r="R24" s="2">
        <v>1E-4</v>
      </c>
      <c r="S24" s="1">
        <v>12.997</v>
      </c>
      <c r="T24" s="1">
        <v>1663.3128999999999</v>
      </c>
      <c r="U24" s="2">
        <v>0.83320000000000005</v>
      </c>
      <c r="V24" s="1">
        <v>496.02879999999999</v>
      </c>
      <c r="W24" s="6">
        <v>1.5008999999999999</v>
      </c>
      <c r="X24" s="1">
        <v>1056.3003000000001</v>
      </c>
    </row>
    <row r="25" spans="1:24" ht="15" hidden="1" thickTop="1">
      <c r="A25" s="1" t="s">
        <v>71</v>
      </c>
      <c r="B25" s="1">
        <v>0</v>
      </c>
      <c r="C25" s="28">
        <v>118083.85619999999</v>
      </c>
      <c r="D25" s="1">
        <v>25047.670999999998</v>
      </c>
      <c r="E25" s="5">
        <v>0.2121176578</v>
      </c>
      <c r="F25" s="5">
        <v>8.7993129700000006E-2</v>
      </c>
      <c r="G25" s="1">
        <v>10390.567999999999</v>
      </c>
      <c r="H25" s="35">
        <v>0.98040000000000005</v>
      </c>
      <c r="I25" s="36">
        <v>0.97550000000000003</v>
      </c>
      <c r="J25" s="37">
        <v>0.95320000000000005</v>
      </c>
      <c r="K25" s="32">
        <v>3.6052</v>
      </c>
      <c r="L25" s="2">
        <v>8.1900000000000001E-2</v>
      </c>
      <c r="M25" s="1">
        <v>1200.9609</v>
      </c>
      <c r="N25" s="15">
        <v>3.3774999999999999</v>
      </c>
      <c r="O25" s="16">
        <v>49504.765899999999</v>
      </c>
      <c r="P25" s="39">
        <v>7.5933999999999999</v>
      </c>
      <c r="Q25" s="2">
        <v>0.47120000000000001</v>
      </c>
      <c r="R25" s="2">
        <v>1E-4</v>
      </c>
      <c r="S25" s="1">
        <v>12.997</v>
      </c>
      <c r="T25" s="1">
        <v>1663.3128999999999</v>
      </c>
      <c r="U25" s="2">
        <v>0.83320000000000005</v>
      </c>
      <c r="V25" s="1">
        <v>496.02879999999999</v>
      </c>
      <c r="W25" s="6">
        <v>1.5008999999999999</v>
      </c>
      <c r="X25" s="1">
        <v>1056.3003000000001</v>
      </c>
    </row>
    <row r="26" spans="1:24" ht="15" thickTop="1">
      <c r="A26" s="1" t="s">
        <v>71</v>
      </c>
      <c r="B26" s="1">
        <v>1</v>
      </c>
      <c r="C26" s="28">
        <v>118083.85619999999</v>
      </c>
      <c r="D26" s="1">
        <v>25788.8485</v>
      </c>
      <c r="E26" s="5">
        <v>0.21839436239999999</v>
      </c>
      <c r="F26" s="5">
        <v>9.3474305800000004E-2</v>
      </c>
      <c r="G26" s="1">
        <v>11037.806399999999</v>
      </c>
      <c r="H26" s="35">
        <v>0.9919</v>
      </c>
      <c r="I26" s="36">
        <v>0.99099999999999999</v>
      </c>
      <c r="J26" s="37">
        <v>0.97589999999999999</v>
      </c>
      <c r="K26" s="32">
        <v>3.6052</v>
      </c>
      <c r="L26" s="2">
        <v>6.13E-2</v>
      </c>
      <c r="M26" s="1">
        <v>905.40689999999995</v>
      </c>
      <c r="N26" s="15">
        <v>3.8321999999999998</v>
      </c>
      <c r="O26" s="16">
        <v>56529.489300000001</v>
      </c>
      <c r="P26" s="39">
        <v>7.6121999999999996</v>
      </c>
      <c r="Q26" s="30">
        <v>0.47120000000000001</v>
      </c>
      <c r="R26" s="30">
        <v>1E-4</v>
      </c>
      <c r="S26" s="82">
        <v>12.997</v>
      </c>
      <c r="T26" s="1">
        <v>1677.7182</v>
      </c>
      <c r="U26" s="2">
        <v>0.94140000000000001</v>
      </c>
      <c r="V26" s="81">
        <v>611.50890000000004</v>
      </c>
      <c r="W26" s="6">
        <v>1.4617</v>
      </c>
      <c r="X26" s="1">
        <v>1063.0703000000001</v>
      </c>
    </row>
    <row r="27" spans="1:24">
      <c r="A27" s="1" t="s">
        <v>71</v>
      </c>
      <c r="B27" s="1">
        <v>2</v>
      </c>
      <c r="C27" s="28">
        <v>118083.85619999999</v>
      </c>
      <c r="D27" s="1">
        <v>22075.048900000002</v>
      </c>
      <c r="E27" s="5">
        <v>0.18694383489999999</v>
      </c>
      <c r="F27" s="5">
        <v>6.0349211799999997E-2</v>
      </c>
      <c r="G27" s="1">
        <v>7126.2676000000001</v>
      </c>
      <c r="H27" s="35">
        <v>0.92659999999999998</v>
      </c>
      <c r="I27" s="36">
        <v>0.92259999999999998</v>
      </c>
      <c r="J27" s="37">
        <v>0.94510000000000005</v>
      </c>
      <c r="K27" s="32">
        <v>3.6052</v>
      </c>
      <c r="L27" s="2">
        <v>0.1037</v>
      </c>
      <c r="M27" s="1">
        <v>1550.9450999999999</v>
      </c>
      <c r="N27" s="15">
        <v>2.3033999999999999</v>
      </c>
      <c r="O27" s="16">
        <v>34433.1633</v>
      </c>
      <c r="P27" s="39">
        <v>6.6443000000000003</v>
      </c>
      <c r="Q27" s="30">
        <v>0.47120000000000001</v>
      </c>
      <c r="R27" s="30">
        <v>1E-4</v>
      </c>
      <c r="S27" s="82">
        <v>12.997</v>
      </c>
      <c r="T27" s="1">
        <v>1696.4131</v>
      </c>
      <c r="U27" s="2">
        <v>0.80779999999999996</v>
      </c>
      <c r="V27" s="81">
        <v>245.48240000000001</v>
      </c>
      <c r="W27" s="6">
        <v>1.5362</v>
      </c>
      <c r="X27" s="1">
        <v>881.4443</v>
      </c>
    </row>
    <row r="28" spans="1:24">
      <c r="A28" s="1" t="s">
        <v>71</v>
      </c>
      <c r="B28" s="1">
        <v>3</v>
      </c>
      <c r="C28" s="28">
        <v>118083.85619999999</v>
      </c>
      <c r="D28" s="1">
        <v>26028.210200000001</v>
      </c>
      <c r="E28" s="5">
        <v>0.2204214109</v>
      </c>
      <c r="F28" s="5">
        <v>0.1040935885</v>
      </c>
      <c r="G28" s="1">
        <v>12291.772300000001</v>
      </c>
      <c r="H28" s="35">
        <v>0.98170000000000002</v>
      </c>
      <c r="I28" s="36">
        <v>0.97699999999999998</v>
      </c>
      <c r="J28" s="88">
        <v>0.97589999999999999</v>
      </c>
      <c r="K28" s="32">
        <v>3.6052</v>
      </c>
      <c r="L28" s="2">
        <v>1.0200000000000001E-2</v>
      </c>
      <c r="M28" s="1">
        <v>141.3305</v>
      </c>
      <c r="N28" s="15">
        <v>2.9666000000000001</v>
      </c>
      <c r="O28" s="16">
        <v>40751.088900000002</v>
      </c>
      <c r="P28" s="39">
        <v>6.5308999999999999</v>
      </c>
      <c r="Q28" s="30">
        <v>0.47120000000000001</v>
      </c>
      <c r="R28" s="30">
        <v>1E-4</v>
      </c>
      <c r="S28" s="82">
        <v>21.671500000000002</v>
      </c>
      <c r="T28" s="1">
        <v>2612.0065</v>
      </c>
      <c r="U28" s="2">
        <v>0.93100000000000005</v>
      </c>
      <c r="V28" s="81">
        <v>795.97919999999999</v>
      </c>
      <c r="W28" s="6">
        <v>1.2808999999999999</v>
      </c>
      <c r="X28" s="1">
        <v>1169.9413</v>
      </c>
    </row>
    <row r="29" spans="1:24" ht="15" thickBot="1">
      <c r="A29" s="9" t="s">
        <v>71</v>
      </c>
      <c r="B29" s="9">
        <v>4</v>
      </c>
      <c r="C29" s="29">
        <v>118083.85619999999</v>
      </c>
      <c r="D29" s="9">
        <v>25381.09</v>
      </c>
      <c r="E29" s="107">
        <v>0.21494123649999999</v>
      </c>
      <c r="F29" s="23">
        <v>0.1038690228</v>
      </c>
      <c r="G29" s="9">
        <v>12265.2547</v>
      </c>
      <c r="H29" s="38">
        <v>0.97470000000000001</v>
      </c>
      <c r="I29" s="27">
        <v>0.96930000000000005</v>
      </c>
      <c r="J29" s="89">
        <v>0.97589999999999999</v>
      </c>
      <c r="K29" s="33">
        <v>3.6052</v>
      </c>
      <c r="L29" s="80">
        <v>6.0000000000000001E-3</v>
      </c>
      <c r="M29" s="87">
        <v>79.893600000000006</v>
      </c>
      <c r="N29" s="86">
        <v>2.7189999999999999</v>
      </c>
      <c r="O29" s="85">
        <v>35662.472600000001</v>
      </c>
      <c r="P29" s="84">
        <v>6.3288000000000002</v>
      </c>
      <c r="Q29" s="31">
        <v>0.47120000000000001</v>
      </c>
      <c r="R29" s="31">
        <v>1E-4</v>
      </c>
      <c r="S29" s="83">
        <v>21.671500000000002</v>
      </c>
      <c r="T29" s="76">
        <v>2743.3977</v>
      </c>
      <c r="U29" s="27">
        <v>0.90410000000000001</v>
      </c>
      <c r="V29" s="78">
        <v>865.65800000000002</v>
      </c>
      <c r="W29" s="24">
        <v>1.2857000000000001</v>
      </c>
      <c r="X29" s="76">
        <v>1976.3797</v>
      </c>
    </row>
    <row r="30" spans="1:24" ht="15" hidden="1" thickTop="1">
      <c r="A30" s="1" t="s">
        <v>72</v>
      </c>
      <c r="B30" s="1">
        <v>-2</v>
      </c>
      <c r="C30" s="28">
        <v>17741.147000000001</v>
      </c>
      <c r="D30" s="1">
        <v>5537.1710999999996</v>
      </c>
      <c r="E30" s="5">
        <v>0.31210896789999998</v>
      </c>
      <c r="F30" s="5">
        <v>0.17136033489999999</v>
      </c>
      <c r="G30" s="1">
        <v>3040.1289000000002</v>
      </c>
      <c r="H30" s="35">
        <v>0.84470000000000001</v>
      </c>
      <c r="I30" s="36">
        <v>0.81469999999999998</v>
      </c>
      <c r="J30" s="37">
        <v>0.83909999999999996</v>
      </c>
      <c r="K30" s="32">
        <v>2.6566999999999998</v>
      </c>
      <c r="L30" s="2">
        <v>5.96E-2</v>
      </c>
      <c r="M30" s="1">
        <v>148.8741</v>
      </c>
      <c r="N30" s="15">
        <v>2.4079999999999999</v>
      </c>
      <c r="O30" s="16">
        <v>6013.0344999999998</v>
      </c>
      <c r="P30" s="39">
        <v>7.5960000000000001</v>
      </c>
      <c r="Q30" s="2">
        <v>0.58689999999999998</v>
      </c>
      <c r="R30" s="2">
        <v>1.4500000000000001E-2</v>
      </c>
      <c r="S30" s="1">
        <v>12.997</v>
      </c>
      <c r="T30" s="1">
        <v>1886.0818999999999</v>
      </c>
      <c r="U30" s="2">
        <v>0.69699999999999995</v>
      </c>
      <c r="V30" s="1">
        <v>1419.3271</v>
      </c>
      <c r="W30" s="6">
        <v>1.8407</v>
      </c>
      <c r="X30" s="1">
        <v>1834.2293</v>
      </c>
    </row>
    <row r="31" spans="1:24" ht="15" hidden="1" thickTop="1">
      <c r="A31" s="1" t="s">
        <v>72</v>
      </c>
      <c r="B31" s="1">
        <v>-1</v>
      </c>
      <c r="C31" s="28">
        <v>17741.147000000001</v>
      </c>
      <c r="D31" s="1">
        <v>5472.4786000000004</v>
      </c>
      <c r="E31" s="5">
        <v>0.30846250219999999</v>
      </c>
      <c r="F31" s="5">
        <v>0.168463685</v>
      </c>
      <c r="G31" s="1">
        <v>2988.739</v>
      </c>
      <c r="H31" s="35">
        <v>0.83560000000000001</v>
      </c>
      <c r="I31" s="36">
        <v>0.80589999999999995</v>
      </c>
      <c r="J31" s="37">
        <v>0.82850000000000001</v>
      </c>
      <c r="K31" s="32">
        <v>2.6566999999999998</v>
      </c>
      <c r="L31" s="2">
        <v>5.5E-2</v>
      </c>
      <c r="M31" s="1">
        <v>136.72409999999999</v>
      </c>
      <c r="N31" s="15">
        <v>2.3193999999999999</v>
      </c>
      <c r="O31" s="16">
        <v>5760.9333999999999</v>
      </c>
      <c r="P31" s="39">
        <v>7.4466999999999999</v>
      </c>
      <c r="Q31" s="2">
        <v>0.5837</v>
      </c>
      <c r="R31" s="2">
        <v>-2.3E-3</v>
      </c>
      <c r="S31" s="1">
        <v>12.997</v>
      </c>
      <c r="T31" s="1">
        <v>1876.0341000000001</v>
      </c>
      <c r="U31" s="2">
        <v>0.70120000000000005</v>
      </c>
      <c r="V31" s="1">
        <v>1401.0893000000001</v>
      </c>
      <c r="W31" s="6">
        <v>1.8303</v>
      </c>
      <c r="X31" s="1">
        <v>1828.6532999999999</v>
      </c>
    </row>
    <row r="32" spans="1:24" ht="15" hidden="1" thickTop="1">
      <c r="A32" s="1" t="s">
        <v>72</v>
      </c>
      <c r="B32" s="1">
        <v>0</v>
      </c>
      <c r="C32" s="28">
        <v>17741.147000000001</v>
      </c>
      <c r="D32" s="1">
        <v>5472.4786000000004</v>
      </c>
      <c r="E32" s="5">
        <v>0.30846250219999999</v>
      </c>
      <c r="F32" s="5">
        <v>0.168463685</v>
      </c>
      <c r="G32" s="1">
        <v>2988.739</v>
      </c>
      <c r="H32" s="35">
        <v>0.83560000000000001</v>
      </c>
      <c r="I32" s="36">
        <v>0.80589999999999995</v>
      </c>
      <c r="J32" s="37">
        <v>0.82850000000000001</v>
      </c>
      <c r="K32" s="32">
        <v>2.6566999999999998</v>
      </c>
      <c r="L32" s="2">
        <v>5.5E-2</v>
      </c>
      <c r="M32" s="1">
        <v>136.72409999999999</v>
      </c>
      <c r="N32" s="15">
        <v>2.3193999999999999</v>
      </c>
      <c r="O32" s="16">
        <v>5760.9333999999999</v>
      </c>
      <c r="P32" s="39">
        <v>7.4466999999999999</v>
      </c>
      <c r="Q32" s="2">
        <v>0.5837</v>
      </c>
      <c r="R32" s="2">
        <v>-2.3E-3</v>
      </c>
      <c r="S32" s="1">
        <v>12.997</v>
      </c>
      <c r="T32" s="1">
        <v>1876.0341000000001</v>
      </c>
      <c r="U32" s="2">
        <v>0.70120000000000005</v>
      </c>
      <c r="V32" s="1">
        <v>1401.0893000000001</v>
      </c>
      <c r="W32" s="6">
        <v>1.8303</v>
      </c>
      <c r="X32" s="1">
        <v>1828.6532999999999</v>
      </c>
    </row>
    <row r="33" spans="1:24" ht="15" thickTop="1">
      <c r="A33" s="1" t="s">
        <v>72</v>
      </c>
      <c r="B33" s="1">
        <v>1</v>
      </c>
      <c r="C33" s="28">
        <v>17741.147000000001</v>
      </c>
      <c r="D33" s="1">
        <v>5634.4467000000004</v>
      </c>
      <c r="E33" s="5">
        <v>0.31759202250000002</v>
      </c>
      <c r="F33" s="5">
        <v>0.17256591120000001</v>
      </c>
      <c r="G33" s="1">
        <v>3061.5171999999998</v>
      </c>
      <c r="H33" s="35">
        <v>0.95440000000000003</v>
      </c>
      <c r="I33" s="36">
        <v>0.94750000000000001</v>
      </c>
      <c r="J33" s="37">
        <v>0.98229999999999995</v>
      </c>
      <c r="K33" s="32">
        <v>2.6566999999999998</v>
      </c>
      <c r="L33" s="2">
        <v>5.6599999999999998E-2</v>
      </c>
      <c r="M33" s="1">
        <v>145.71090000000001</v>
      </c>
      <c r="N33" s="15">
        <v>3.2195999999999998</v>
      </c>
      <c r="O33" s="16">
        <v>8283.8647999999994</v>
      </c>
      <c r="P33" s="39">
        <v>7.4222000000000001</v>
      </c>
      <c r="Q33" s="30">
        <v>0.5837</v>
      </c>
      <c r="R33" s="30">
        <v>-2.3E-3</v>
      </c>
      <c r="S33" s="82">
        <v>12.997</v>
      </c>
      <c r="T33" s="1">
        <v>1947.7492999999999</v>
      </c>
      <c r="U33" s="2">
        <v>0.87260000000000004</v>
      </c>
      <c r="V33" s="81">
        <v>1521.1572000000001</v>
      </c>
      <c r="W33" s="6">
        <v>1.8555999999999999</v>
      </c>
      <c r="X33" s="1">
        <v>2218.7694999999999</v>
      </c>
    </row>
    <row r="34" spans="1:24">
      <c r="A34" s="1" t="s">
        <v>72</v>
      </c>
      <c r="B34" s="1">
        <v>2</v>
      </c>
      <c r="C34" s="28">
        <v>17741.147000000001</v>
      </c>
      <c r="D34" s="1">
        <v>4824.1543000000001</v>
      </c>
      <c r="E34" s="5">
        <v>0.27191896700000001</v>
      </c>
      <c r="F34" s="5">
        <v>0.1221543901</v>
      </c>
      <c r="G34" s="1">
        <v>2167.1588999999999</v>
      </c>
      <c r="H34" s="35">
        <v>0.84540000000000004</v>
      </c>
      <c r="I34" s="36">
        <v>0.83409999999999995</v>
      </c>
      <c r="J34" s="37">
        <v>0.84909999999999997</v>
      </c>
      <c r="K34" s="32">
        <v>2.6566999999999998</v>
      </c>
      <c r="L34" s="2">
        <v>7.46E-2</v>
      </c>
      <c r="M34" s="1">
        <v>198.3844</v>
      </c>
      <c r="N34" s="15">
        <v>1.9065000000000001</v>
      </c>
      <c r="O34" s="16">
        <v>5065.7066999999997</v>
      </c>
      <c r="P34" s="39">
        <v>6.6414</v>
      </c>
      <c r="Q34" s="30">
        <v>0.5837</v>
      </c>
      <c r="R34" s="30">
        <v>-2.3E-3</v>
      </c>
      <c r="S34" s="82">
        <v>19.901800000000001</v>
      </c>
      <c r="T34" s="1">
        <v>3084.4283</v>
      </c>
      <c r="U34" s="2">
        <v>0.77749999999999997</v>
      </c>
      <c r="V34" s="81">
        <v>955.84630000000004</v>
      </c>
      <c r="W34" s="6">
        <v>2.0758000000000001</v>
      </c>
      <c r="X34" s="1">
        <v>3255.8786</v>
      </c>
    </row>
    <row r="35" spans="1:24">
      <c r="A35" s="1" t="s">
        <v>72</v>
      </c>
      <c r="B35" s="1">
        <v>3</v>
      </c>
      <c r="C35" s="28">
        <v>17741.147000000001</v>
      </c>
      <c r="D35" s="1">
        <v>5687.058</v>
      </c>
      <c r="E35" s="5">
        <v>0.32055751580000003</v>
      </c>
      <c r="F35" s="5">
        <v>0.1794983487</v>
      </c>
      <c r="G35" s="1">
        <v>3184.5066000000002</v>
      </c>
      <c r="H35" s="35">
        <v>0.93859999999999999</v>
      </c>
      <c r="I35" s="36">
        <v>0.92559999999999998</v>
      </c>
      <c r="J35" s="37">
        <v>0.95950000000000002</v>
      </c>
      <c r="K35" s="32">
        <v>2.6566999999999998</v>
      </c>
      <c r="L35" s="2">
        <v>1.4500000000000001E-2</v>
      </c>
      <c r="M35" s="1">
        <v>36.364400000000003</v>
      </c>
      <c r="N35" s="15">
        <v>2.5263</v>
      </c>
      <c r="O35" s="16">
        <v>6322.2453999999998</v>
      </c>
      <c r="P35" s="39">
        <v>6.4462000000000002</v>
      </c>
      <c r="Q35" s="30">
        <v>0.5837</v>
      </c>
      <c r="R35" s="30">
        <v>-2.3E-3</v>
      </c>
      <c r="S35" s="82">
        <v>18.944400000000002</v>
      </c>
      <c r="T35" s="1">
        <v>2761.3618999999999</v>
      </c>
      <c r="U35" s="2">
        <v>0.86309999999999998</v>
      </c>
      <c r="V35" s="81">
        <v>1690.635</v>
      </c>
      <c r="W35" s="6">
        <v>1.7999000000000001</v>
      </c>
      <c r="X35" s="1">
        <v>2416.9549000000002</v>
      </c>
    </row>
    <row r="36" spans="1:24" ht="15" thickBot="1">
      <c r="A36" s="9" t="s">
        <v>72</v>
      </c>
      <c r="B36" s="9">
        <v>4</v>
      </c>
      <c r="C36" s="29">
        <v>17741.147000000001</v>
      </c>
      <c r="D36" s="9">
        <v>5545.5060999999996</v>
      </c>
      <c r="E36" s="107">
        <v>0.3125787847</v>
      </c>
      <c r="F36" s="23">
        <v>0.1775706236</v>
      </c>
      <c r="G36" s="9">
        <v>3150.3065000000001</v>
      </c>
      <c r="H36" s="38">
        <v>0.88580000000000003</v>
      </c>
      <c r="I36" s="113">
        <v>0.86560000000000004</v>
      </c>
      <c r="J36" s="90">
        <v>0.89539999999999997</v>
      </c>
      <c r="K36" s="33">
        <v>2.6566999999999998</v>
      </c>
      <c r="L36" s="80">
        <v>1.03E-2</v>
      </c>
      <c r="M36" s="87">
        <v>24.883500000000002</v>
      </c>
      <c r="N36" s="86">
        <v>2.1659999999999999</v>
      </c>
      <c r="O36" s="85">
        <v>5188.0182999999997</v>
      </c>
      <c r="P36" s="84">
        <v>6.2519999999999998</v>
      </c>
      <c r="Q36" s="31">
        <v>0.5837</v>
      </c>
      <c r="R36" s="31">
        <v>-2.3E-3</v>
      </c>
      <c r="S36" s="83">
        <v>19.4956</v>
      </c>
      <c r="T36" s="76">
        <v>2987.3359999999998</v>
      </c>
      <c r="U36" s="27">
        <v>0.83930000000000005</v>
      </c>
      <c r="V36" s="78">
        <v>1809.1895999999999</v>
      </c>
      <c r="W36" s="24">
        <v>1.8844000000000001</v>
      </c>
      <c r="X36" s="76">
        <v>4199.8540999999996</v>
      </c>
    </row>
    <row r="37" spans="1:24" ht="15" hidden="1" thickTop="1">
      <c r="A37" s="1" t="s">
        <v>73</v>
      </c>
      <c r="B37" s="1">
        <v>-2</v>
      </c>
      <c r="C37" s="28">
        <v>51040.142800000001</v>
      </c>
      <c r="D37" s="1">
        <v>12447.7646</v>
      </c>
      <c r="E37" s="5">
        <v>0.2438818535</v>
      </c>
      <c r="F37" s="5">
        <v>0.1055188619</v>
      </c>
      <c r="G37" s="1">
        <v>5385.6976999999997</v>
      </c>
      <c r="H37" s="35">
        <v>0.97440000000000004</v>
      </c>
      <c r="I37" s="36">
        <v>0.96660000000000001</v>
      </c>
      <c r="J37" s="37">
        <v>0.9869</v>
      </c>
      <c r="K37" s="32">
        <v>3.0428000000000002</v>
      </c>
      <c r="L37" s="2">
        <v>8.6300000000000002E-2</v>
      </c>
      <c r="M37" s="1">
        <v>610.14329999999995</v>
      </c>
      <c r="N37" s="15">
        <v>3.2825000000000002</v>
      </c>
      <c r="O37" s="16">
        <v>23181.790199999999</v>
      </c>
      <c r="P37" s="39">
        <v>7.5743</v>
      </c>
      <c r="Q37" s="2">
        <v>0.51990000000000003</v>
      </c>
      <c r="R37" s="2">
        <v>1.29E-2</v>
      </c>
      <c r="S37" s="1">
        <v>12.997</v>
      </c>
      <c r="T37" s="1">
        <v>1858.2612999999999</v>
      </c>
      <c r="U37" s="2">
        <v>0.82469999999999999</v>
      </c>
      <c r="V37" s="1">
        <v>676.88739999999996</v>
      </c>
      <c r="W37" s="6">
        <v>1.6008</v>
      </c>
      <c r="X37" s="1">
        <v>2354.9395</v>
      </c>
    </row>
    <row r="38" spans="1:24" ht="15" hidden="1" thickTop="1">
      <c r="A38" s="1" t="s">
        <v>73</v>
      </c>
      <c r="B38" s="1">
        <v>-1</v>
      </c>
      <c r="C38" s="28">
        <v>51040.142800000001</v>
      </c>
      <c r="D38" s="1">
        <v>12302.5615</v>
      </c>
      <c r="E38" s="5">
        <v>0.2410369741</v>
      </c>
      <c r="F38" s="5">
        <v>0.1037792134</v>
      </c>
      <c r="G38" s="1">
        <v>5296.9058000000005</v>
      </c>
      <c r="H38" s="35">
        <v>0.97109999999999996</v>
      </c>
      <c r="I38" s="36">
        <v>0.96109999999999995</v>
      </c>
      <c r="J38" s="37">
        <v>0.9869</v>
      </c>
      <c r="K38" s="32">
        <v>3.0428000000000002</v>
      </c>
      <c r="L38" s="2">
        <v>0.08</v>
      </c>
      <c r="M38" s="1">
        <v>560.55799999999999</v>
      </c>
      <c r="N38" s="15">
        <v>3.2172000000000001</v>
      </c>
      <c r="O38" s="16">
        <v>22538.711200000002</v>
      </c>
      <c r="P38" s="39">
        <v>7.4604999999999997</v>
      </c>
      <c r="Q38" s="2">
        <v>0.5171</v>
      </c>
      <c r="R38" s="2">
        <v>-6.9999999999999999E-4</v>
      </c>
      <c r="S38" s="1">
        <v>12.997</v>
      </c>
      <c r="T38" s="1">
        <v>1843.4177</v>
      </c>
      <c r="U38" s="2">
        <v>0.83260000000000001</v>
      </c>
      <c r="V38" s="1">
        <v>667.24400000000003</v>
      </c>
      <c r="W38" s="6">
        <v>1.5862000000000001</v>
      </c>
      <c r="X38" s="1">
        <v>2336.1284999999998</v>
      </c>
    </row>
    <row r="39" spans="1:24" ht="15" hidden="1" thickTop="1">
      <c r="A39" s="1" t="s">
        <v>73</v>
      </c>
      <c r="B39" s="1">
        <v>0</v>
      </c>
      <c r="C39" s="28">
        <v>51040.142800000001</v>
      </c>
      <c r="D39" s="1">
        <v>12302.5615</v>
      </c>
      <c r="E39" s="5">
        <v>0.2410369741</v>
      </c>
      <c r="F39" s="5">
        <v>0.1037792134</v>
      </c>
      <c r="G39" s="1">
        <v>5296.9058000000005</v>
      </c>
      <c r="H39" s="35">
        <v>0.97109999999999996</v>
      </c>
      <c r="I39" s="36">
        <v>0.96109999999999995</v>
      </c>
      <c r="J39" s="37">
        <v>0.9869</v>
      </c>
      <c r="K39" s="32">
        <v>3.0428000000000002</v>
      </c>
      <c r="L39" s="2">
        <v>0.08</v>
      </c>
      <c r="M39" s="1">
        <v>560.55799999999999</v>
      </c>
      <c r="N39" s="15">
        <v>3.2172000000000001</v>
      </c>
      <c r="O39" s="16">
        <v>22538.711200000002</v>
      </c>
      <c r="P39" s="39">
        <v>7.4604999999999997</v>
      </c>
      <c r="Q39" s="2">
        <v>0.5171</v>
      </c>
      <c r="R39" s="2">
        <v>-6.9999999999999999E-4</v>
      </c>
      <c r="S39" s="1">
        <v>12.997</v>
      </c>
      <c r="T39" s="1">
        <v>1843.4177</v>
      </c>
      <c r="U39" s="2">
        <v>0.83260000000000001</v>
      </c>
      <c r="V39" s="1">
        <v>667.24400000000003</v>
      </c>
      <c r="W39" s="6">
        <v>1.5862000000000001</v>
      </c>
      <c r="X39" s="1">
        <v>2336.1284999999998</v>
      </c>
    </row>
    <row r="40" spans="1:24" ht="15" thickTop="1">
      <c r="A40" s="1" t="s">
        <v>73</v>
      </c>
      <c r="B40" s="1">
        <v>1</v>
      </c>
      <c r="C40" s="28">
        <v>51040.142800000001</v>
      </c>
      <c r="D40" s="1">
        <v>12666.9558</v>
      </c>
      <c r="E40" s="5">
        <v>0.2481763394</v>
      </c>
      <c r="F40" s="5">
        <v>0.1097769953</v>
      </c>
      <c r="G40" s="1">
        <v>5603.0334999999995</v>
      </c>
      <c r="H40" s="35">
        <v>0.98529999999999995</v>
      </c>
      <c r="I40" s="36">
        <v>0.98160000000000003</v>
      </c>
      <c r="J40" s="37">
        <v>0.9849</v>
      </c>
      <c r="K40" s="32">
        <v>3.0428000000000002</v>
      </c>
      <c r="L40" s="2">
        <v>5.9700000000000003E-2</v>
      </c>
      <c r="M40" s="1">
        <v>422.31479999999999</v>
      </c>
      <c r="N40" s="15">
        <v>3.5865</v>
      </c>
      <c r="O40" s="16">
        <v>25335.145700000001</v>
      </c>
      <c r="P40" s="39">
        <v>7.4790000000000001</v>
      </c>
      <c r="Q40" s="30">
        <v>0.5171</v>
      </c>
      <c r="R40" s="30">
        <v>-6.9999999999999999E-4</v>
      </c>
      <c r="S40" s="82">
        <v>12.997</v>
      </c>
      <c r="T40" s="1">
        <v>1858.7496000000001</v>
      </c>
      <c r="U40" s="2">
        <v>0.94120000000000004</v>
      </c>
      <c r="V40" s="81">
        <v>802.26409999999998</v>
      </c>
      <c r="W40" s="6">
        <v>1.5501</v>
      </c>
      <c r="X40" s="1">
        <v>2462.6291000000001</v>
      </c>
    </row>
    <row r="41" spans="1:24">
      <c r="A41" s="1" t="s">
        <v>73</v>
      </c>
      <c r="B41" s="1">
        <v>2</v>
      </c>
      <c r="C41" s="28">
        <v>51040.142800000001</v>
      </c>
      <c r="D41" s="1">
        <v>10841.9146</v>
      </c>
      <c r="E41" s="5">
        <v>0.2124193637</v>
      </c>
      <c r="F41" s="5">
        <v>7.3918248300000003E-2</v>
      </c>
      <c r="G41" s="1">
        <v>3772.7979</v>
      </c>
      <c r="H41" s="35">
        <v>0.87419999999999998</v>
      </c>
      <c r="I41" s="36">
        <v>0.85440000000000005</v>
      </c>
      <c r="J41" s="37">
        <v>0.88109999999999999</v>
      </c>
      <c r="K41" s="32">
        <v>3.0428000000000002</v>
      </c>
      <c r="L41" s="2">
        <v>3.5499999999999997E-2</v>
      </c>
      <c r="M41" s="1">
        <v>251.6174</v>
      </c>
      <c r="N41" s="15">
        <v>1.7935000000000001</v>
      </c>
      <c r="O41" s="16">
        <v>12678.7711</v>
      </c>
      <c r="P41" s="39">
        <v>6.1201999999999996</v>
      </c>
      <c r="Q41" s="30">
        <v>0.5171</v>
      </c>
      <c r="R41" s="30">
        <v>-6.9999999999999999E-4</v>
      </c>
      <c r="S41" s="82">
        <v>25.8781</v>
      </c>
      <c r="T41" s="1">
        <v>3716.0808000000002</v>
      </c>
      <c r="U41" s="2">
        <v>0.80740000000000001</v>
      </c>
      <c r="V41" s="81">
        <v>448.36200000000002</v>
      </c>
      <c r="W41" s="6">
        <v>1.6194</v>
      </c>
      <c r="X41" s="1">
        <v>4797.7302</v>
      </c>
    </row>
    <row r="42" spans="1:24">
      <c r="A42" s="1" t="s">
        <v>73</v>
      </c>
      <c r="B42" s="1">
        <v>3</v>
      </c>
      <c r="C42" s="28">
        <v>51040.142800000001</v>
      </c>
      <c r="D42" s="1">
        <v>12784.707</v>
      </c>
      <c r="E42" s="5">
        <v>0.25048337030000001</v>
      </c>
      <c r="F42" s="5">
        <v>0.1089490804</v>
      </c>
      <c r="G42" s="1">
        <v>5560.7766000000001</v>
      </c>
      <c r="H42" s="35">
        <v>0.97040000000000004</v>
      </c>
      <c r="I42" s="36">
        <v>0.95779999999999998</v>
      </c>
      <c r="J42" s="37">
        <v>0.9849</v>
      </c>
      <c r="K42" s="32">
        <v>3.0428000000000002</v>
      </c>
      <c r="L42" s="2">
        <v>3.0000000000000001E-3</v>
      </c>
      <c r="M42" s="1">
        <v>21.713999999999999</v>
      </c>
      <c r="N42" s="15">
        <v>2.2967</v>
      </c>
      <c r="O42" s="16">
        <v>16591.4071</v>
      </c>
      <c r="P42" s="39">
        <v>6.0388999999999999</v>
      </c>
      <c r="Q42" s="30">
        <v>0.5171</v>
      </c>
      <c r="R42" s="30">
        <v>-6.9999999999999999E-4</v>
      </c>
      <c r="S42" s="82">
        <v>40.383800000000001</v>
      </c>
      <c r="T42" s="1">
        <v>5910.4647000000004</v>
      </c>
      <c r="U42" s="2">
        <v>0.92989999999999995</v>
      </c>
      <c r="V42" s="81">
        <v>951.16489999999999</v>
      </c>
      <c r="W42" s="6">
        <v>1.6073999999999999</v>
      </c>
      <c r="X42" s="1">
        <v>6678.8114999999998</v>
      </c>
    </row>
    <row r="43" spans="1:24" ht="15" thickBot="1">
      <c r="A43" s="9" t="s">
        <v>73</v>
      </c>
      <c r="B43" s="9">
        <v>4</v>
      </c>
      <c r="C43" s="29">
        <v>51040.142800000001</v>
      </c>
      <c r="D43" s="9">
        <v>12466.668799999999</v>
      </c>
      <c r="E43" s="107">
        <v>0.24425223309999999</v>
      </c>
      <c r="F43" s="23">
        <v>0.1089832848</v>
      </c>
      <c r="G43" s="9">
        <v>5562.5223999999998</v>
      </c>
      <c r="H43" s="38">
        <v>0.94850000000000001</v>
      </c>
      <c r="I43" s="27">
        <v>0.92879999999999996</v>
      </c>
      <c r="J43" s="90">
        <v>0.96599999999999997</v>
      </c>
      <c r="K43" s="33">
        <v>3.0428000000000002</v>
      </c>
      <c r="L43" s="80">
        <v>1.5E-3</v>
      </c>
      <c r="M43" s="87">
        <v>11.007999999999999</v>
      </c>
      <c r="N43" s="86">
        <v>1.9698</v>
      </c>
      <c r="O43" s="85">
        <v>13600.1556</v>
      </c>
      <c r="P43" s="84">
        <v>5.8330000000000002</v>
      </c>
      <c r="Q43" s="31">
        <v>0.5171</v>
      </c>
      <c r="R43" s="31">
        <v>-6.9999999999999999E-4</v>
      </c>
      <c r="S43" s="83">
        <v>40.557899999999997</v>
      </c>
      <c r="T43" s="76">
        <v>6249.3922000000002</v>
      </c>
      <c r="U43" s="27">
        <v>0.90239999999999998</v>
      </c>
      <c r="V43" s="78">
        <v>1017.9883</v>
      </c>
      <c r="W43" s="24">
        <v>1.6394</v>
      </c>
      <c r="X43" s="76">
        <v>8832.2207999999991</v>
      </c>
    </row>
    <row r="44" spans="1:24" ht="18" thickTop="1">
      <c r="U44" s="57"/>
      <c r="V44" s="67"/>
      <c r="W44" s="67"/>
      <c r="X44" s="67" t="s">
        <v>171</v>
      </c>
    </row>
    <row r="45" spans="1:24" ht="17.399999999999999">
      <c r="A45" s="146" t="s">
        <v>138</v>
      </c>
      <c r="C45" s="1">
        <f>C29+C8</f>
        <v>185477.7414</v>
      </c>
      <c r="U45" s="57"/>
      <c r="V45" s="67"/>
      <c r="W45" s="67"/>
      <c r="X45" s="79" t="s">
        <v>172</v>
      </c>
    </row>
    <row r="46" spans="1:24" ht="17.399999999999999">
      <c r="A46" s="146" t="s">
        <v>208</v>
      </c>
      <c r="C46" s="1">
        <f>C22+C43</f>
        <v>93202.428</v>
      </c>
      <c r="U46" s="57"/>
      <c r="V46" s="57"/>
      <c r="W46" s="57"/>
      <c r="X46" s="57"/>
    </row>
    <row r="47" spans="1:24" ht="17.399999999999999">
      <c r="A47" s="146" t="s">
        <v>209</v>
      </c>
      <c r="C47" s="1">
        <f>C36+C15</f>
        <v>29102.048500000001</v>
      </c>
      <c r="U47" s="57"/>
      <c r="V47" s="57"/>
      <c r="W47" s="57"/>
      <c r="X47" s="57"/>
    </row>
  </sheetData>
  <autoFilter ref="A1:X43" xr:uid="{00000000-0001-0000-0700-000000000000}">
    <filterColumn colId="1">
      <filters>
        <filter val="1"/>
        <filter val="2"/>
        <filter val="3"/>
        <filter val="4"/>
      </filters>
    </filterColumn>
  </autoFilter>
  <phoneticPr fontId="1" type="noConversion"/>
  <pageMargins left="0.75" right="0.75" top="0.75" bottom="0.5" header="0.5" footer="0.75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7"/>
  <sheetViews>
    <sheetView topLeftCell="F2" workbookViewId="0">
      <selection activeCell="T6" sqref="T6"/>
    </sheetView>
  </sheetViews>
  <sheetFormatPr defaultRowHeight="14.4"/>
  <cols>
    <col min="1" max="1" width="12.21875" bestFit="1" customWidth="1"/>
    <col min="2" max="2" width="9.44140625" customWidth="1"/>
    <col min="3" max="3" width="3.6640625" customWidth="1"/>
    <col min="5" max="5" width="11.33203125" customWidth="1"/>
    <col min="6" max="6" width="12.44140625" customWidth="1"/>
    <col min="8" max="9" width="11.109375" customWidth="1"/>
    <col min="10" max="10" width="9.33203125" customWidth="1"/>
  </cols>
  <sheetData>
    <row r="1" spans="1:17" ht="43.2">
      <c r="A1" s="7" t="s">
        <v>81</v>
      </c>
      <c r="B1" s="7"/>
      <c r="C1" s="7" t="s">
        <v>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52</v>
      </c>
      <c r="I1" s="7" t="s">
        <v>86</v>
      </c>
      <c r="J1" s="22" t="s">
        <v>120</v>
      </c>
      <c r="K1" s="7" t="s">
        <v>87</v>
      </c>
    </row>
    <row r="2" spans="1:17">
      <c r="A2" t="s">
        <v>88</v>
      </c>
      <c r="B2" s="1"/>
      <c r="C2" s="1">
        <v>-2</v>
      </c>
      <c r="D2" s="1">
        <v>900</v>
      </c>
      <c r="E2" s="1">
        <v>858.86</v>
      </c>
      <c r="F2" s="2">
        <v>0.95420000000000005</v>
      </c>
      <c r="G2" s="2">
        <v>0.11799999999999999</v>
      </c>
      <c r="H2" s="32">
        <v>1.0186999999999999</v>
      </c>
      <c r="I2" s="3">
        <v>212.76609999999999</v>
      </c>
      <c r="J2" s="1">
        <v>74.454499999999996</v>
      </c>
      <c r="K2" s="3">
        <v>0.1643</v>
      </c>
    </row>
    <row r="3" spans="1:17">
      <c r="A3" t="s">
        <v>88</v>
      </c>
      <c r="B3" s="1"/>
      <c r="C3" s="1">
        <v>-1</v>
      </c>
      <c r="D3" s="1">
        <v>900</v>
      </c>
      <c r="E3" s="1">
        <v>840.47</v>
      </c>
      <c r="F3" s="2">
        <v>0.93379999999999996</v>
      </c>
      <c r="G3" s="2">
        <v>0.108</v>
      </c>
      <c r="H3" s="32">
        <v>1.0409999999999999</v>
      </c>
      <c r="I3" s="3">
        <v>212.44139999999999</v>
      </c>
      <c r="J3" s="1">
        <v>73.796300000000002</v>
      </c>
      <c r="K3" s="3">
        <v>0.1545</v>
      </c>
    </row>
    <row r="4" spans="1:17">
      <c r="A4" t="s">
        <v>88</v>
      </c>
      <c r="B4" s="1"/>
      <c r="C4" s="1">
        <v>0</v>
      </c>
      <c r="D4" s="1">
        <v>900</v>
      </c>
      <c r="E4" s="1">
        <v>840.47</v>
      </c>
      <c r="F4" s="2">
        <v>0.93379999999999996</v>
      </c>
      <c r="G4" s="2">
        <v>0.108</v>
      </c>
      <c r="H4" s="32">
        <v>1.0409999999999999</v>
      </c>
      <c r="I4" s="3">
        <v>212.44139999999999</v>
      </c>
      <c r="J4" s="1">
        <v>73.796300000000002</v>
      </c>
      <c r="K4" s="3">
        <v>0.1545</v>
      </c>
    </row>
    <row r="5" spans="1:17">
      <c r="A5" t="s">
        <v>88</v>
      </c>
      <c r="B5" s="1"/>
      <c r="C5" s="1">
        <v>1</v>
      </c>
      <c r="D5" s="1">
        <v>900</v>
      </c>
      <c r="E5" s="1">
        <v>782.38</v>
      </c>
      <c r="F5" s="2">
        <v>0.86929999999999996</v>
      </c>
      <c r="G5" s="2">
        <v>8.0699999999999994E-2</v>
      </c>
      <c r="H5" s="32">
        <v>1.0421</v>
      </c>
      <c r="I5" s="3">
        <v>208.75470000000001</v>
      </c>
      <c r="J5" s="1">
        <v>69.347999999999999</v>
      </c>
      <c r="K5" s="3">
        <v>9.11E-2</v>
      </c>
    </row>
    <row r="6" spans="1:17" ht="15">
      <c r="A6" t="s">
        <v>88</v>
      </c>
      <c r="B6" s="1"/>
      <c r="C6" s="1">
        <v>2</v>
      </c>
      <c r="D6" s="1">
        <v>900</v>
      </c>
      <c r="E6" s="1">
        <v>801.67</v>
      </c>
      <c r="F6" s="2">
        <v>0.89070000000000005</v>
      </c>
      <c r="G6" s="2">
        <v>8.6999999999999994E-2</v>
      </c>
      <c r="H6" s="32">
        <v>1.0455000000000001</v>
      </c>
      <c r="I6" s="3">
        <v>215.1919</v>
      </c>
      <c r="J6" s="1">
        <v>72.608900000000006</v>
      </c>
      <c r="K6" s="3">
        <v>0.1168</v>
      </c>
      <c r="Q6" t="s">
        <v>214</v>
      </c>
    </row>
    <row r="7" spans="1:17" ht="15">
      <c r="A7" t="s">
        <v>88</v>
      </c>
      <c r="B7" s="1"/>
      <c r="C7" s="1">
        <v>3</v>
      </c>
      <c r="D7" s="21">
        <v>850</v>
      </c>
      <c r="E7" s="1">
        <v>711.97</v>
      </c>
      <c r="F7" s="2">
        <v>0.83760000000000001</v>
      </c>
      <c r="G7" s="2">
        <v>9.5299999999999996E-2</v>
      </c>
      <c r="H7" s="32">
        <v>1.0444</v>
      </c>
      <c r="I7" s="3">
        <v>199.51349999999999</v>
      </c>
      <c r="J7" s="1">
        <v>71.698899999999995</v>
      </c>
      <c r="K7" s="3">
        <v>0.29970000000000002</v>
      </c>
      <c r="Q7" t="s">
        <v>215</v>
      </c>
    </row>
    <row r="8" spans="1:17" ht="15" thickBot="1">
      <c r="A8" s="40" t="s">
        <v>88</v>
      </c>
      <c r="B8" s="9"/>
      <c r="C8" s="9">
        <v>4</v>
      </c>
      <c r="D8" s="26">
        <v>950</v>
      </c>
      <c r="E8" s="9">
        <v>712.93</v>
      </c>
      <c r="F8" s="25">
        <v>0.75039999999999996</v>
      </c>
      <c r="G8" s="10">
        <v>5.8900000000000001E-2</v>
      </c>
      <c r="H8" s="33">
        <v>1.0444</v>
      </c>
      <c r="I8" s="11">
        <v>198.81489999999999</v>
      </c>
      <c r="J8" s="9">
        <v>68.399100000000004</v>
      </c>
      <c r="K8" s="11">
        <v>0.5655</v>
      </c>
    </row>
    <row r="9" spans="1:17" ht="15" thickTop="1">
      <c r="A9" t="s">
        <v>89</v>
      </c>
      <c r="B9" s="1"/>
      <c r="C9" s="1">
        <v>-2</v>
      </c>
      <c r="D9" s="1">
        <v>20</v>
      </c>
      <c r="E9" s="1">
        <v>6.1391999999999998</v>
      </c>
      <c r="F9" s="2">
        <v>0</v>
      </c>
      <c r="G9" s="2">
        <v>0</v>
      </c>
      <c r="H9" s="32">
        <v>0.19750000000000001</v>
      </c>
      <c r="I9" s="3">
        <v>1.2039</v>
      </c>
      <c r="J9" s="1"/>
      <c r="K9" s="3"/>
    </row>
    <row r="10" spans="1:17">
      <c r="A10" t="s">
        <v>89</v>
      </c>
      <c r="B10" s="1"/>
      <c r="C10" s="1">
        <v>-1</v>
      </c>
      <c r="D10" s="1">
        <v>20</v>
      </c>
      <c r="E10" s="1">
        <v>5.8537999999999997</v>
      </c>
      <c r="F10" s="2">
        <v>0</v>
      </c>
      <c r="G10" s="2">
        <v>0</v>
      </c>
      <c r="H10" s="32">
        <v>0.20749999999999999</v>
      </c>
      <c r="I10" s="3">
        <v>1.1950000000000001</v>
      </c>
      <c r="J10" s="1"/>
      <c r="K10" s="3"/>
    </row>
    <row r="11" spans="1:17" ht="17.399999999999999">
      <c r="A11" t="s">
        <v>89</v>
      </c>
      <c r="B11" s="1"/>
      <c r="C11" s="1">
        <v>0</v>
      </c>
      <c r="D11" s="1">
        <v>20</v>
      </c>
      <c r="E11" s="1">
        <v>5.8537999999999997</v>
      </c>
      <c r="F11" s="2">
        <v>0</v>
      </c>
      <c r="G11" s="2">
        <v>0</v>
      </c>
      <c r="H11" s="32">
        <v>0.20749999999999999</v>
      </c>
      <c r="I11" s="3">
        <v>1.1950000000000001</v>
      </c>
      <c r="J11" s="1"/>
      <c r="K11" s="129" t="s">
        <v>198</v>
      </c>
    </row>
    <row r="12" spans="1:17" ht="17.399999999999999">
      <c r="A12" t="s">
        <v>89</v>
      </c>
      <c r="B12" s="1"/>
      <c r="C12" s="1">
        <v>1</v>
      </c>
      <c r="D12" s="1">
        <v>20</v>
      </c>
      <c r="E12" s="1">
        <v>5.6285999999999996</v>
      </c>
      <c r="F12" s="2">
        <v>0</v>
      </c>
      <c r="G12" s="2">
        <v>0</v>
      </c>
      <c r="H12" s="32">
        <v>0.20749999999999999</v>
      </c>
      <c r="I12" s="3">
        <v>1.1526000000000001</v>
      </c>
      <c r="J12" s="1"/>
      <c r="K12" s="129">
        <v>26</v>
      </c>
    </row>
    <row r="13" spans="1:17">
      <c r="A13" t="s">
        <v>89</v>
      </c>
      <c r="B13" s="1"/>
      <c r="C13" s="1">
        <v>2</v>
      </c>
      <c r="D13" s="1">
        <v>20</v>
      </c>
      <c r="E13" s="1">
        <v>6.1383000000000001</v>
      </c>
      <c r="F13" s="2">
        <v>0</v>
      </c>
      <c r="G13" s="2">
        <v>0</v>
      </c>
      <c r="H13" s="32">
        <v>0.2041</v>
      </c>
      <c r="I13" s="3">
        <v>1.2653000000000001</v>
      </c>
      <c r="J13" s="1"/>
      <c r="K13" s="3"/>
    </row>
    <row r="14" spans="1:17">
      <c r="A14" t="s">
        <v>89</v>
      </c>
      <c r="B14" s="1"/>
      <c r="C14" s="1">
        <v>3</v>
      </c>
      <c r="D14" s="1">
        <v>20</v>
      </c>
      <c r="E14" s="1">
        <v>5.4492000000000003</v>
      </c>
      <c r="F14" s="2">
        <v>0</v>
      </c>
      <c r="G14" s="2">
        <v>0</v>
      </c>
      <c r="H14" s="32">
        <v>0.20860000000000001</v>
      </c>
      <c r="I14" s="3">
        <v>1.1157999999999999</v>
      </c>
      <c r="J14" s="1"/>
      <c r="K14" s="3"/>
    </row>
    <row r="15" spans="1:17" ht="15" thickBot="1">
      <c r="A15" s="40" t="s">
        <v>89</v>
      </c>
      <c r="B15" s="9"/>
      <c r="C15" s="9">
        <v>4</v>
      </c>
      <c r="D15" s="9">
        <v>20</v>
      </c>
      <c r="E15" s="9">
        <v>5.2079000000000004</v>
      </c>
      <c r="F15" s="10">
        <v>0</v>
      </c>
      <c r="G15" s="10">
        <v>0</v>
      </c>
      <c r="H15" s="33">
        <v>0.21529999999999999</v>
      </c>
      <c r="I15" s="11">
        <v>1.1380999999999999</v>
      </c>
      <c r="J15" s="9"/>
      <c r="K15" s="11"/>
    </row>
    <row r="16" spans="1:17" ht="15" thickTop="1">
      <c r="A16" t="s">
        <v>90</v>
      </c>
      <c r="B16" s="1" t="s">
        <v>91</v>
      </c>
      <c r="C16" s="1">
        <v>-2</v>
      </c>
      <c r="D16" s="1">
        <v>1500</v>
      </c>
      <c r="E16" s="1">
        <v>1093.01</v>
      </c>
      <c r="F16" s="2">
        <v>0.72860000000000003</v>
      </c>
      <c r="G16" s="2">
        <v>2.2000000000000001E-3</v>
      </c>
      <c r="H16" s="32">
        <v>17.817399999999999</v>
      </c>
      <c r="I16" s="3">
        <v>334.53019999999998</v>
      </c>
      <c r="J16" s="1">
        <v>101.0258</v>
      </c>
      <c r="K16" s="3">
        <v>9.8400000000000001E-2</v>
      </c>
    </row>
    <row r="17" spans="1:13">
      <c r="A17" t="s">
        <v>90</v>
      </c>
      <c r="B17" s="1" t="s">
        <v>91</v>
      </c>
      <c r="C17" s="1">
        <v>-1</v>
      </c>
      <c r="D17" s="1">
        <v>1500</v>
      </c>
      <c r="E17" s="1">
        <v>1061.1231</v>
      </c>
      <c r="F17" s="2">
        <v>0.70740000000000003</v>
      </c>
      <c r="G17" s="2">
        <v>1.4E-3</v>
      </c>
      <c r="H17" s="32">
        <v>17.817399999999999</v>
      </c>
      <c r="I17" s="3">
        <v>334.53019999999998</v>
      </c>
      <c r="J17" s="1">
        <v>99.842799999999997</v>
      </c>
      <c r="K17" s="3">
        <v>8.5199999999999998E-2</v>
      </c>
    </row>
    <row r="18" spans="1:13">
      <c r="A18" t="s">
        <v>90</v>
      </c>
      <c r="B18" s="1" t="s">
        <v>91</v>
      </c>
      <c r="C18" s="1">
        <v>0</v>
      </c>
      <c r="D18" s="1">
        <v>1500</v>
      </c>
      <c r="E18" s="1">
        <v>1061.1231</v>
      </c>
      <c r="F18" s="2">
        <v>0.70740000000000003</v>
      </c>
      <c r="G18" s="2">
        <v>1.4E-3</v>
      </c>
      <c r="H18" s="32">
        <v>17.817399999999999</v>
      </c>
      <c r="I18" s="3">
        <v>334.53019999999998</v>
      </c>
      <c r="J18" s="1">
        <v>99.842799999999997</v>
      </c>
      <c r="K18" s="3">
        <v>8.5199999999999998E-2</v>
      </c>
    </row>
    <row r="19" spans="1:13">
      <c r="A19" t="s">
        <v>90</v>
      </c>
      <c r="B19" s="1" t="s">
        <v>91</v>
      </c>
      <c r="C19" s="1">
        <v>1</v>
      </c>
      <c r="D19" s="1">
        <v>1500</v>
      </c>
      <c r="E19" s="1">
        <v>1245.7312999999999</v>
      </c>
      <c r="F19" s="2">
        <v>0.83040000000000003</v>
      </c>
      <c r="G19" s="2">
        <v>5.0000000000000001E-3</v>
      </c>
      <c r="H19" s="32">
        <v>17.817399999999999</v>
      </c>
      <c r="I19" s="3">
        <v>334.53019999999998</v>
      </c>
      <c r="J19" s="1">
        <v>98.7928</v>
      </c>
      <c r="K19" s="3">
        <v>6.4699999999999994E-2</v>
      </c>
    </row>
    <row r="20" spans="1:13">
      <c r="A20" t="s">
        <v>90</v>
      </c>
      <c r="B20" s="1" t="s">
        <v>91</v>
      </c>
      <c r="C20" s="1">
        <v>2</v>
      </c>
      <c r="D20" s="1">
        <v>1500</v>
      </c>
      <c r="E20" s="1">
        <v>819.77629999999999</v>
      </c>
      <c r="F20" s="2">
        <v>0.54649999999999999</v>
      </c>
      <c r="G20" s="2">
        <v>0</v>
      </c>
      <c r="H20" s="32">
        <v>17.817399999999999</v>
      </c>
      <c r="I20" s="3">
        <v>334.53019999999998</v>
      </c>
      <c r="J20" s="1">
        <v>104.6092</v>
      </c>
      <c r="K20" s="3">
        <v>0.13489999999999999</v>
      </c>
    </row>
    <row r="21" spans="1:13">
      <c r="A21" t="s">
        <v>90</v>
      </c>
      <c r="B21" s="1" t="s">
        <v>91</v>
      </c>
      <c r="C21" s="1">
        <v>3</v>
      </c>
      <c r="D21" s="21">
        <v>1400</v>
      </c>
      <c r="E21" s="1">
        <v>929.45360000000005</v>
      </c>
      <c r="F21" s="2">
        <v>0.66379999999999995</v>
      </c>
      <c r="G21" s="2">
        <v>0</v>
      </c>
      <c r="H21" s="32">
        <v>17.817399999999999</v>
      </c>
      <c r="I21" s="3">
        <v>334.53019999999998</v>
      </c>
      <c r="J21" s="1">
        <v>93.504999999999995</v>
      </c>
      <c r="K21" s="3">
        <v>2.0899999999999998E-2</v>
      </c>
    </row>
    <row r="22" spans="1:13" ht="15" thickBot="1">
      <c r="A22" s="40" t="s">
        <v>90</v>
      </c>
      <c r="B22" s="9" t="s">
        <v>91</v>
      </c>
      <c r="C22" s="9">
        <v>4</v>
      </c>
      <c r="D22" s="26">
        <v>1100</v>
      </c>
      <c r="E22" s="9">
        <v>840.84439999999995</v>
      </c>
      <c r="F22" s="25">
        <v>0.76439999999999997</v>
      </c>
      <c r="G22" s="10">
        <v>3.5999999999999999E-3</v>
      </c>
      <c r="H22" s="33">
        <v>17.817399999999999</v>
      </c>
      <c r="I22" s="11">
        <v>334.53019999999998</v>
      </c>
      <c r="J22" s="9">
        <v>95.852999999999994</v>
      </c>
      <c r="K22" s="11">
        <v>0.1958</v>
      </c>
    </row>
    <row r="23" spans="1:13" ht="15.6" thickTop="1">
      <c r="M23" s="77" t="s">
        <v>199</v>
      </c>
    </row>
    <row r="26" spans="1:13">
      <c r="D26">
        <f>100*800</f>
        <v>80000</v>
      </c>
    </row>
    <row r="27" spans="1:13">
      <c r="D27">
        <v>700000</v>
      </c>
    </row>
  </sheetData>
  <phoneticPr fontId="1" type="noConversion"/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SCM |</vt:lpstr>
      <vt:lpstr>원자재</vt:lpstr>
      <vt:lpstr>공급업체</vt:lpstr>
      <vt:lpstr>공급업체-원자재</vt:lpstr>
      <vt:lpstr>용기주입 라인&amp;혼합기</vt:lpstr>
      <vt:lpstr>고객</vt:lpstr>
      <vt:lpstr>고객-제품</vt:lpstr>
      <vt:lpstr>제품</vt:lpstr>
      <vt:lpstr>창고 |</vt:lpstr>
      <vt:lpstr>판매지역-고객-제품</vt:lpstr>
      <vt:lpstr>운송업체</vt:lpstr>
      <vt:lpstr>제품-완제품창고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김민재</cp:lastModifiedBy>
  <dcterms:created xsi:type="dcterms:W3CDTF">2022-10-04T05:57:43Z</dcterms:created>
  <dcterms:modified xsi:type="dcterms:W3CDTF">2022-10-07T03:09:52Z</dcterms:modified>
</cp:coreProperties>
</file>