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ntanajanssens/Desktop/Module_1_challenge_Instructions/"/>
    </mc:Choice>
  </mc:AlternateContent>
  <xr:revisionPtr revIDLastSave="0" documentId="13_ncr:1_{0A7B983E-54CC-9044-A11D-BBB434DA4D06}" xr6:coauthVersionLast="47" xr6:coauthVersionMax="47" xr10:uidLastSave="{00000000-0000-0000-0000-000000000000}"/>
  <bookViews>
    <workbookView xWindow="620" yWindow="500" windowWidth="28200" windowHeight="18780" firstSheet="1" activeTab="4" xr2:uid="{00000000-000D-0000-FFFF-FFFF00000000}"/>
  </bookViews>
  <sheets>
    <sheet name="Crowdfunding" sheetId="1" r:id="rId1"/>
    <sheet name="sub_category_outcomes_pivot_tab" sheetId="2" r:id="rId2"/>
    <sheet name="Final_outcomes_pivot_table" sheetId="4" r:id="rId3"/>
    <sheet name="Bonus 1" sheetId="5" r:id="rId4"/>
    <sheet name="Bonus Statistical Analysis" sheetId="6" r:id="rId5"/>
  </sheets>
  <calcPr calcId="191029"/>
  <pivotCaches>
    <pivotCache cacheId="21" r:id="rId6"/>
    <pivotCache cacheId="22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6" l="1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A597" i="6"/>
  <c r="A598" i="6"/>
  <c r="A599" i="6"/>
  <c r="A600" i="6"/>
  <c r="A601" i="6"/>
  <c r="A602" i="6"/>
  <c r="A603" i="6"/>
  <c r="A604" i="6"/>
  <c r="A605" i="6"/>
  <c r="A606" i="6"/>
  <c r="A607" i="6"/>
  <c r="A608" i="6"/>
  <c r="A609" i="6"/>
  <c r="A610" i="6"/>
  <c r="A611" i="6"/>
  <c r="A612" i="6"/>
  <c r="A613" i="6"/>
  <c r="A614" i="6"/>
  <c r="A615" i="6"/>
  <c r="A616" i="6"/>
  <c r="A617" i="6"/>
  <c r="A618" i="6"/>
  <c r="A619" i="6"/>
  <c r="A620" i="6"/>
  <c r="A621" i="6"/>
  <c r="A622" i="6"/>
  <c r="A623" i="6"/>
  <c r="A624" i="6"/>
  <c r="A625" i="6"/>
  <c r="A626" i="6"/>
  <c r="A627" i="6"/>
  <c r="A628" i="6"/>
  <c r="A629" i="6"/>
  <c r="A630" i="6"/>
  <c r="A631" i="6"/>
  <c r="A632" i="6"/>
  <c r="A633" i="6"/>
  <c r="A634" i="6"/>
  <c r="A635" i="6"/>
  <c r="A636" i="6"/>
  <c r="A637" i="6"/>
  <c r="A638" i="6"/>
  <c r="A639" i="6"/>
  <c r="A640" i="6"/>
  <c r="A641" i="6"/>
  <c r="A642" i="6"/>
  <c r="A643" i="6"/>
  <c r="A644" i="6"/>
  <c r="A645" i="6"/>
  <c r="A646" i="6"/>
  <c r="A647" i="6"/>
  <c r="A648" i="6"/>
  <c r="A649" i="6"/>
  <c r="A650" i="6"/>
  <c r="A651" i="6"/>
  <c r="A652" i="6"/>
  <c r="A653" i="6"/>
  <c r="A654" i="6"/>
  <c r="A655" i="6"/>
  <c r="A656" i="6"/>
  <c r="A657" i="6"/>
  <c r="A658" i="6"/>
  <c r="A659" i="6"/>
  <c r="A660" i="6"/>
  <c r="A661" i="6"/>
  <c r="A662" i="6"/>
  <c r="A663" i="6"/>
  <c r="A664" i="6"/>
  <c r="A665" i="6"/>
  <c r="A666" i="6"/>
  <c r="A667" i="6"/>
  <c r="A668" i="6"/>
  <c r="A669" i="6"/>
  <c r="A670" i="6"/>
  <c r="A671" i="6"/>
  <c r="A672" i="6"/>
  <c r="A673" i="6"/>
  <c r="A674" i="6"/>
  <c r="A675" i="6"/>
  <c r="A676" i="6"/>
  <c r="A677" i="6"/>
  <c r="A678" i="6"/>
  <c r="A679" i="6"/>
  <c r="A680" i="6"/>
  <c r="A681" i="6"/>
  <c r="A682" i="6"/>
  <c r="A683" i="6"/>
  <c r="A684" i="6"/>
  <c r="A685" i="6"/>
  <c r="A686" i="6"/>
  <c r="A687" i="6"/>
  <c r="A688" i="6"/>
  <c r="A689" i="6"/>
  <c r="A690" i="6"/>
  <c r="A691" i="6"/>
  <c r="A692" i="6"/>
  <c r="A693" i="6"/>
  <c r="A694" i="6"/>
  <c r="A695" i="6"/>
  <c r="A696" i="6"/>
  <c r="A697" i="6"/>
  <c r="A698" i="6"/>
  <c r="A699" i="6"/>
  <c r="A700" i="6"/>
  <c r="A701" i="6"/>
  <c r="A702" i="6"/>
  <c r="A703" i="6"/>
  <c r="A704" i="6"/>
  <c r="A705" i="6"/>
  <c r="A706" i="6"/>
  <c r="A707" i="6"/>
  <c r="A708" i="6"/>
  <c r="A709" i="6"/>
  <c r="A710" i="6"/>
  <c r="A711" i="6"/>
  <c r="A712" i="6"/>
  <c r="A713" i="6"/>
  <c r="A714" i="6"/>
  <c r="A715" i="6"/>
  <c r="A716" i="6"/>
  <c r="A717" i="6"/>
  <c r="A718" i="6"/>
  <c r="A719" i="6"/>
  <c r="A720" i="6"/>
  <c r="A721" i="6"/>
  <c r="A722" i="6"/>
  <c r="A723" i="6"/>
  <c r="A724" i="6"/>
  <c r="A725" i="6"/>
  <c r="A726" i="6"/>
  <c r="A727" i="6"/>
  <c r="A728" i="6"/>
  <c r="A729" i="6"/>
  <c r="A730" i="6"/>
  <c r="A731" i="6"/>
  <c r="A732" i="6"/>
  <c r="A733" i="6"/>
  <c r="A734" i="6"/>
  <c r="A735" i="6"/>
  <c r="A736" i="6"/>
  <c r="A737" i="6"/>
  <c r="A738" i="6"/>
  <c r="A739" i="6"/>
  <c r="A740" i="6"/>
  <c r="A741" i="6"/>
  <c r="A742" i="6"/>
  <c r="A743" i="6"/>
  <c r="A744" i="6"/>
  <c r="A745" i="6"/>
  <c r="A746" i="6"/>
  <c r="A747" i="6"/>
  <c r="A748" i="6"/>
  <c r="A749" i="6"/>
  <c r="A750" i="6"/>
  <c r="A751" i="6"/>
  <c r="A752" i="6"/>
  <c r="A753" i="6"/>
  <c r="A754" i="6"/>
  <c r="A755" i="6"/>
  <c r="A756" i="6"/>
  <c r="A757" i="6"/>
  <c r="A758" i="6"/>
  <c r="A759" i="6"/>
  <c r="A760" i="6"/>
  <c r="A761" i="6"/>
  <c r="A762" i="6"/>
  <c r="A763" i="6"/>
  <c r="A764" i="6"/>
  <c r="A765" i="6"/>
  <c r="A766" i="6"/>
  <c r="A767" i="6"/>
  <c r="A768" i="6"/>
  <c r="A769" i="6"/>
  <c r="A770" i="6"/>
  <c r="A771" i="6"/>
  <c r="A772" i="6"/>
  <c r="A773" i="6"/>
  <c r="A774" i="6"/>
  <c r="A775" i="6"/>
  <c r="A776" i="6"/>
  <c r="A777" i="6"/>
  <c r="A778" i="6"/>
  <c r="A779" i="6"/>
  <c r="A780" i="6"/>
  <c r="A781" i="6"/>
  <c r="A782" i="6"/>
  <c r="A783" i="6"/>
  <c r="A784" i="6"/>
  <c r="A785" i="6"/>
  <c r="A786" i="6"/>
  <c r="A787" i="6"/>
  <c r="A788" i="6"/>
  <c r="A789" i="6"/>
  <c r="A790" i="6"/>
  <c r="A791" i="6"/>
  <c r="A792" i="6"/>
  <c r="A793" i="6"/>
  <c r="A794" i="6"/>
  <c r="A795" i="6"/>
  <c r="A796" i="6"/>
  <c r="A797" i="6"/>
  <c r="A798" i="6"/>
  <c r="A799" i="6"/>
  <c r="A800" i="6"/>
  <c r="A801" i="6"/>
  <c r="A802" i="6"/>
  <c r="A803" i="6"/>
  <c r="A804" i="6"/>
  <c r="A805" i="6"/>
  <c r="A806" i="6"/>
  <c r="A807" i="6"/>
  <c r="A808" i="6"/>
  <c r="A809" i="6"/>
  <c r="A810" i="6"/>
  <c r="A811" i="6"/>
  <c r="A812" i="6"/>
  <c r="A813" i="6"/>
  <c r="A814" i="6"/>
  <c r="A815" i="6"/>
  <c r="A816" i="6"/>
  <c r="A817" i="6"/>
  <c r="A818" i="6"/>
  <c r="A819" i="6"/>
  <c r="A820" i="6"/>
  <c r="A821" i="6"/>
  <c r="A822" i="6"/>
  <c r="A823" i="6"/>
  <c r="A824" i="6"/>
  <c r="A825" i="6"/>
  <c r="A826" i="6"/>
  <c r="A827" i="6"/>
  <c r="A828" i="6"/>
  <c r="A829" i="6"/>
  <c r="A830" i="6"/>
  <c r="A831" i="6"/>
  <c r="A832" i="6"/>
  <c r="A833" i="6"/>
  <c r="A834" i="6"/>
  <c r="A835" i="6"/>
  <c r="A836" i="6"/>
  <c r="A837" i="6"/>
  <c r="A838" i="6"/>
  <c r="A839" i="6"/>
  <c r="A840" i="6"/>
  <c r="A841" i="6"/>
  <c r="A842" i="6"/>
  <c r="A843" i="6"/>
  <c r="A844" i="6"/>
  <c r="A845" i="6"/>
  <c r="A846" i="6"/>
  <c r="A847" i="6"/>
  <c r="A848" i="6"/>
  <c r="A849" i="6"/>
  <c r="A850" i="6"/>
  <c r="A851" i="6"/>
  <c r="A852" i="6"/>
  <c r="A853" i="6"/>
  <c r="A854" i="6"/>
  <c r="A855" i="6"/>
  <c r="A856" i="6"/>
  <c r="A857" i="6"/>
  <c r="A858" i="6"/>
  <c r="A859" i="6"/>
  <c r="A860" i="6"/>
  <c r="A861" i="6"/>
  <c r="A862" i="6"/>
  <c r="A863" i="6"/>
  <c r="A864" i="6"/>
  <c r="A865" i="6"/>
  <c r="A866" i="6"/>
  <c r="A867" i="6"/>
  <c r="A868" i="6"/>
  <c r="A869" i="6"/>
  <c r="A870" i="6"/>
  <c r="A871" i="6"/>
  <c r="A872" i="6"/>
  <c r="A873" i="6"/>
  <c r="A874" i="6"/>
  <c r="A875" i="6"/>
  <c r="A876" i="6"/>
  <c r="A877" i="6"/>
  <c r="A878" i="6"/>
  <c r="A879" i="6"/>
  <c r="A880" i="6"/>
  <c r="A881" i="6"/>
  <c r="A882" i="6"/>
  <c r="A883" i="6"/>
  <c r="A884" i="6"/>
  <c r="A885" i="6"/>
  <c r="A886" i="6"/>
  <c r="A887" i="6"/>
  <c r="A888" i="6"/>
  <c r="A889" i="6"/>
  <c r="A890" i="6"/>
  <c r="A891" i="6"/>
  <c r="A892" i="6"/>
  <c r="A893" i="6"/>
  <c r="A894" i="6"/>
  <c r="A895" i="6"/>
  <c r="A896" i="6"/>
  <c r="A897" i="6"/>
  <c r="A898" i="6"/>
  <c r="A899" i="6"/>
  <c r="A900" i="6"/>
  <c r="A901" i="6"/>
  <c r="A902" i="6"/>
  <c r="A903" i="6"/>
  <c r="A904" i="6"/>
  <c r="A905" i="6"/>
  <c r="A906" i="6"/>
  <c r="A907" i="6"/>
  <c r="A908" i="6"/>
  <c r="A909" i="6"/>
  <c r="A910" i="6"/>
  <c r="A911" i="6"/>
  <c r="A912" i="6"/>
  <c r="A913" i="6"/>
  <c r="A914" i="6"/>
  <c r="A915" i="6"/>
  <c r="A916" i="6"/>
  <c r="A917" i="6"/>
  <c r="A918" i="6"/>
  <c r="A919" i="6"/>
  <c r="A920" i="6"/>
  <c r="A921" i="6"/>
  <c r="A922" i="6"/>
  <c r="A923" i="6"/>
  <c r="A924" i="6"/>
  <c r="A925" i="6"/>
  <c r="A926" i="6"/>
  <c r="A927" i="6"/>
  <c r="A928" i="6"/>
  <c r="A929" i="6"/>
  <c r="A930" i="6"/>
  <c r="A931" i="6"/>
  <c r="A932" i="6"/>
  <c r="A933" i="6"/>
  <c r="A934" i="6"/>
  <c r="A935" i="6"/>
  <c r="A936" i="6"/>
  <c r="A937" i="6"/>
  <c r="A938" i="6"/>
  <c r="A939" i="6"/>
  <c r="A940" i="6"/>
  <c r="A941" i="6"/>
  <c r="A942" i="6"/>
  <c r="A943" i="6"/>
  <c r="A944" i="6"/>
  <c r="A945" i="6"/>
  <c r="A946" i="6"/>
  <c r="A947" i="6"/>
  <c r="A948" i="6"/>
  <c r="A949" i="6"/>
  <c r="A950" i="6"/>
  <c r="A951" i="6"/>
  <c r="A952" i="6"/>
  <c r="A953" i="6"/>
  <c r="A954" i="6"/>
  <c r="A955" i="6"/>
  <c r="A956" i="6"/>
  <c r="A957" i="6"/>
  <c r="A958" i="6"/>
  <c r="A959" i="6"/>
  <c r="A960" i="6"/>
  <c r="A961" i="6"/>
  <c r="A962" i="6"/>
  <c r="A963" i="6"/>
  <c r="A964" i="6"/>
  <c r="A965" i="6"/>
  <c r="A966" i="6"/>
  <c r="A967" i="6"/>
  <c r="A968" i="6"/>
  <c r="A969" i="6"/>
  <c r="A970" i="6"/>
  <c r="A971" i="6"/>
  <c r="A972" i="6"/>
  <c r="A973" i="6"/>
  <c r="A974" i="6"/>
  <c r="A975" i="6"/>
  <c r="A976" i="6"/>
  <c r="A977" i="6"/>
  <c r="A978" i="6"/>
  <c r="A979" i="6"/>
  <c r="A980" i="6"/>
  <c r="A981" i="6"/>
  <c r="A982" i="6"/>
  <c r="A983" i="6"/>
  <c r="A984" i="6"/>
  <c r="A985" i="6"/>
  <c r="A986" i="6"/>
  <c r="A987" i="6"/>
  <c r="A988" i="6"/>
  <c r="A989" i="6"/>
  <c r="A990" i="6"/>
  <c r="A991" i="6"/>
  <c r="A992" i="6"/>
  <c r="A993" i="6"/>
  <c r="A994" i="6"/>
  <c r="A995" i="6"/>
  <c r="A996" i="6"/>
  <c r="A997" i="6"/>
  <c r="A998" i="6"/>
  <c r="A999" i="6"/>
  <c r="A1000" i="6"/>
  <c r="A1001" i="6"/>
  <c r="A2" i="6"/>
  <c r="F562" i="6" s="1"/>
  <c r="D13" i="5"/>
  <c r="D12" i="5"/>
  <c r="D11" i="5"/>
  <c r="D10" i="5"/>
  <c r="D9" i="5"/>
  <c r="D8" i="5"/>
  <c r="D7" i="5"/>
  <c r="D6" i="5"/>
  <c r="D5" i="5"/>
  <c r="D4" i="5"/>
  <c r="D3" i="5"/>
  <c r="D2" i="5"/>
  <c r="C13" i="5"/>
  <c r="C12" i="5"/>
  <c r="C11" i="5"/>
  <c r="C10" i="5"/>
  <c r="C9" i="5"/>
  <c r="C8" i="5"/>
  <c r="C7" i="5"/>
  <c r="C6" i="5"/>
  <c r="C5" i="5"/>
  <c r="C4" i="5"/>
  <c r="C3" i="5"/>
  <c r="B13" i="5"/>
  <c r="B12" i="5"/>
  <c r="B11" i="5"/>
  <c r="B10" i="5"/>
  <c r="B9" i="5"/>
  <c r="B8" i="5"/>
  <c r="B7" i="5"/>
  <c r="B6" i="5"/>
  <c r="B5" i="5"/>
  <c r="B4" i="5"/>
  <c r="B3" i="5"/>
  <c r="C2" i="5"/>
  <c r="B2" i="5"/>
  <c r="U1001" i="1"/>
  <c r="U1000" i="1"/>
  <c r="U999" i="1"/>
  <c r="U998" i="1"/>
  <c r="U997" i="1"/>
  <c r="U996" i="1"/>
  <c r="U995" i="1"/>
  <c r="U994" i="1"/>
  <c r="U993" i="1"/>
  <c r="U992" i="1"/>
  <c r="U991" i="1"/>
  <c r="U990" i="1"/>
  <c r="U989" i="1"/>
  <c r="U988" i="1"/>
  <c r="U987" i="1"/>
  <c r="U986" i="1"/>
  <c r="U985" i="1"/>
  <c r="U984" i="1"/>
  <c r="U983" i="1"/>
  <c r="U982" i="1"/>
  <c r="U981" i="1"/>
  <c r="U980" i="1"/>
  <c r="U979" i="1"/>
  <c r="U978" i="1"/>
  <c r="U977" i="1"/>
  <c r="U976" i="1"/>
  <c r="U975" i="1"/>
  <c r="U974" i="1"/>
  <c r="U973" i="1"/>
  <c r="U972" i="1"/>
  <c r="U971" i="1"/>
  <c r="U970" i="1"/>
  <c r="U969" i="1"/>
  <c r="U968" i="1"/>
  <c r="U967" i="1"/>
  <c r="U966" i="1"/>
  <c r="U965" i="1"/>
  <c r="U964" i="1"/>
  <c r="U963" i="1"/>
  <c r="U962" i="1"/>
  <c r="U961" i="1"/>
  <c r="U960" i="1"/>
  <c r="U959" i="1"/>
  <c r="U958" i="1"/>
  <c r="U957" i="1"/>
  <c r="U956" i="1"/>
  <c r="U955" i="1"/>
  <c r="U954" i="1"/>
  <c r="U953" i="1"/>
  <c r="U952" i="1"/>
  <c r="U951" i="1"/>
  <c r="U950" i="1"/>
  <c r="U949" i="1"/>
  <c r="U948" i="1"/>
  <c r="U947" i="1"/>
  <c r="U946" i="1"/>
  <c r="U945" i="1"/>
  <c r="U944" i="1"/>
  <c r="U943" i="1"/>
  <c r="U942" i="1"/>
  <c r="U941" i="1"/>
  <c r="U940" i="1"/>
  <c r="U939" i="1"/>
  <c r="U938" i="1"/>
  <c r="U937" i="1"/>
  <c r="U936" i="1"/>
  <c r="U935" i="1"/>
  <c r="U934" i="1"/>
  <c r="U933" i="1"/>
  <c r="U932" i="1"/>
  <c r="U931" i="1"/>
  <c r="U930" i="1"/>
  <c r="U929" i="1"/>
  <c r="U928" i="1"/>
  <c r="U927" i="1"/>
  <c r="U926" i="1"/>
  <c r="U925" i="1"/>
  <c r="U924" i="1"/>
  <c r="U923" i="1"/>
  <c r="U922" i="1"/>
  <c r="U921" i="1"/>
  <c r="U920" i="1"/>
  <c r="U919" i="1"/>
  <c r="U918" i="1"/>
  <c r="U917" i="1"/>
  <c r="U916" i="1"/>
  <c r="U915" i="1"/>
  <c r="U914" i="1"/>
  <c r="U913" i="1"/>
  <c r="U912" i="1"/>
  <c r="U911" i="1"/>
  <c r="U910" i="1"/>
  <c r="U909" i="1"/>
  <c r="U908" i="1"/>
  <c r="U907" i="1"/>
  <c r="U906" i="1"/>
  <c r="U905" i="1"/>
  <c r="U904" i="1"/>
  <c r="U903" i="1"/>
  <c r="U902" i="1"/>
  <c r="U901" i="1"/>
  <c r="U900" i="1"/>
  <c r="U899" i="1"/>
  <c r="U898" i="1"/>
  <c r="U897" i="1"/>
  <c r="U896" i="1"/>
  <c r="U895" i="1"/>
  <c r="U894" i="1"/>
  <c r="U893" i="1"/>
  <c r="U892" i="1"/>
  <c r="U891" i="1"/>
  <c r="U890" i="1"/>
  <c r="U889" i="1"/>
  <c r="U888" i="1"/>
  <c r="U887" i="1"/>
  <c r="U886" i="1"/>
  <c r="U885" i="1"/>
  <c r="U884" i="1"/>
  <c r="U883" i="1"/>
  <c r="U882" i="1"/>
  <c r="U881" i="1"/>
  <c r="U880" i="1"/>
  <c r="U879" i="1"/>
  <c r="U878" i="1"/>
  <c r="U877" i="1"/>
  <c r="U876" i="1"/>
  <c r="U875" i="1"/>
  <c r="U874" i="1"/>
  <c r="U873" i="1"/>
  <c r="U872" i="1"/>
  <c r="U871" i="1"/>
  <c r="U870" i="1"/>
  <c r="U869" i="1"/>
  <c r="U868" i="1"/>
  <c r="U867" i="1"/>
  <c r="U866" i="1"/>
  <c r="U865" i="1"/>
  <c r="U864" i="1"/>
  <c r="U863" i="1"/>
  <c r="U862" i="1"/>
  <c r="U861" i="1"/>
  <c r="U860" i="1"/>
  <c r="U859" i="1"/>
  <c r="U858" i="1"/>
  <c r="U857" i="1"/>
  <c r="U856" i="1"/>
  <c r="U855" i="1"/>
  <c r="U854" i="1"/>
  <c r="U853" i="1"/>
  <c r="U852" i="1"/>
  <c r="U851" i="1"/>
  <c r="U850" i="1"/>
  <c r="U849" i="1"/>
  <c r="U848" i="1"/>
  <c r="U847" i="1"/>
  <c r="U846" i="1"/>
  <c r="U845" i="1"/>
  <c r="U844" i="1"/>
  <c r="U843" i="1"/>
  <c r="U842" i="1"/>
  <c r="U841" i="1"/>
  <c r="U840" i="1"/>
  <c r="U839" i="1"/>
  <c r="U838" i="1"/>
  <c r="U837" i="1"/>
  <c r="U836" i="1"/>
  <c r="U835" i="1"/>
  <c r="U834" i="1"/>
  <c r="U833" i="1"/>
  <c r="U832" i="1"/>
  <c r="U831" i="1"/>
  <c r="U830" i="1"/>
  <c r="U829" i="1"/>
  <c r="U828" i="1"/>
  <c r="U827" i="1"/>
  <c r="U826" i="1"/>
  <c r="U825" i="1"/>
  <c r="U824" i="1"/>
  <c r="U823" i="1"/>
  <c r="U822" i="1"/>
  <c r="U821" i="1"/>
  <c r="U820" i="1"/>
  <c r="U819" i="1"/>
  <c r="U818" i="1"/>
  <c r="U817" i="1"/>
  <c r="U816" i="1"/>
  <c r="U815" i="1"/>
  <c r="U814" i="1"/>
  <c r="U813" i="1"/>
  <c r="U812" i="1"/>
  <c r="U811" i="1"/>
  <c r="U810" i="1"/>
  <c r="U809" i="1"/>
  <c r="U808" i="1"/>
  <c r="U807" i="1"/>
  <c r="U806" i="1"/>
  <c r="U805" i="1"/>
  <c r="U804" i="1"/>
  <c r="U803" i="1"/>
  <c r="U802" i="1"/>
  <c r="U801" i="1"/>
  <c r="U800" i="1"/>
  <c r="U799" i="1"/>
  <c r="U798" i="1"/>
  <c r="U797" i="1"/>
  <c r="U796" i="1"/>
  <c r="U795" i="1"/>
  <c r="U794" i="1"/>
  <c r="U793" i="1"/>
  <c r="U792" i="1"/>
  <c r="U791" i="1"/>
  <c r="U790" i="1"/>
  <c r="U789" i="1"/>
  <c r="U788" i="1"/>
  <c r="U787" i="1"/>
  <c r="U786" i="1"/>
  <c r="U785" i="1"/>
  <c r="U784" i="1"/>
  <c r="U783" i="1"/>
  <c r="U782" i="1"/>
  <c r="U781" i="1"/>
  <c r="U780" i="1"/>
  <c r="U779" i="1"/>
  <c r="U778" i="1"/>
  <c r="U777" i="1"/>
  <c r="U776" i="1"/>
  <c r="U775" i="1"/>
  <c r="U774" i="1"/>
  <c r="U773" i="1"/>
  <c r="U772" i="1"/>
  <c r="U771" i="1"/>
  <c r="U770" i="1"/>
  <c r="U769" i="1"/>
  <c r="U768" i="1"/>
  <c r="U767" i="1"/>
  <c r="U766" i="1"/>
  <c r="U765" i="1"/>
  <c r="U764" i="1"/>
  <c r="U763" i="1"/>
  <c r="U762" i="1"/>
  <c r="U761" i="1"/>
  <c r="U760" i="1"/>
  <c r="U759" i="1"/>
  <c r="U758" i="1"/>
  <c r="U757" i="1"/>
  <c r="U756" i="1"/>
  <c r="U755" i="1"/>
  <c r="U754" i="1"/>
  <c r="U753" i="1"/>
  <c r="U752" i="1"/>
  <c r="U751" i="1"/>
  <c r="U750" i="1"/>
  <c r="U749" i="1"/>
  <c r="U748" i="1"/>
  <c r="U747" i="1"/>
  <c r="U746" i="1"/>
  <c r="U745" i="1"/>
  <c r="U744" i="1"/>
  <c r="U743" i="1"/>
  <c r="U742" i="1"/>
  <c r="U741" i="1"/>
  <c r="U740" i="1"/>
  <c r="U739" i="1"/>
  <c r="U738" i="1"/>
  <c r="U737" i="1"/>
  <c r="U736" i="1"/>
  <c r="U735" i="1"/>
  <c r="U734" i="1"/>
  <c r="U733" i="1"/>
  <c r="U732" i="1"/>
  <c r="U731" i="1"/>
  <c r="U730" i="1"/>
  <c r="U729" i="1"/>
  <c r="U728" i="1"/>
  <c r="U727" i="1"/>
  <c r="U726" i="1"/>
  <c r="U725" i="1"/>
  <c r="U724" i="1"/>
  <c r="U723" i="1"/>
  <c r="U722" i="1"/>
  <c r="U721" i="1"/>
  <c r="U720" i="1"/>
  <c r="U719" i="1"/>
  <c r="U718" i="1"/>
  <c r="U717" i="1"/>
  <c r="U716" i="1"/>
  <c r="U715" i="1"/>
  <c r="U714" i="1"/>
  <c r="U713" i="1"/>
  <c r="U712" i="1"/>
  <c r="U711" i="1"/>
  <c r="U710" i="1"/>
  <c r="U709" i="1"/>
  <c r="U708" i="1"/>
  <c r="U707" i="1"/>
  <c r="U706" i="1"/>
  <c r="U705" i="1"/>
  <c r="U704" i="1"/>
  <c r="U703" i="1"/>
  <c r="U702" i="1"/>
  <c r="U701" i="1"/>
  <c r="U700" i="1"/>
  <c r="U699" i="1"/>
  <c r="U698" i="1"/>
  <c r="U697" i="1"/>
  <c r="U696" i="1"/>
  <c r="U695" i="1"/>
  <c r="U694" i="1"/>
  <c r="U693" i="1"/>
  <c r="U692" i="1"/>
  <c r="U691" i="1"/>
  <c r="U690" i="1"/>
  <c r="U689" i="1"/>
  <c r="U688" i="1"/>
  <c r="U687" i="1"/>
  <c r="U686" i="1"/>
  <c r="U685" i="1"/>
  <c r="U684" i="1"/>
  <c r="U683" i="1"/>
  <c r="U682" i="1"/>
  <c r="U681" i="1"/>
  <c r="U680" i="1"/>
  <c r="U679" i="1"/>
  <c r="U678" i="1"/>
  <c r="U677" i="1"/>
  <c r="U676" i="1"/>
  <c r="U675" i="1"/>
  <c r="U674" i="1"/>
  <c r="U673" i="1"/>
  <c r="U672" i="1"/>
  <c r="U671" i="1"/>
  <c r="U670" i="1"/>
  <c r="U669" i="1"/>
  <c r="U668" i="1"/>
  <c r="U667" i="1"/>
  <c r="U666" i="1"/>
  <c r="U665" i="1"/>
  <c r="U664" i="1"/>
  <c r="U663" i="1"/>
  <c r="U662" i="1"/>
  <c r="U661" i="1"/>
  <c r="U660" i="1"/>
  <c r="U659" i="1"/>
  <c r="U658" i="1"/>
  <c r="U657" i="1"/>
  <c r="U656" i="1"/>
  <c r="U655" i="1"/>
  <c r="U654" i="1"/>
  <c r="U653" i="1"/>
  <c r="U652" i="1"/>
  <c r="U651" i="1"/>
  <c r="U650" i="1"/>
  <c r="U649" i="1"/>
  <c r="U648" i="1"/>
  <c r="U647" i="1"/>
  <c r="U646" i="1"/>
  <c r="U645" i="1"/>
  <c r="U644" i="1"/>
  <c r="U643" i="1"/>
  <c r="U642" i="1"/>
  <c r="U641" i="1"/>
  <c r="U640" i="1"/>
  <c r="U639" i="1"/>
  <c r="U638" i="1"/>
  <c r="U637" i="1"/>
  <c r="U636" i="1"/>
  <c r="U635" i="1"/>
  <c r="U634" i="1"/>
  <c r="U633" i="1"/>
  <c r="U632" i="1"/>
  <c r="U631" i="1"/>
  <c r="U630" i="1"/>
  <c r="U629" i="1"/>
  <c r="U628" i="1"/>
  <c r="U627" i="1"/>
  <c r="U626" i="1"/>
  <c r="U625" i="1"/>
  <c r="U624" i="1"/>
  <c r="U623" i="1"/>
  <c r="U622" i="1"/>
  <c r="U621" i="1"/>
  <c r="U620" i="1"/>
  <c r="U619" i="1"/>
  <c r="U618" i="1"/>
  <c r="U617" i="1"/>
  <c r="U616" i="1"/>
  <c r="U615" i="1"/>
  <c r="U614" i="1"/>
  <c r="U613" i="1"/>
  <c r="U612" i="1"/>
  <c r="U611" i="1"/>
  <c r="U610" i="1"/>
  <c r="U609" i="1"/>
  <c r="U608" i="1"/>
  <c r="U607" i="1"/>
  <c r="U606" i="1"/>
  <c r="U605" i="1"/>
  <c r="U604" i="1"/>
  <c r="U603" i="1"/>
  <c r="U602" i="1"/>
  <c r="U601" i="1"/>
  <c r="U600" i="1"/>
  <c r="U599" i="1"/>
  <c r="U598" i="1"/>
  <c r="U597" i="1"/>
  <c r="U596" i="1"/>
  <c r="U595" i="1"/>
  <c r="U594" i="1"/>
  <c r="U593" i="1"/>
  <c r="U592" i="1"/>
  <c r="U591" i="1"/>
  <c r="U590" i="1"/>
  <c r="U589" i="1"/>
  <c r="U588" i="1"/>
  <c r="U587" i="1"/>
  <c r="U586" i="1"/>
  <c r="U585" i="1"/>
  <c r="U584" i="1"/>
  <c r="U583" i="1"/>
  <c r="U582" i="1"/>
  <c r="U581" i="1"/>
  <c r="U580" i="1"/>
  <c r="U579" i="1"/>
  <c r="U578" i="1"/>
  <c r="U577" i="1"/>
  <c r="U576" i="1"/>
  <c r="U575" i="1"/>
  <c r="U574" i="1"/>
  <c r="U573" i="1"/>
  <c r="U572" i="1"/>
  <c r="U571" i="1"/>
  <c r="U570" i="1"/>
  <c r="U569" i="1"/>
  <c r="U568" i="1"/>
  <c r="U567" i="1"/>
  <c r="U566" i="1"/>
  <c r="U565" i="1"/>
  <c r="U564" i="1"/>
  <c r="U563" i="1"/>
  <c r="U562" i="1"/>
  <c r="U561" i="1"/>
  <c r="U560" i="1"/>
  <c r="U559" i="1"/>
  <c r="U558" i="1"/>
  <c r="U557" i="1"/>
  <c r="U556" i="1"/>
  <c r="U555" i="1"/>
  <c r="U554" i="1"/>
  <c r="U553" i="1"/>
  <c r="U552" i="1"/>
  <c r="U551" i="1"/>
  <c r="U550" i="1"/>
  <c r="U549" i="1"/>
  <c r="U548" i="1"/>
  <c r="U547" i="1"/>
  <c r="U546" i="1"/>
  <c r="U545" i="1"/>
  <c r="U544" i="1"/>
  <c r="U543" i="1"/>
  <c r="U542" i="1"/>
  <c r="U541" i="1"/>
  <c r="U540" i="1"/>
  <c r="U539" i="1"/>
  <c r="U538" i="1"/>
  <c r="U537" i="1"/>
  <c r="U536" i="1"/>
  <c r="U535" i="1"/>
  <c r="U534" i="1"/>
  <c r="U533" i="1"/>
  <c r="U532" i="1"/>
  <c r="U531" i="1"/>
  <c r="U530" i="1"/>
  <c r="U529" i="1"/>
  <c r="U528" i="1"/>
  <c r="U527" i="1"/>
  <c r="U526" i="1"/>
  <c r="U525" i="1"/>
  <c r="U524" i="1"/>
  <c r="U523" i="1"/>
  <c r="U522" i="1"/>
  <c r="U521" i="1"/>
  <c r="U520" i="1"/>
  <c r="U519" i="1"/>
  <c r="U518" i="1"/>
  <c r="U517" i="1"/>
  <c r="U516" i="1"/>
  <c r="U515" i="1"/>
  <c r="U514" i="1"/>
  <c r="U513" i="1"/>
  <c r="U512" i="1"/>
  <c r="U511" i="1"/>
  <c r="U510" i="1"/>
  <c r="U509" i="1"/>
  <c r="U508" i="1"/>
  <c r="U507" i="1"/>
  <c r="U506" i="1"/>
  <c r="U505" i="1"/>
  <c r="U504" i="1"/>
  <c r="U503" i="1"/>
  <c r="U502" i="1"/>
  <c r="U501" i="1"/>
  <c r="U500" i="1"/>
  <c r="U499" i="1"/>
  <c r="U498" i="1"/>
  <c r="U497" i="1"/>
  <c r="U496" i="1"/>
  <c r="U495" i="1"/>
  <c r="U494" i="1"/>
  <c r="U493" i="1"/>
  <c r="U492" i="1"/>
  <c r="U491" i="1"/>
  <c r="U490" i="1"/>
  <c r="U489" i="1"/>
  <c r="U488" i="1"/>
  <c r="U487" i="1"/>
  <c r="U486" i="1"/>
  <c r="U485" i="1"/>
  <c r="U484" i="1"/>
  <c r="U483" i="1"/>
  <c r="U482" i="1"/>
  <c r="U481" i="1"/>
  <c r="U480" i="1"/>
  <c r="U479" i="1"/>
  <c r="U478" i="1"/>
  <c r="U477" i="1"/>
  <c r="U476" i="1"/>
  <c r="U475" i="1"/>
  <c r="U474" i="1"/>
  <c r="U473" i="1"/>
  <c r="U472" i="1"/>
  <c r="U471" i="1"/>
  <c r="U470" i="1"/>
  <c r="U469" i="1"/>
  <c r="U468" i="1"/>
  <c r="U467" i="1"/>
  <c r="U466" i="1"/>
  <c r="U465" i="1"/>
  <c r="U464" i="1"/>
  <c r="U463" i="1"/>
  <c r="U462" i="1"/>
  <c r="U461" i="1"/>
  <c r="U460" i="1"/>
  <c r="U459" i="1"/>
  <c r="U458" i="1"/>
  <c r="U457" i="1"/>
  <c r="U456" i="1"/>
  <c r="U455" i="1"/>
  <c r="U454" i="1"/>
  <c r="U453" i="1"/>
  <c r="U452" i="1"/>
  <c r="U451" i="1"/>
  <c r="U450" i="1"/>
  <c r="U449" i="1"/>
  <c r="U448" i="1"/>
  <c r="U447" i="1"/>
  <c r="U446" i="1"/>
  <c r="U445" i="1"/>
  <c r="U444" i="1"/>
  <c r="U443" i="1"/>
  <c r="U442" i="1"/>
  <c r="U441" i="1"/>
  <c r="U440" i="1"/>
  <c r="U439" i="1"/>
  <c r="U438" i="1"/>
  <c r="U437" i="1"/>
  <c r="U436" i="1"/>
  <c r="U435" i="1"/>
  <c r="U434" i="1"/>
  <c r="U433" i="1"/>
  <c r="U432" i="1"/>
  <c r="U431" i="1"/>
  <c r="U430" i="1"/>
  <c r="U429" i="1"/>
  <c r="U428" i="1"/>
  <c r="U427" i="1"/>
  <c r="U426" i="1"/>
  <c r="U425" i="1"/>
  <c r="U424" i="1"/>
  <c r="U423" i="1"/>
  <c r="U422" i="1"/>
  <c r="U421" i="1"/>
  <c r="U420" i="1"/>
  <c r="U419" i="1"/>
  <c r="U418" i="1"/>
  <c r="U417" i="1"/>
  <c r="U416" i="1"/>
  <c r="U415" i="1"/>
  <c r="U414" i="1"/>
  <c r="U413" i="1"/>
  <c r="U412" i="1"/>
  <c r="U411" i="1"/>
  <c r="U410" i="1"/>
  <c r="U409" i="1"/>
  <c r="U408" i="1"/>
  <c r="U407" i="1"/>
  <c r="U406" i="1"/>
  <c r="U405" i="1"/>
  <c r="U404" i="1"/>
  <c r="U403" i="1"/>
  <c r="U402" i="1"/>
  <c r="U401" i="1"/>
  <c r="U400" i="1"/>
  <c r="U399" i="1"/>
  <c r="U398" i="1"/>
  <c r="U397" i="1"/>
  <c r="U396" i="1"/>
  <c r="U395" i="1"/>
  <c r="U394" i="1"/>
  <c r="U393" i="1"/>
  <c r="U392" i="1"/>
  <c r="U391" i="1"/>
  <c r="U390" i="1"/>
  <c r="U389" i="1"/>
  <c r="U388" i="1"/>
  <c r="U387" i="1"/>
  <c r="U386" i="1"/>
  <c r="U385" i="1"/>
  <c r="U384" i="1"/>
  <c r="U383" i="1"/>
  <c r="U382" i="1"/>
  <c r="U381" i="1"/>
  <c r="U380" i="1"/>
  <c r="U379" i="1"/>
  <c r="U378" i="1"/>
  <c r="U377" i="1"/>
  <c r="U376" i="1"/>
  <c r="U375" i="1"/>
  <c r="U374" i="1"/>
  <c r="U373" i="1"/>
  <c r="U372" i="1"/>
  <c r="U371" i="1"/>
  <c r="U370" i="1"/>
  <c r="U369" i="1"/>
  <c r="U368" i="1"/>
  <c r="U367" i="1"/>
  <c r="U366" i="1"/>
  <c r="U365" i="1"/>
  <c r="U364" i="1"/>
  <c r="U363" i="1"/>
  <c r="U362" i="1"/>
  <c r="U361" i="1"/>
  <c r="U360" i="1"/>
  <c r="U359" i="1"/>
  <c r="U358" i="1"/>
  <c r="U357" i="1"/>
  <c r="U356" i="1"/>
  <c r="U355" i="1"/>
  <c r="U354" i="1"/>
  <c r="U353" i="1"/>
  <c r="U352" i="1"/>
  <c r="U351" i="1"/>
  <c r="U350" i="1"/>
  <c r="U349" i="1"/>
  <c r="U348" i="1"/>
  <c r="U347" i="1"/>
  <c r="U346" i="1"/>
  <c r="U345" i="1"/>
  <c r="U344" i="1"/>
  <c r="U343" i="1"/>
  <c r="U342" i="1"/>
  <c r="U341" i="1"/>
  <c r="U340" i="1"/>
  <c r="U339" i="1"/>
  <c r="U338" i="1"/>
  <c r="U337" i="1"/>
  <c r="U336" i="1"/>
  <c r="U335" i="1"/>
  <c r="U334" i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T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F3" i="6" l="1"/>
  <c r="F34" i="6"/>
  <c r="F32" i="6"/>
  <c r="F30" i="6"/>
  <c r="F28" i="6"/>
  <c r="F26" i="6"/>
  <c r="F24" i="6"/>
  <c r="F22" i="6"/>
  <c r="F20" i="6"/>
  <c r="F18" i="6"/>
  <c r="F16" i="6"/>
  <c r="F14" i="6"/>
  <c r="F12" i="6"/>
  <c r="F10" i="6"/>
  <c r="F8" i="6"/>
  <c r="F6" i="6"/>
  <c r="F4" i="6"/>
  <c r="F45" i="6"/>
  <c r="F43" i="6"/>
  <c r="F41" i="6"/>
  <c r="F39" i="6"/>
  <c r="F37" i="6"/>
  <c r="F60" i="6"/>
  <c r="F58" i="6"/>
  <c r="F56" i="6"/>
  <c r="F54" i="6"/>
  <c r="F52" i="6"/>
  <c r="F50" i="6"/>
  <c r="F48" i="6"/>
  <c r="F82" i="6"/>
  <c r="F80" i="6"/>
  <c r="F78" i="6"/>
  <c r="F76" i="6"/>
  <c r="F74" i="6"/>
  <c r="F72" i="6"/>
  <c r="F70" i="6"/>
  <c r="F68" i="6"/>
  <c r="F66" i="6"/>
  <c r="F64" i="6"/>
  <c r="F62" i="6"/>
  <c r="F104" i="6"/>
  <c r="F102" i="6"/>
  <c r="F100" i="6"/>
  <c r="F98" i="6"/>
  <c r="F96" i="6"/>
  <c r="F94" i="6"/>
  <c r="F92" i="6"/>
  <c r="F90" i="6"/>
  <c r="F88" i="6"/>
  <c r="F86" i="6"/>
  <c r="F84" i="6"/>
  <c r="F132" i="6"/>
  <c r="F130" i="6"/>
  <c r="F128" i="6"/>
  <c r="F126" i="6"/>
  <c r="F124" i="6"/>
  <c r="F122" i="6"/>
  <c r="F120" i="6"/>
  <c r="F116" i="6"/>
  <c r="F112" i="6"/>
  <c r="F108" i="6"/>
  <c r="F566" i="6"/>
  <c r="G4" i="6"/>
  <c r="G6" i="6"/>
  <c r="G8" i="6"/>
  <c r="G10" i="6"/>
  <c r="G12" i="6"/>
  <c r="G14" i="6"/>
  <c r="G16" i="6"/>
  <c r="G18" i="6"/>
  <c r="G20" i="6"/>
  <c r="G22" i="6"/>
  <c r="G24" i="6"/>
  <c r="G26" i="6"/>
  <c r="G28" i="6"/>
  <c r="G30" i="6"/>
  <c r="G32" i="6"/>
  <c r="G34" i="6"/>
  <c r="G36" i="6"/>
  <c r="G38" i="6"/>
  <c r="G40" i="6"/>
  <c r="G42" i="6"/>
  <c r="G44" i="6"/>
  <c r="G46" i="6"/>
  <c r="G48" i="6"/>
  <c r="G50" i="6"/>
  <c r="G52" i="6"/>
  <c r="G54" i="6"/>
  <c r="G56" i="6"/>
  <c r="G58" i="6"/>
  <c r="G60" i="6"/>
  <c r="G62" i="6"/>
  <c r="G64" i="6"/>
  <c r="G66" i="6"/>
  <c r="G68" i="6"/>
  <c r="G70" i="6"/>
  <c r="G72" i="6"/>
  <c r="G74" i="6"/>
  <c r="G76" i="6"/>
  <c r="G78" i="6"/>
  <c r="G80" i="6"/>
  <c r="G82" i="6"/>
  <c r="G84" i="6"/>
  <c r="G86" i="6"/>
  <c r="G88" i="6"/>
  <c r="G90" i="6"/>
  <c r="G92" i="6"/>
  <c r="G94" i="6"/>
  <c r="G96" i="6"/>
  <c r="G98" i="6"/>
  <c r="G100" i="6"/>
  <c r="G102" i="6"/>
  <c r="G104" i="6"/>
  <c r="G106" i="6"/>
  <c r="G108" i="6"/>
  <c r="G110" i="6"/>
  <c r="G112" i="6"/>
  <c r="G114" i="6"/>
  <c r="G116" i="6"/>
  <c r="G118" i="6"/>
  <c r="G120" i="6"/>
  <c r="G122" i="6"/>
  <c r="G124" i="6"/>
  <c r="G126" i="6"/>
  <c r="G128" i="6"/>
  <c r="G130" i="6"/>
  <c r="G132" i="6"/>
  <c r="G134" i="6"/>
  <c r="G136" i="6"/>
  <c r="G138" i="6"/>
  <c r="G140" i="6"/>
  <c r="G142" i="6"/>
  <c r="G144" i="6"/>
  <c r="G146" i="6"/>
  <c r="G148" i="6"/>
  <c r="G150" i="6"/>
  <c r="G152" i="6"/>
  <c r="G154" i="6"/>
  <c r="G156" i="6"/>
  <c r="G158" i="6"/>
  <c r="H4" i="6"/>
  <c r="H6" i="6"/>
  <c r="H8" i="6"/>
  <c r="H10" i="6"/>
  <c r="H12" i="6"/>
  <c r="H14" i="6"/>
  <c r="H16" i="6"/>
  <c r="H18" i="6"/>
  <c r="H20" i="6"/>
  <c r="H22" i="6"/>
  <c r="H24" i="6"/>
  <c r="H26" i="6"/>
  <c r="H28" i="6"/>
  <c r="H30" i="6"/>
  <c r="H32" i="6"/>
  <c r="H34" i="6"/>
  <c r="H36" i="6"/>
  <c r="H38" i="6"/>
  <c r="H40" i="6"/>
  <c r="H42" i="6"/>
  <c r="H44" i="6"/>
  <c r="H46" i="6"/>
  <c r="H48" i="6"/>
  <c r="H50" i="6"/>
  <c r="H52" i="6"/>
  <c r="H54" i="6"/>
  <c r="H56" i="6"/>
  <c r="H58" i="6"/>
  <c r="H60" i="6"/>
  <c r="H62" i="6"/>
  <c r="H64" i="6"/>
  <c r="H66" i="6"/>
  <c r="H68" i="6"/>
  <c r="H70" i="6"/>
  <c r="H72" i="6"/>
  <c r="H74" i="6"/>
  <c r="H76" i="6"/>
  <c r="H78" i="6"/>
  <c r="H80" i="6"/>
  <c r="H82" i="6"/>
  <c r="H84" i="6"/>
  <c r="H86" i="6"/>
  <c r="H88" i="6"/>
  <c r="H90" i="6"/>
  <c r="H92" i="6"/>
  <c r="H94" i="6"/>
  <c r="H96" i="6"/>
  <c r="H98" i="6"/>
  <c r="H100" i="6"/>
  <c r="H102" i="6"/>
  <c r="H104" i="6"/>
  <c r="H106" i="6"/>
  <c r="H108" i="6"/>
  <c r="H110" i="6"/>
  <c r="H112" i="6"/>
  <c r="H114" i="6"/>
  <c r="H116" i="6"/>
  <c r="H118" i="6"/>
  <c r="H120" i="6"/>
  <c r="H122" i="6"/>
  <c r="H124" i="6"/>
  <c r="H126" i="6"/>
  <c r="H128" i="6"/>
  <c r="H130" i="6"/>
  <c r="H132" i="6"/>
  <c r="H134" i="6"/>
  <c r="H136" i="6"/>
  <c r="H138" i="6"/>
  <c r="H140" i="6"/>
  <c r="H142" i="6"/>
  <c r="H144" i="6"/>
  <c r="H146" i="6"/>
  <c r="H148" i="6"/>
  <c r="H150" i="6"/>
  <c r="H152" i="6"/>
  <c r="H154" i="6"/>
  <c r="H156" i="6"/>
  <c r="H158" i="6"/>
  <c r="H160" i="6"/>
  <c r="H162" i="6"/>
  <c r="G3" i="6"/>
  <c r="G5" i="6"/>
  <c r="G7" i="6"/>
  <c r="G9" i="6"/>
  <c r="G11" i="6"/>
  <c r="G13" i="6"/>
  <c r="G15" i="6"/>
  <c r="G17" i="6"/>
  <c r="G19" i="6"/>
  <c r="G21" i="6"/>
  <c r="G23" i="6"/>
  <c r="G25" i="6"/>
  <c r="G27" i="6"/>
  <c r="G29" i="6"/>
  <c r="G31" i="6"/>
  <c r="G33" i="6"/>
  <c r="G35" i="6"/>
  <c r="G37" i="6"/>
  <c r="G39" i="6"/>
  <c r="G41" i="6"/>
  <c r="G43" i="6"/>
  <c r="G45" i="6"/>
  <c r="G47" i="6"/>
  <c r="G49" i="6"/>
  <c r="G51" i="6"/>
  <c r="G53" i="6"/>
  <c r="G55" i="6"/>
  <c r="G57" i="6"/>
  <c r="G59" i="6"/>
  <c r="G61" i="6"/>
  <c r="G63" i="6"/>
  <c r="G65" i="6"/>
  <c r="G67" i="6"/>
  <c r="G69" i="6"/>
  <c r="G71" i="6"/>
  <c r="G73" i="6"/>
  <c r="G75" i="6"/>
  <c r="G77" i="6"/>
  <c r="G79" i="6"/>
  <c r="G81" i="6"/>
  <c r="G83" i="6"/>
  <c r="G85" i="6"/>
  <c r="G87" i="6"/>
  <c r="G89" i="6"/>
  <c r="G91" i="6"/>
  <c r="G93" i="6"/>
  <c r="G95" i="6"/>
  <c r="G97" i="6"/>
  <c r="G99" i="6"/>
  <c r="G101" i="6"/>
  <c r="G103" i="6"/>
  <c r="G105" i="6"/>
  <c r="G107" i="6"/>
  <c r="G109" i="6"/>
  <c r="G111" i="6"/>
  <c r="G113" i="6"/>
  <c r="G115" i="6"/>
  <c r="G117" i="6"/>
  <c r="G119" i="6"/>
  <c r="G121" i="6"/>
  <c r="G123" i="6"/>
  <c r="G125" i="6"/>
  <c r="G127" i="6"/>
  <c r="G129" i="6"/>
  <c r="G131" i="6"/>
  <c r="G133" i="6"/>
  <c r="G135" i="6"/>
  <c r="G137" i="6"/>
  <c r="G139" i="6"/>
  <c r="G141" i="6"/>
  <c r="G143" i="6"/>
  <c r="G145" i="6"/>
  <c r="G147" i="6"/>
  <c r="G149" i="6"/>
  <c r="G151" i="6"/>
  <c r="G153" i="6"/>
  <c r="G155" i="6"/>
  <c r="G157" i="6"/>
  <c r="G159" i="6"/>
  <c r="G161" i="6"/>
  <c r="G163" i="6"/>
  <c r="G165" i="6"/>
  <c r="H3" i="6"/>
  <c r="H5" i="6"/>
  <c r="H7" i="6"/>
  <c r="H9" i="6"/>
  <c r="H11" i="6"/>
  <c r="H13" i="6"/>
  <c r="H15" i="6"/>
  <c r="H17" i="6"/>
  <c r="H19" i="6"/>
  <c r="H21" i="6"/>
  <c r="H23" i="6"/>
  <c r="H25" i="6"/>
  <c r="H27" i="6"/>
  <c r="H29" i="6"/>
  <c r="H31" i="6"/>
  <c r="H33" i="6"/>
  <c r="H35" i="6"/>
  <c r="H37" i="6"/>
  <c r="H39" i="6"/>
  <c r="H41" i="6"/>
  <c r="H43" i="6"/>
  <c r="H45" i="6"/>
  <c r="H47" i="6"/>
  <c r="H49" i="6"/>
  <c r="H51" i="6"/>
  <c r="H53" i="6"/>
  <c r="H55" i="6"/>
  <c r="H57" i="6"/>
  <c r="H59" i="6"/>
  <c r="H61" i="6"/>
  <c r="H63" i="6"/>
  <c r="H65" i="6"/>
  <c r="H67" i="6"/>
  <c r="H69" i="6"/>
  <c r="H71" i="6"/>
  <c r="H73" i="6"/>
  <c r="H75" i="6"/>
  <c r="H77" i="6"/>
  <c r="H79" i="6"/>
  <c r="H81" i="6"/>
  <c r="H83" i="6"/>
  <c r="H85" i="6"/>
  <c r="H87" i="6"/>
  <c r="H89" i="6"/>
  <c r="H91" i="6"/>
  <c r="H93" i="6"/>
  <c r="H95" i="6"/>
  <c r="H97" i="6"/>
  <c r="H99" i="6"/>
  <c r="H101" i="6"/>
  <c r="H103" i="6"/>
  <c r="H105" i="6"/>
  <c r="H107" i="6"/>
  <c r="H109" i="6"/>
  <c r="H111" i="6"/>
  <c r="H113" i="6"/>
  <c r="H115" i="6"/>
  <c r="H117" i="6"/>
  <c r="H119" i="6"/>
  <c r="H121" i="6"/>
  <c r="H123" i="6"/>
  <c r="H125" i="6"/>
  <c r="H127" i="6"/>
  <c r="H129" i="6"/>
  <c r="H131" i="6"/>
  <c r="H133" i="6"/>
  <c r="H135" i="6"/>
  <c r="H137" i="6"/>
  <c r="H139" i="6"/>
  <c r="H141" i="6"/>
  <c r="H143" i="6"/>
  <c r="H145" i="6"/>
  <c r="H147" i="6"/>
  <c r="H149" i="6"/>
  <c r="H151" i="6"/>
  <c r="H153" i="6"/>
  <c r="H155" i="6"/>
  <c r="H157" i="6"/>
  <c r="H159" i="6"/>
  <c r="H161" i="6"/>
  <c r="H163" i="6"/>
  <c r="H165" i="6"/>
  <c r="G160" i="6"/>
  <c r="G166" i="6"/>
  <c r="G168" i="6"/>
  <c r="G170" i="6"/>
  <c r="G172" i="6"/>
  <c r="G174" i="6"/>
  <c r="G176" i="6"/>
  <c r="G178" i="6"/>
  <c r="G180" i="6"/>
  <c r="G182" i="6"/>
  <c r="G184" i="6"/>
  <c r="G186" i="6"/>
  <c r="G188" i="6"/>
  <c r="G190" i="6"/>
  <c r="G192" i="6"/>
  <c r="G194" i="6"/>
  <c r="G196" i="6"/>
  <c r="G198" i="6"/>
  <c r="G200" i="6"/>
  <c r="G202" i="6"/>
  <c r="G204" i="6"/>
  <c r="G206" i="6"/>
  <c r="G208" i="6"/>
  <c r="G210" i="6"/>
  <c r="G212" i="6"/>
  <c r="G214" i="6"/>
  <c r="G216" i="6"/>
  <c r="G218" i="6"/>
  <c r="G220" i="6"/>
  <c r="G222" i="6"/>
  <c r="G224" i="6"/>
  <c r="G226" i="6"/>
  <c r="G228" i="6"/>
  <c r="G230" i="6"/>
  <c r="G232" i="6"/>
  <c r="G234" i="6"/>
  <c r="G236" i="6"/>
  <c r="G238" i="6"/>
  <c r="G240" i="6"/>
  <c r="G242" i="6"/>
  <c r="G244" i="6"/>
  <c r="G246" i="6"/>
  <c r="G248" i="6"/>
  <c r="G250" i="6"/>
  <c r="G252" i="6"/>
  <c r="G254" i="6"/>
  <c r="G256" i="6"/>
  <c r="G258" i="6"/>
  <c r="G260" i="6"/>
  <c r="G262" i="6"/>
  <c r="G264" i="6"/>
  <c r="G266" i="6"/>
  <c r="G268" i="6"/>
  <c r="G270" i="6"/>
  <c r="G272" i="6"/>
  <c r="G274" i="6"/>
  <c r="G276" i="6"/>
  <c r="G278" i="6"/>
  <c r="G280" i="6"/>
  <c r="G282" i="6"/>
  <c r="G284" i="6"/>
  <c r="G286" i="6"/>
  <c r="G288" i="6"/>
  <c r="G290" i="6"/>
  <c r="G292" i="6"/>
  <c r="G294" i="6"/>
  <c r="G296" i="6"/>
  <c r="G298" i="6"/>
  <c r="G300" i="6"/>
  <c r="G302" i="6"/>
  <c r="G304" i="6"/>
  <c r="G306" i="6"/>
  <c r="G308" i="6"/>
  <c r="G310" i="6"/>
  <c r="G312" i="6"/>
  <c r="G314" i="6"/>
  <c r="G316" i="6"/>
  <c r="G318" i="6"/>
  <c r="G320" i="6"/>
  <c r="G322" i="6"/>
  <c r="G324" i="6"/>
  <c r="G326" i="6"/>
  <c r="G328" i="6"/>
  <c r="G330" i="6"/>
  <c r="G332" i="6"/>
  <c r="G162" i="6"/>
  <c r="H166" i="6"/>
  <c r="H168" i="6"/>
  <c r="H170" i="6"/>
  <c r="H172" i="6"/>
  <c r="H174" i="6"/>
  <c r="H176" i="6"/>
  <c r="H178" i="6"/>
  <c r="H180" i="6"/>
  <c r="H182" i="6"/>
  <c r="H184" i="6"/>
  <c r="H186" i="6"/>
  <c r="H188" i="6"/>
  <c r="H190" i="6"/>
  <c r="H192" i="6"/>
  <c r="H194" i="6"/>
  <c r="H196" i="6"/>
  <c r="H198" i="6"/>
  <c r="H200" i="6"/>
  <c r="H202" i="6"/>
  <c r="H204" i="6"/>
  <c r="H206" i="6"/>
  <c r="H208" i="6"/>
  <c r="H210" i="6"/>
  <c r="H212" i="6"/>
  <c r="H214" i="6"/>
  <c r="H216" i="6"/>
  <c r="H218" i="6"/>
  <c r="H220" i="6"/>
  <c r="H222" i="6"/>
  <c r="H224" i="6"/>
  <c r="H226" i="6"/>
  <c r="H228" i="6"/>
  <c r="H230" i="6"/>
  <c r="H232" i="6"/>
  <c r="H234" i="6"/>
  <c r="H236" i="6"/>
  <c r="H238" i="6"/>
  <c r="H240" i="6"/>
  <c r="H242" i="6"/>
  <c r="H244" i="6"/>
  <c r="H246" i="6"/>
  <c r="H248" i="6"/>
  <c r="H250" i="6"/>
  <c r="H252" i="6"/>
  <c r="H254" i="6"/>
  <c r="H256" i="6"/>
  <c r="H258" i="6"/>
  <c r="H260" i="6"/>
  <c r="H262" i="6"/>
  <c r="H264" i="6"/>
  <c r="H266" i="6"/>
  <c r="H268" i="6"/>
  <c r="H270" i="6"/>
  <c r="H272" i="6"/>
  <c r="H274" i="6"/>
  <c r="H276" i="6"/>
  <c r="H278" i="6"/>
  <c r="H280" i="6"/>
  <c r="H282" i="6"/>
  <c r="H284" i="6"/>
  <c r="H286" i="6"/>
  <c r="H288" i="6"/>
  <c r="H290" i="6"/>
  <c r="H292" i="6"/>
  <c r="H294" i="6"/>
  <c r="H296" i="6"/>
  <c r="H298" i="6"/>
  <c r="H300" i="6"/>
  <c r="H302" i="6"/>
  <c r="H304" i="6"/>
  <c r="H306" i="6"/>
  <c r="H308" i="6"/>
  <c r="H310" i="6"/>
  <c r="H312" i="6"/>
  <c r="H314" i="6"/>
  <c r="H316" i="6"/>
  <c r="H318" i="6"/>
  <c r="H320" i="6"/>
  <c r="H322" i="6"/>
  <c r="G164" i="6"/>
  <c r="G167" i="6"/>
  <c r="G169" i="6"/>
  <c r="G171" i="6"/>
  <c r="G173" i="6"/>
  <c r="G175" i="6"/>
  <c r="G177" i="6"/>
  <c r="G179" i="6"/>
  <c r="G181" i="6"/>
  <c r="G183" i="6"/>
  <c r="G185" i="6"/>
  <c r="G187" i="6"/>
  <c r="G189" i="6"/>
  <c r="G191" i="6"/>
  <c r="G193" i="6"/>
  <c r="G195" i="6"/>
  <c r="G197" i="6"/>
  <c r="G199" i="6"/>
  <c r="G201" i="6"/>
  <c r="G203" i="6"/>
  <c r="G205" i="6"/>
  <c r="G207" i="6"/>
  <c r="G209" i="6"/>
  <c r="G211" i="6"/>
  <c r="G213" i="6"/>
  <c r="G215" i="6"/>
  <c r="G217" i="6"/>
  <c r="G219" i="6"/>
  <c r="G221" i="6"/>
  <c r="G223" i="6"/>
  <c r="G225" i="6"/>
  <c r="G227" i="6"/>
  <c r="G229" i="6"/>
  <c r="G231" i="6"/>
  <c r="G233" i="6"/>
  <c r="G235" i="6"/>
  <c r="G237" i="6"/>
  <c r="G239" i="6"/>
  <c r="G241" i="6"/>
  <c r="G243" i="6"/>
  <c r="G245" i="6"/>
  <c r="G247" i="6"/>
  <c r="G249" i="6"/>
  <c r="G251" i="6"/>
  <c r="G253" i="6"/>
  <c r="G255" i="6"/>
  <c r="G257" i="6"/>
  <c r="G259" i="6"/>
  <c r="G261" i="6"/>
  <c r="G263" i="6"/>
  <c r="G265" i="6"/>
  <c r="G267" i="6"/>
  <c r="G269" i="6"/>
  <c r="G271" i="6"/>
  <c r="G273" i="6"/>
  <c r="G275" i="6"/>
  <c r="G277" i="6"/>
  <c r="G279" i="6"/>
  <c r="G281" i="6"/>
  <c r="G283" i="6"/>
  <c r="G285" i="6"/>
  <c r="G287" i="6"/>
  <c r="G289" i="6"/>
  <c r="G291" i="6"/>
  <c r="G293" i="6"/>
  <c r="G295" i="6"/>
  <c r="G297" i="6"/>
  <c r="G299" i="6"/>
  <c r="G301" i="6"/>
  <c r="G303" i="6"/>
  <c r="G305" i="6"/>
  <c r="G307" i="6"/>
  <c r="G309" i="6"/>
  <c r="G311" i="6"/>
  <c r="G313" i="6"/>
  <c r="G315" i="6"/>
  <c r="G317" i="6"/>
  <c r="G319" i="6"/>
  <c r="G321" i="6"/>
  <c r="G323" i="6"/>
  <c r="H164" i="6"/>
  <c r="H167" i="6"/>
  <c r="H169" i="6"/>
  <c r="H171" i="6"/>
  <c r="H173" i="6"/>
  <c r="H175" i="6"/>
  <c r="H177" i="6"/>
  <c r="H179" i="6"/>
  <c r="H181" i="6"/>
  <c r="H183" i="6"/>
  <c r="H185" i="6"/>
  <c r="H187" i="6"/>
  <c r="H189" i="6"/>
  <c r="H191" i="6"/>
  <c r="H193" i="6"/>
  <c r="H195" i="6"/>
  <c r="H197" i="6"/>
  <c r="H199" i="6"/>
  <c r="H201" i="6"/>
  <c r="H203" i="6"/>
  <c r="H205" i="6"/>
  <c r="H207" i="6"/>
  <c r="H209" i="6"/>
  <c r="H211" i="6"/>
  <c r="H213" i="6"/>
  <c r="H215" i="6"/>
  <c r="H217" i="6"/>
  <c r="H219" i="6"/>
  <c r="H221" i="6"/>
  <c r="H223" i="6"/>
  <c r="H225" i="6"/>
  <c r="H227" i="6"/>
  <c r="H229" i="6"/>
  <c r="H231" i="6"/>
  <c r="H233" i="6"/>
  <c r="H235" i="6"/>
  <c r="H237" i="6"/>
  <c r="H239" i="6"/>
  <c r="H241" i="6"/>
  <c r="H243" i="6"/>
  <c r="H245" i="6"/>
  <c r="H247" i="6"/>
  <c r="H249" i="6"/>
  <c r="H251" i="6"/>
  <c r="H253" i="6"/>
  <c r="H255" i="6"/>
  <c r="H257" i="6"/>
  <c r="H259" i="6"/>
  <c r="H261" i="6"/>
  <c r="H263" i="6"/>
  <c r="H265" i="6"/>
  <c r="H267" i="6"/>
  <c r="H269" i="6"/>
  <c r="H271" i="6"/>
  <c r="H273" i="6"/>
  <c r="H275" i="6"/>
  <c r="H277" i="6"/>
  <c r="H279" i="6"/>
  <c r="H281" i="6"/>
  <c r="H283" i="6"/>
  <c r="H285" i="6"/>
  <c r="H287" i="6"/>
  <c r="H289" i="6"/>
  <c r="H291" i="6"/>
  <c r="H293" i="6"/>
  <c r="H295" i="6"/>
  <c r="H297" i="6"/>
  <c r="H299" i="6"/>
  <c r="H301" i="6"/>
  <c r="H303" i="6"/>
  <c r="H305" i="6"/>
  <c r="H307" i="6"/>
  <c r="H309" i="6"/>
  <c r="H311" i="6"/>
  <c r="H313" i="6"/>
  <c r="H315" i="6"/>
  <c r="H317" i="6"/>
  <c r="H319" i="6"/>
  <c r="H321" i="6"/>
  <c r="H323" i="6"/>
  <c r="H325" i="6"/>
  <c r="H327" i="6"/>
  <c r="H329" i="6"/>
  <c r="H324" i="6"/>
  <c r="H328" i="6"/>
  <c r="H331" i="6"/>
  <c r="G334" i="6"/>
  <c r="G336" i="6"/>
  <c r="G338" i="6"/>
  <c r="G340" i="6"/>
  <c r="G342" i="6"/>
  <c r="G344" i="6"/>
  <c r="G346" i="6"/>
  <c r="G348" i="6"/>
  <c r="G350" i="6"/>
  <c r="G352" i="6"/>
  <c r="G354" i="6"/>
  <c r="G356" i="6"/>
  <c r="G358" i="6"/>
  <c r="G360" i="6"/>
  <c r="G362" i="6"/>
  <c r="G364" i="6"/>
  <c r="H2" i="6"/>
  <c r="F133" i="6"/>
  <c r="F135" i="6"/>
  <c r="F137" i="6"/>
  <c r="F139" i="6"/>
  <c r="F141" i="6"/>
  <c r="F143" i="6"/>
  <c r="F145" i="6"/>
  <c r="F147" i="6"/>
  <c r="F149" i="6"/>
  <c r="F151" i="6"/>
  <c r="F153" i="6"/>
  <c r="F155" i="6"/>
  <c r="F157" i="6"/>
  <c r="F159" i="6"/>
  <c r="F161" i="6"/>
  <c r="F163" i="6"/>
  <c r="F165" i="6"/>
  <c r="F167" i="6"/>
  <c r="F169" i="6"/>
  <c r="F171" i="6"/>
  <c r="F173" i="6"/>
  <c r="F175" i="6"/>
  <c r="F177" i="6"/>
  <c r="F179" i="6"/>
  <c r="F181" i="6"/>
  <c r="F183" i="6"/>
  <c r="F185" i="6"/>
  <c r="F187" i="6"/>
  <c r="F189" i="6"/>
  <c r="F191" i="6"/>
  <c r="F193" i="6"/>
  <c r="F195" i="6"/>
  <c r="F197" i="6"/>
  <c r="F199" i="6"/>
  <c r="F201" i="6"/>
  <c r="F203" i="6"/>
  <c r="F205" i="6"/>
  <c r="F207" i="6"/>
  <c r="F209" i="6"/>
  <c r="F211" i="6"/>
  <c r="F213" i="6"/>
  <c r="F215" i="6"/>
  <c r="F217" i="6"/>
  <c r="F219" i="6"/>
  <c r="F221" i="6"/>
  <c r="F223" i="6"/>
  <c r="F225" i="6"/>
  <c r="F227" i="6"/>
  <c r="F229" i="6"/>
  <c r="F231" i="6"/>
  <c r="F233" i="6"/>
  <c r="F235" i="6"/>
  <c r="F237" i="6"/>
  <c r="F239" i="6"/>
  <c r="F241" i="6"/>
  <c r="F243" i="6"/>
  <c r="F245" i="6"/>
  <c r="F247" i="6"/>
  <c r="F249" i="6"/>
  <c r="F251" i="6"/>
  <c r="F253" i="6"/>
  <c r="F255" i="6"/>
  <c r="F257" i="6"/>
  <c r="F259" i="6"/>
  <c r="F261" i="6"/>
  <c r="F263" i="6"/>
  <c r="F265" i="6"/>
  <c r="G325" i="6"/>
  <c r="G329" i="6"/>
  <c r="H332" i="6"/>
  <c r="H334" i="6"/>
  <c r="H336" i="6"/>
  <c r="H338" i="6"/>
  <c r="H340" i="6"/>
  <c r="H342" i="6"/>
  <c r="H344" i="6"/>
  <c r="H346" i="6"/>
  <c r="H348" i="6"/>
  <c r="H350" i="6"/>
  <c r="H352" i="6"/>
  <c r="H354" i="6"/>
  <c r="H356" i="6"/>
  <c r="H358" i="6"/>
  <c r="H360" i="6"/>
  <c r="H362" i="6"/>
  <c r="H364" i="6"/>
  <c r="G2" i="6"/>
  <c r="E134" i="6"/>
  <c r="E136" i="6"/>
  <c r="E138" i="6"/>
  <c r="E140" i="6"/>
  <c r="E142" i="6"/>
  <c r="E144" i="6"/>
  <c r="E146" i="6"/>
  <c r="E148" i="6"/>
  <c r="E150" i="6"/>
  <c r="E152" i="6"/>
  <c r="E154" i="6"/>
  <c r="E156" i="6"/>
  <c r="E158" i="6"/>
  <c r="E160" i="6"/>
  <c r="E162" i="6"/>
  <c r="E164" i="6"/>
  <c r="E166" i="6"/>
  <c r="E168" i="6"/>
  <c r="E170" i="6"/>
  <c r="E172" i="6"/>
  <c r="E174" i="6"/>
  <c r="E176" i="6"/>
  <c r="E178" i="6"/>
  <c r="E180" i="6"/>
  <c r="E182" i="6"/>
  <c r="E184" i="6"/>
  <c r="E186" i="6"/>
  <c r="E188" i="6"/>
  <c r="E190" i="6"/>
  <c r="E192" i="6"/>
  <c r="E194" i="6"/>
  <c r="E196" i="6"/>
  <c r="E198" i="6"/>
  <c r="E200" i="6"/>
  <c r="E202" i="6"/>
  <c r="E204" i="6"/>
  <c r="E206" i="6"/>
  <c r="E208" i="6"/>
  <c r="E210" i="6"/>
  <c r="E212" i="6"/>
  <c r="E214" i="6"/>
  <c r="E216" i="6"/>
  <c r="E218" i="6"/>
  <c r="E220" i="6"/>
  <c r="E222" i="6"/>
  <c r="E224" i="6"/>
  <c r="E226" i="6"/>
  <c r="E228" i="6"/>
  <c r="E230" i="6"/>
  <c r="E232" i="6"/>
  <c r="E234" i="6"/>
  <c r="E236" i="6"/>
  <c r="E238" i="6"/>
  <c r="E240" i="6"/>
  <c r="E242" i="6"/>
  <c r="E244" i="6"/>
  <c r="E246" i="6"/>
  <c r="E248" i="6"/>
  <c r="E250" i="6"/>
  <c r="E252" i="6"/>
  <c r="E254" i="6"/>
  <c r="E256" i="6"/>
  <c r="E258" i="6"/>
  <c r="E260" i="6"/>
  <c r="E262" i="6"/>
  <c r="H326" i="6"/>
  <c r="H330" i="6"/>
  <c r="G333" i="6"/>
  <c r="G335" i="6"/>
  <c r="G337" i="6"/>
  <c r="G339" i="6"/>
  <c r="G341" i="6"/>
  <c r="G343" i="6"/>
  <c r="G345" i="6"/>
  <c r="G347" i="6"/>
  <c r="G349" i="6"/>
  <c r="G351" i="6"/>
  <c r="G353" i="6"/>
  <c r="G355" i="6"/>
  <c r="G357" i="6"/>
  <c r="G359" i="6"/>
  <c r="G361" i="6"/>
  <c r="G363" i="6"/>
  <c r="G365" i="6"/>
  <c r="E2" i="6"/>
  <c r="F134" i="6"/>
  <c r="F136" i="6"/>
  <c r="F138" i="6"/>
  <c r="F140" i="6"/>
  <c r="F142" i="6"/>
  <c r="F144" i="6"/>
  <c r="F146" i="6"/>
  <c r="F148" i="6"/>
  <c r="F150" i="6"/>
  <c r="F152" i="6"/>
  <c r="F154" i="6"/>
  <c r="F156" i="6"/>
  <c r="F158" i="6"/>
  <c r="F160" i="6"/>
  <c r="F162" i="6"/>
  <c r="F164" i="6"/>
  <c r="F166" i="6"/>
  <c r="F168" i="6"/>
  <c r="F170" i="6"/>
  <c r="F172" i="6"/>
  <c r="F174" i="6"/>
  <c r="F176" i="6"/>
  <c r="F178" i="6"/>
  <c r="F180" i="6"/>
  <c r="F182" i="6"/>
  <c r="F184" i="6"/>
  <c r="F186" i="6"/>
  <c r="F188" i="6"/>
  <c r="F190" i="6"/>
  <c r="F192" i="6"/>
  <c r="F194" i="6"/>
  <c r="F196" i="6"/>
  <c r="F198" i="6"/>
  <c r="F200" i="6"/>
  <c r="F202" i="6"/>
  <c r="F204" i="6"/>
  <c r="F206" i="6"/>
  <c r="F208" i="6"/>
  <c r="F210" i="6"/>
  <c r="F212" i="6"/>
  <c r="F214" i="6"/>
  <c r="F216" i="6"/>
  <c r="F218" i="6"/>
  <c r="F220" i="6"/>
  <c r="F222" i="6"/>
  <c r="F224" i="6"/>
  <c r="F226" i="6"/>
  <c r="F228" i="6"/>
  <c r="F230" i="6"/>
  <c r="F232" i="6"/>
  <c r="F234" i="6"/>
  <c r="F236" i="6"/>
  <c r="F238" i="6"/>
  <c r="F240" i="6"/>
  <c r="F242" i="6"/>
  <c r="F244" i="6"/>
  <c r="F246" i="6"/>
  <c r="F248" i="6"/>
  <c r="F250" i="6"/>
  <c r="F252" i="6"/>
  <c r="F254" i="6"/>
  <c r="F256" i="6"/>
  <c r="F258" i="6"/>
  <c r="F260" i="6"/>
  <c r="F262" i="6"/>
  <c r="F264" i="6"/>
  <c r="F266" i="6"/>
  <c r="F268" i="6"/>
  <c r="F270" i="6"/>
  <c r="F272" i="6"/>
  <c r="F274" i="6"/>
  <c r="F276" i="6"/>
  <c r="F278" i="6"/>
  <c r="F280" i="6"/>
  <c r="F282" i="6"/>
  <c r="F284" i="6"/>
  <c r="F286" i="6"/>
  <c r="F288" i="6"/>
  <c r="F290" i="6"/>
  <c r="F292" i="6"/>
  <c r="F294" i="6"/>
  <c r="F296" i="6"/>
  <c r="F298" i="6"/>
  <c r="F300" i="6"/>
  <c r="F302" i="6"/>
  <c r="F304" i="6"/>
  <c r="F306" i="6"/>
  <c r="F308" i="6"/>
  <c r="F310" i="6"/>
  <c r="F312" i="6"/>
  <c r="F314" i="6"/>
  <c r="F316" i="6"/>
  <c r="F318" i="6"/>
  <c r="F320" i="6"/>
  <c r="F322" i="6"/>
  <c r="F324" i="6"/>
  <c r="F326" i="6"/>
  <c r="F328" i="6"/>
  <c r="F330" i="6"/>
  <c r="F332" i="6"/>
  <c r="F334" i="6"/>
  <c r="F336" i="6"/>
  <c r="F338" i="6"/>
  <c r="F340" i="6"/>
  <c r="F342" i="6"/>
  <c r="F344" i="6"/>
  <c r="F346" i="6"/>
  <c r="G327" i="6"/>
  <c r="H337" i="6"/>
  <c r="H345" i="6"/>
  <c r="H353" i="6"/>
  <c r="H361" i="6"/>
  <c r="E135" i="6"/>
  <c r="E143" i="6"/>
  <c r="E151" i="6"/>
  <c r="E159" i="6"/>
  <c r="E167" i="6"/>
  <c r="E175" i="6"/>
  <c r="E183" i="6"/>
  <c r="E191" i="6"/>
  <c r="E199" i="6"/>
  <c r="E207" i="6"/>
  <c r="E215" i="6"/>
  <c r="E223" i="6"/>
  <c r="E231" i="6"/>
  <c r="E239" i="6"/>
  <c r="E247" i="6"/>
  <c r="E255" i="6"/>
  <c r="E263" i="6"/>
  <c r="E267" i="6"/>
  <c r="F269" i="6"/>
  <c r="E272" i="6"/>
  <c r="E275" i="6"/>
  <c r="F277" i="6"/>
  <c r="E280" i="6"/>
  <c r="E283" i="6"/>
  <c r="F285" i="6"/>
  <c r="E288" i="6"/>
  <c r="E291" i="6"/>
  <c r="F293" i="6"/>
  <c r="E296" i="6"/>
  <c r="E299" i="6"/>
  <c r="F301" i="6"/>
  <c r="E304" i="6"/>
  <c r="E307" i="6"/>
  <c r="F309" i="6"/>
  <c r="E312" i="6"/>
  <c r="E315" i="6"/>
  <c r="F317" i="6"/>
  <c r="E320" i="6"/>
  <c r="E323" i="6"/>
  <c r="F325" i="6"/>
  <c r="E328" i="6"/>
  <c r="E331" i="6"/>
  <c r="F333" i="6"/>
  <c r="E336" i="6"/>
  <c r="E339" i="6"/>
  <c r="F341" i="6"/>
  <c r="E344" i="6"/>
  <c r="E347" i="6"/>
  <c r="E349" i="6"/>
  <c r="E351" i="6"/>
  <c r="E353" i="6"/>
  <c r="E355" i="6"/>
  <c r="E357" i="6"/>
  <c r="E359" i="6"/>
  <c r="E361" i="6"/>
  <c r="E363" i="6"/>
  <c r="E365" i="6"/>
  <c r="E367" i="6"/>
  <c r="E369" i="6"/>
  <c r="E371" i="6"/>
  <c r="E373" i="6"/>
  <c r="E375" i="6"/>
  <c r="E377" i="6"/>
  <c r="E379" i="6"/>
  <c r="E381" i="6"/>
  <c r="E383" i="6"/>
  <c r="E385" i="6"/>
  <c r="E387" i="6"/>
  <c r="E389" i="6"/>
  <c r="E391" i="6"/>
  <c r="E393" i="6"/>
  <c r="E395" i="6"/>
  <c r="E397" i="6"/>
  <c r="E399" i="6"/>
  <c r="E401" i="6"/>
  <c r="E403" i="6"/>
  <c r="E405" i="6"/>
  <c r="E407" i="6"/>
  <c r="E409" i="6"/>
  <c r="E411" i="6"/>
  <c r="E413" i="6"/>
  <c r="E415" i="6"/>
  <c r="E417" i="6"/>
  <c r="E419" i="6"/>
  <c r="E421" i="6"/>
  <c r="E423" i="6"/>
  <c r="E425" i="6"/>
  <c r="E427" i="6"/>
  <c r="E429" i="6"/>
  <c r="E431" i="6"/>
  <c r="E433" i="6"/>
  <c r="E435" i="6"/>
  <c r="E437" i="6"/>
  <c r="E439" i="6"/>
  <c r="E441" i="6"/>
  <c r="E443" i="6"/>
  <c r="E445" i="6"/>
  <c r="E447" i="6"/>
  <c r="E449" i="6"/>
  <c r="E451" i="6"/>
  <c r="E453" i="6"/>
  <c r="E455" i="6"/>
  <c r="E457" i="6"/>
  <c r="E459" i="6"/>
  <c r="E461" i="6"/>
  <c r="E463" i="6"/>
  <c r="E465" i="6"/>
  <c r="E467" i="6"/>
  <c r="E469" i="6"/>
  <c r="E471" i="6"/>
  <c r="E473" i="6"/>
  <c r="E475" i="6"/>
  <c r="E477" i="6"/>
  <c r="E479" i="6"/>
  <c r="E481" i="6"/>
  <c r="E483" i="6"/>
  <c r="E485" i="6"/>
  <c r="E487" i="6"/>
  <c r="E489" i="6"/>
  <c r="E491" i="6"/>
  <c r="E493" i="6"/>
  <c r="E495" i="6"/>
  <c r="E497" i="6"/>
  <c r="E499" i="6"/>
  <c r="E501" i="6"/>
  <c r="E503" i="6"/>
  <c r="E505" i="6"/>
  <c r="E507" i="6"/>
  <c r="E509" i="6"/>
  <c r="E511" i="6"/>
  <c r="E513" i="6"/>
  <c r="E515" i="6"/>
  <c r="E517" i="6"/>
  <c r="E519" i="6"/>
  <c r="E521" i="6"/>
  <c r="E523" i="6"/>
  <c r="E525" i="6"/>
  <c r="E527" i="6"/>
  <c r="E529" i="6"/>
  <c r="E531" i="6"/>
  <c r="E533" i="6"/>
  <c r="E535" i="6"/>
  <c r="E537" i="6"/>
  <c r="E539" i="6"/>
  <c r="E541" i="6"/>
  <c r="E543" i="6"/>
  <c r="E545" i="6"/>
  <c r="E547" i="6"/>
  <c r="E549" i="6"/>
  <c r="E551" i="6"/>
  <c r="E553" i="6"/>
  <c r="E555" i="6"/>
  <c r="E557" i="6"/>
  <c r="E559" i="6"/>
  <c r="E561" i="6"/>
  <c r="E563" i="6"/>
  <c r="E565" i="6"/>
  <c r="E105" i="6"/>
  <c r="E107" i="6"/>
  <c r="E109" i="6"/>
  <c r="E111" i="6"/>
  <c r="E113" i="6"/>
  <c r="E115" i="6"/>
  <c r="E117" i="6"/>
  <c r="E119" i="6"/>
  <c r="G331" i="6"/>
  <c r="H339" i="6"/>
  <c r="H347" i="6"/>
  <c r="H355" i="6"/>
  <c r="H363" i="6"/>
  <c r="E137" i="6"/>
  <c r="E145" i="6"/>
  <c r="E153" i="6"/>
  <c r="E161" i="6"/>
  <c r="E169" i="6"/>
  <c r="E177" i="6"/>
  <c r="E185" i="6"/>
  <c r="E193" i="6"/>
  <c r="E201" i="6"/>
  <c r="E209" i="6"/>
  <c r="E217" i="6"/>
  <c r="E225" i="6"/>
  <c r="E233" i="6"/>
  <c r="E241" i="6"/>
  <c r="E249" i="6"/>
  <c r="E257" i="6"/>
  <c r="E264" i="6"/>
  <c r="F267" i="6"/>
  <c r="E270" i="6"/>
  <c r="E273" i="6"/>
  <c r="F275" i="6"/>
  <c r="E278" i="6"/>
  <c r="E281" i="6"/>
  <c r="F283" i="6"/>
  <c r="E286" i="6"/>
  <c r="E289" i="6"/>
  <c r="F291" i="6"/>
  <c r="E294" i="6"/>
  <c r="E297" i="6"/>
  <c r="F299" i="6"/>
  <c r="E302" i="6"/>
  <c r="E305" i="6"/>
  <c r="F307" i="6"/>
  <c r="E310" i="6"/>
  <c r="E313" i="6"/>
  <c r="F315" i="6"/>
  <c r="E318" i="6"/>
  <c r="E321" i="6"/>
  <c r="F323" i="6"/>
  <c r="E326" i="6"/>
  <c r="E329" i="6"/>
  <c r="F331" i="6"/>
  <c r="E334" i="6"/>
  <c r="E337" i="6"/>
  <c r="F339" i="6"/>
  <c r="E342" i="6"/>
  <c r="E345" i="6"/>
  <c r="F347" i="6"/>
  <c r="F349" i="6"/>
  <c r="F351" i="6"/>
  <c r="F353" i="6"/>
  <c r="F355" i="6"/>
  <c r="F357" i="6"/>
  <c r="F359" i="6"/>
  <c r="F361" i="6"/>
  <c r="F363" i="6"/>
  <c r="F365" i="6"/>
  <c r="F367" i="6"/>
  <c r="F369" i="6"/>
  <c r="F371" i="6"/>
  <c r="F373" i="6"/>
  <c r="F375" i="6"/>
  <c r="F377" i="6"/>
  <c r="F379" i="6"/>
  <c r="F381" i="6"/>
  <c r="F383" i="6"/>
  <c r="F385" i="6"/>
  <c r="F387" i="6"/>
  <c r="F389" i="6"/>
  <c r="F391" i="6"/>
  <c r="F393" i="6"/>
  <c r="F395" i="6"/>
  <c r="F397" i="6"/>
  <c r="F399" i="6"/>
  <c r="F401" i="6"/>
  <c r="F403" i="6"/>
  <c r="F405" i="6"/>
  <c r="F407" i="6"/>
  <c r="F409" i="6"/>
  <c r="F411" i="6"/>
  <c r="F413" i="6"/>
  <c r="F415" i="6"/>
  <c r="F417" i="6"/>
  <c r="F419" i="6"/>
  <c r="F421" i="6"/>
  <c r="F423" i="6"/>
  <c r="F425" i="6"/>
  <c r="F427" i="6"/>
  <c r="F429" i="6"/>
  <c r="F431" i="6"/>
  <c r="F433" i="6"/>
  <c r="F435" i="6"/>
  <c r="F437" i="6"/>
  <c r="F439" i="6"/>
  <c r="F441" i="6"/>
  <c r="F443" i="6"/>
  <c r="F445" i="6"/>
  <c r="F447" i="6"/>
  <c r="F449" i="6"/>
  <c r="F451" i="6"/>
  <c r="F453" i="6"/>
  <c r="F455" i="6"/>
  <c r="F457" i="6"/>
  <c r="F459" i="6"/>
  <c r="F461" i="6"/>
  <c r="F463" i="6"/>
  <c r="F465" i="6"/>
  <c r="F467" i="6"/>
  <c r="F469" i="6"/>
  <c r="F471" i="6"/>
  <c r="F473" i="6"/>
  <c r="F475" i="6"/>
  <c r="F477" i="6"/>
  <c r="F479" i="6"/>
  <c r="F481" i="6"/>
  <c r="F483" i="6"/>
  <c r="F485" i="6"/>
  <c r="F487" i="6"/>
  <c r="F489" i="6"/>
  <c r="F491" i="6"/>
  <c r="F493" i="6"/>
  <c r="F495" i="6"/>
  <c r="F497" i="6"/>
  <c r="F499" i="6"/>
  <c r="F501" i="6"/>
  <c r="F503" i="6"/>
  <c r="F505" i="6"/>
  <c r="F507" i="6"/>
  <c r="F509" i="6"/>
  <c r="F511" i="6"/>
  <c r="F513" i="6"/>
  <c r="F515" i="6"/>
  <c r="F517" i="6"/>
  <c r="F519" i="6"/>
  <c r="F521" i="6"/>
  <c r="F523" i="6"/>
  <c r="F525" i="6"/>
  <c r="F527" i="6"/>
  <c r="F529" i="6"/>
  <c r="F531" i="6"/>
  <c r="F533" i="6"/>
  <c r="F535" i="6"/>
  <c r="F537" i="6"/>
  <c r="F539" i="6"/>
  <c r="F541" i="6"/>
  <c r="F543" i="6"/>
  <c r="F545" i="6"/>
  <c r="F547" i="6"/>
  <c r="F549" i="6"/>
  <c r="F551" i="6"/>
  <c r="F553" i="6"/>
  <c r="F555" i="6"/>
  <c r="F557" i="6"/>
  <c r="F559" i="6"/>
  <c r="F561" i="6"/>
  <c r="F563" i="6"/>
  <c r="F565" i="6"/>
  <c r="F105" i="6"/>
  <c r="F107" i="6"/>
  <c r="F109" i="6"/>
  <c r="F111" i="6"/>
  <c r="F113" i="6"/>
  <c r="F115" i="6"/>
  <c r="F117" i="6"/>
  <c r="F119" i="6"/>
  <c r="H333" i="6"/>
  <c r="H341" i="6"/>
  <c r="H349" i="6"/>
  <c r="H357" i="6"/>
  <c r="H365" i="6"/>
  <c r="E139" i="6"/>
  <c r="E147" i="6"/>
  <c r="E155" i="6"/>
  <c r="E163" i="6"/>
  <c r="E171" i="6"/>
  <c r="E179" i="6"/>
  <c r="E187" i="6"/>
  <c r="E195" i="6"/>
  <c r="E203" i="6"/>
  <c r="E211" i="6"/>
  <c r="E219" i="6"/>
  <c r="E227" i="6"/>
  <c r="E235" i="6"/>
  <c r="E243" i="6"/>
  <c r="E251" i="6"/>
  <c r="E259" i="6"/>
  <c r="E265" i="6"/>
  <c r="E268" i="6"/>
  <c r="E271" i="6"/>
  <c r="F273" i="6"/>
  <c r="E276" i="6"/>
  <c r="E279" i="6"/>
  <c r="F281" i="6"/>
  <c r="E284" i="6"/>
  <c r="E287" i="6"/>
  <c r="F289" i="6"/>
  <c r="E292" i="6"/>
  <c r="E295" i="6"/>
  <c r="F297" i="6"/>
  <c r="E300" i="6"/>
  <c r="E303" i="6"/>
  <c r="F305" i="6"/>
  <c r="E308" i="6"/>
  <c r="E311" i="6"/>
  <c r="F313" i="6"/>
  <c r="E316" i="6"/>
  <c r="E319" i="6"/>
  <c r="F321" i="6"/>
  <c r="E324" i="6"/>
  <c r="E327" i="6"/>
  <c r="F329" i="6"/>
  <c r="E332" i="6"/>
  <c r="E335" i="6"/>
  <c r="F337" i="6"/>
  <c r="E340" i="6"/>
  <c r="E343" i="6"/>
  <c r="F345" i="6"/>
  <c r="E348" i="6"/>
  <c r="E350" i="6"/>
  <c r="E352" i="6"/>
  <c r="E354" i="6"/>
  <c r="E356" i="6"/>
  <c r="E358" i="6"/>
  <c r="E360" i="6"/>
  <c r="E362" i="6"/>
  <c r="E364" i="6"/>
  <c r="E366" i="6"/>
  <c r="E368" i="6"/>
  <c r="E370" i="6"/>
  <c r="E372" i="6"/>
  <c r="E374" i="6"/>
  <c r="E376" i="6"/>
  <c r="E378" i="6"/>
  <c r="E380" i="6"/>
  <c r="E382" i="6"/>
  <c r="E384" i="6"/>
  <c r="E386" i="6"/>
  <c r="E388" i="6"/>
  <c r="E390" i="6"/>
  <c r="E392" i="6"/>
  <c r="E394" i="6"/>
  <c r="E396" i="6"/>
  <c r="E398" i="6"/>
  <c r="E400" i="6"/>
  <c r="E402" i="6"/>
  <c r="E404" i="6"/>
  <c r="E406" i="6"/>
  <c r="E408" i="6"/>
  <c r="E410" i="6"/>
  <c r="E412" i="6"/>
  <c r="E414" i="6"/>
  <c r="E416" i="6"/>
  <c r="E418" i="6"/>
  <c r="E420" i="6"/>
  <c r="E422" i="6"/>
  <c r="E424" i="6"/>
  <c r="E426" i="6"/>
  <c r="E428" i="6"/>
  <c r="E430" i="6"/>
  <c r="E432" i="6"/>
  <c r="E434" i="6"/>
  <c r="E436" i="6"/>
  <c r="E438" i="6"/>
  <c r="E440" i="6"/>
  <c r="E442" i="6"/>
  <c r="E444" i="6"/>
  <c r="E446" i="6"/>
  <c r="E448" i="6"/>
  <c r="E450" i="6"/>
  <c r="E452" i="6"/>
  <c r="E454" i="6"/>
  <c r="E456" i="6"/>
  <c r="E458" i="6"/>
  <c r="E460" i="6"/>
  <c r="E462" i="6"/>
  <c r="E464" i="6"/>
  <c r="E466" i="6"/>
  <c r="E468" i="6"/>
  <c r="E470" i="6"/>
  <c r="E472" i="6"/>
  <c r="E474" i="6"/>
  <c r="E476" i="6"/>
  <c r="E478" i="6"/>
  <c r="E480" i="6"/>
  <c r="E482" i="6"/>
  <c r="E484" i="6"/>
  <c r="E486" i="6"/>
  <c r="E488" i="6"/>
  <c r="E490" i="6"/>
  <c r="E492" i="6"/>
  <c r="E494" i="6"/>
  <c r="E496" i="6"/>
  <c r="E498" i="6"/>
  <c r="E500" i="6"/>
  <c r="E502" i="6"/>
  <c r="E504" i="6"/>
  <c r="E506" i="6"/>
  <c r="E508" i="6"/>
  <c r="E510" i="6"/>
  <c r="E512" i="6"/>
  <c r="E514" i="6"/>
  <c r="E516" i="6"/>
  <c r="E518" i="6"/>
  <c r="E520" i="6"/>
  <c r="E522" i="6"/>
  <c r="E524" i="6"/>
  <c r="E526" i="6"/>
  <c r="E528" i="6"/>
  <c r="E530" i="6"/>
  <c r="E532" i="6"/>
  <c r="E534" i="6"/>
  <c r="E536" i="6"/>
  <c r="E538" i="6"/>
  <c r="E540" i="6"/>
  <c r="E542" i="6"/>
  <c r="E544" i="6"/>
  <c r="E546" i="6"/>
  <c r="E548" i="6"/>
  <c r="E550" i="6"/>
  <c r="E552" i="6"/>
  <c r="E554" i="6"/>
  <c r="E556" i="6"/>
  <c r="E558" i="6"/>
  <c r="H335" i="6"/>
  <c r="H343" i="6"/>
  <c r="H351" i="6"/>
  <c r="H359" i="6"/>
  <c r="E133" i="6"/>
  <c r="E141" i="6"/>
  <c r="E149" i="6"/>
  <c r="E157" i="6"/>
  <c r="E165" i="6"/>
  <c r="E173" i="6"/>
  <c r="E181" i="6"/>
  <c r="E189" i="6"/>
  <c r="E197" i="6"/>
  <c r="E205" i="6"/>
  <c r="E213" i="6"/>
  <c r="E221" i="6"/>
  <c r="E229" i="6"/>
  <c r="E237" i="6"/>
  <c r="E245" i="6"/>
  <c r="E253" i="6"/>
  <c r="E261" i="6"/>
  <c r="E266" i="6"/>
  <c r="E269" i="6"/>
  <c r="F271" i="6"/>
  <c r="E274" i="6"/>
  <c r="E277" i="6"/>
  <c r="F279" i="6"/>
  <c r="E282" i="6"/>
  <c r="E285" i="6"/>
  <c r="F287" i="6"/>
  <c r="E290" i="6"/>
  <c r="E293" i="6"/>
  <c r="F295" i="6"/>
  <c r="E298" i="6"/>
  <c r="E301" i="6"/>
  <c r="F303" i="6"/>
  <c r="E306" i="6"/>
  <c r="E309" i="6"/>
  <c r="F311" i="6"/>
  <c r="E314" i="6"/>
  <c r="E317" i="6"/>
  <c r="F319" i="6"/>
  <c r="E322" i="6"/>
  <c r="E325" i="6"/>
  <c r="F327" i="6"/>
  <c r="E330" i="6"/>
  <c r="E333" i="6"/>
  <c r="F335" i="6"/>
  <c r="E338" i="6"/>
  <c r="E341" i="6"/>
  <c r="F343" i="6"/>
  <c r="E346" i="6"/>
  <c r="F348" i="6"/>
  <c r="F350" i="6"/>
  <c r="F352" i="6"/>
  <c r="F354" i="6"/>
  <c r="F356" i="6"/>
  <c r="F358" i="6"/>
  <c r="F360" i="6"/>
  <c r="F362" i="6"/>
  <c r="F364" i="6"/>
  <c r="F366" i="6"/>
  <c r="F368" i="6"/>
  <c r="F370" i="6"/>
  <c r="F372" i="6"/>
  <c r="F374" i="6"/>
  <c r="F376" i="6"/>
  <c r="F378" i="6"/>
  <c r="F380" i="6"/>
  <c r="F382" i="6"/>
  <c r="F384" i="6"/>
  <c r="F386" i="6"/>
  <c r="F388" i="6"/>
  <c r="F390" i="6"/>
  <c r="F392" i="6"/>
  <c r="F394" i="6"/>
  <c r="F396" i="6"/>
  <c r="F398" i="6"/>
  <c r="F400" i="6"/>
  <c r="F402" i="6"/>
  <c r="F404" i="6"/>
  <c r="F406" i="6"/>
  <c r="F408" i="6"/>
  <c r="F410" i="6"/>
  <c r="F412" i="6"/>
  <c r="F414" i="6"/>
  <c r="F416" i="6"/>
  <c r="F418" i="6"/>
  <c r="F420" i="6"/>
  <c r="F422" i="6"/>
  <c r="F424" i="6"/>
  <c r="F426" i="6"/>
  <c r="F428" i="6"/>
  <c r="F430" i="6"/>
  <c r="F432" i="6"/>
  <c r="F434" i="6"/>
  <c r="F436" i="6"/>
  <c r="F438" i="6"/>
  <c r="F440" i="6"/>
  <c r="F442" i="6"/>
  <c r="F444" i="6"/>
  <c r="F446" i="6"/>
  <c r="F448" i="6"/>
  <c r="F450" i="6"/>
  <c r="F452" i="6"/>
  <c r="F454" i="6"/>
  <c r="F456" i="6"/>
  <c r="F458" i="6"/>
  <c r="F460" i="6"/>
  <c r="F462" i="6"/>
  <c r="F464" i="6"/>
  <c r="F466" i="6"/>
  <c r="F468" i="6"/>
  <c r="F470" i="6"/>
  <c r="F472" i="6"/>
  <c r="F474" i="6"/>
  <c r="F476" i="6"/>
  <c r="F478" i="6"/>
  <c r="F480" i="6"/>
  <c r="F482" i="6"/>
  <c r="F484" i="6"/>
  <c r="F486" i="6"/>
  <c r="F488" i="6"/>
  <c r="F490" i="6"/>
  <c r="F492" i="6"/>
  <c r="F494" i="6"/>
  <c r="F496" i="6"/>
  <c r="F498" i="6"/>
  <c r="F500" i="6"/>
  <c r="F502" i="6"/>
  <c r="F504" i="6"/>
  <c r="F506" i="6"/>
  <c r="F508" i="6"/>
  <c r="F510" i="6"/>
  <c r="F512" i="6"/>
  <c r="F514" i="6"/>
  <c r="F516" i="6"/>
  <c r="F518" i="6"/>
  <c r="F520" i="6"/>
  <c r="F522" i="6"/>
  <c r="F524" i="6"/>
  <c r="F526" i="6"/>
  <c r="F528" i="6"/>
  <c r="F530" i="6"/>
  <c r="F532" i="6"/>
  <c r="F534" i="6"/>
  <c r="F536" i="6"/>
  <c r="F538" i="6"/>
  <c r="F540" i="6"/>
  <c r="F542" i="6"/>
  <c r="F544" i="6"/>
  <c r="F546" i="6"/>
  <c r="F548" i="6"/>
  <c r="F550" i="6"/>
  <c r="F552" i="6"/>
  <c r="F554" i="6"/>
  <c r="F556" i="6"/>
  <c r="F558" i="6"/>
  <c r="E3" i="6"/>
  <c r="E34" i="6"/>
  <c r="E32" i="6"/>
  <c r="E30" i="6"/>
  <c r="E28" i="6"/>
  <c r="E26" i="6"/>
  <c r="E24" i="6"/>
  <c r="E22" i="6"/>
  <c r="E20" i="6"/>
  <c r="E18" i="6"/>
  <c r="E16" i="6"/>
  <c r="E14" i="6"/>
  <c r="E12" i="6"/>
  <c r="E10" i="6"/>
  <c r="E8" i="6"/>
  <c r="E6" i="6"/>
  <c r="E4" i="6"/>
  <c r="E45" i="6"/>
  <c r="E43" i="6"/>
  <c r="E41" i="6"/>
  <c r="E39" i="6"/>
  <c r="E37" i="6"/>
  <c r="E60" i="6"/>
  <c r="E58" i="6"/>
  <c r="E56" i="6"/>
  <c r="E54" i="6"/>
  <c r="E52" i="6"/>
  <c r="E50" i="6"/>
  <c r="E48" i="6"/>
  <c r="E82" i="6"/>
  <c r="E80" i="6"/>
  <c r="E78" i="6"/>
  <c r="E76" i="6"/>
  <c r="E74" i="6"/>
  <c r="E72" i="6"/>
  <c r="E70" i="6"/>
  <c r="E68" i="6"/>
  <c r="E66" i="6"/>
  <c r="E64" i="6"/>
  <c r="E62" i="6"/>
  <c r="E104" i="6"/>
  <c r="E102" i="6"/>
  <c r="E100" i="6"/>
  <c r="E98" i="6"/>
  <c r="E96" i="6"/>
  <c r="E94" i="6"/>
  <c r="E92" i="6"/>
  <c r="E90" i="6"/>
  <c r="E88" i="6"/>
  <c r="E86" i="6"/>
  <c r="E84" i="6"/>
  <c r="E132" i="6"/>
  <c r="E130" i="6"/>
  <c r="E128" i="6"/>
  <c r="E126" i="6"/>
  <c r="E124" i="6"/>
  <c r="E122" i="6"/>
  <c r="E120" i="6"/>
  <c r="E116" i="6"/>
  <c r="E112" i="6"/>
  <c r="E108" i="6"/>
  <c r="E566" i="6"/>
  <c r="E562" i="6"/>
  <c r="F35" i="6"/>
  <c r="F33" i="6"/>
  <c r="F31" i="6"/>
  <c r="F29" i="6"/>
  <c r="F27" i="6"/>
  <c r="F25" i="6"/>
  <c r="F23" i="6"/>
  <c r="F21" i="6"/>
  <c r="F19" i="6"/>
  <c r="F17" i="6"/>
  <c r="F15" i="6"/>
  <c r="F13" i="6"/>
  <c r="F11" i="6"/>
  <c r="F9" i="6"/>
  <c r="F7" i="6"/>
  <c r="F5" i="6"/>
  <c r="F46" i="6"/>
  <c r="F44" i="6"/>
  <c r="F42" i="6"/>
  <c r="F40" i="6"/>
  <c r="F38" i="6"/>
  <c r="F36" i="6"/>
  <c r="F59" i="6"/>
  <c r="F57" i="6"/>
  <c r="F55" i="6"/>
  <c r="F53" i="6"/>
  <c r="F51" i="6"/>
  <c r="F49" i="6"/>
  <c r="F47" i="6"/>
  <c r="F81" i="6"/>
  <c r="F79" i="6"/>
  <c r="F77" i="6"/>
  <c r="F75" i="6"/>
  <c r="F73" i="6"/>
  <c r="F71" i="6"/>
  <c r="F69" i="6"/>
  <c r="F67" i="6"/>
  <c r="F65" i="6"/>
  <c r="F63" i="6"/>
  <c r="F61" i="6"/>
  <c r="F103" i="6"/>
  <c r="F101" i="6"/>
  <c r="F99" i="6"/>
  <c r="F97" i="6"/>
  <c r="F95" i="6"/>
  <c r="F93" i="6"/>
  <c r="F91" i="6"/>
  <c r="F89" i="6"/>
  <c r="F87" i="6"/>
  <c r="F85" i="6"/>
  <c r="F83" i="6"/>
  <c r="F131" i="6"/>
  <c r="F129" i="6"/>
  <c r="F127" i="6"/>
  <c r="F125" i="6"/>
  <c r="F123" i="6"/>
  <c r="F121" i="6"/>
  <c r="F118" i="6"/>
  <c r="F114" i="6"/>
  <c r="F110" i="6"/>
  <c r="F106" i="6"/>
  <c r="F564" i="6"/>
  <c r="F560" i="6"/>
  <c r="F2" i="6"/>
  <c r="E35" i="6"/>
  <c r="E33" i="6"/>
  <c r="E31" i="6"/>
  <c r="E29" i="6"/>
  <c r="E27" i="6"/>
  <c r="E25" i="6"/>
  <c r="E23" i="6"/>
  <c r="E21" i="6"/>
  <c r="E19" i="6"/>
  <c r="E17" i="6"/>
  <c r="E15" i="6"/>
  <c r="E13" i="6"/>
  <c r="E11" i="6"/>
  <c r="E9" i="6"/>
  <c r="E7" i="6"/>
  <c r="E5" i="6"/>
  <c r="E46" i="6"/>
  <c r="E44" i="6"/>
  <c r="E42" i="6"/>
  <c r="E40" i="6"/>
  <c r="E38" i="6"/>
  <c r="E36" i="6"/>
  <c r="E59" i="6"/>
  <c r="E57" i="6"/>
  <c r="E55" i="6"/>
  <c r="E53" i="6"/>
  <c r="E51" i="6"/>
  <c r="E49" i="6"/>
  <c r="E47" i="6"/>
  <c r="E81" i="6"/>
  <c r="E79" i="6"/>
  <c r="E77" i="6"/>
  <c r="E75" i="6"/>
  <c r="E73" i="6"/>
  <c r="E71" i="6"/>
  <c r="E69" i="6"/>
  <c r="E67" i="6"/>
  <c r="E65" i="6"/>
  <c r="E63" i="6"/>
  <c r="E61" i="6"/>
  <c r="E103" i="6"/>
  <c r="E101" i="6"/>
  <c r="E99" i="6"/>
  <c r="E97" i="6"/>
  <c r="E95" i="6"/>
  <c r="E93" i="6"/>
  <c r="E91" i="6"/>
  <c r="E89" i="6"/>
  <c r="E87" i="6"/>
  <c r="E85" i="6"/>
  <c r="E83" i="6"/>
  <c r="E131" i="6"/>
  <c r="E129" i="6"/>
  <c r="E127" i="6"/>
  <c r="E125" i="6"/>
  <c r="E123" i="6"/>
  <c r="E121" i="6"/>
  <c r="E118" i="6"/>
  <c r="E114" i="6"/>
  <c r="E110" i="6"/>
  <c r="E106" i="6"/>
  <c r="E564" i="6"/>
  <c r="E560" i="6"/>
  <c r="G4" i="5"/>
  <c r="H8" i="5"/>
  <c r="F8" i="5"/>
  <c r="F12" i="5"/>
  <c r="G13" i="5"/>
  <c r="G6" i="5"/>
  <c r="G2" i="5"/>
  <c r="G3" i="5"/>
  <c r="G7" i="5"/>
  <c r="H7" i="5"/>
  <c r="E12" i="5"/>
  <c r="H12" i="5" s="1"/>
  <c r="E8" i="5"/>
  <c r="G8" i="5" s="1"/>
  <c r="E4" i="5"/>
  <c r="F4" i="5" s="1"/>
  <c r="E11" i="5"/>
  <c r="G11" i="5" s="1"/>
  <c r="E7" i="5"/>
  <c r="F7" i="5" s="1"/>
  <c r="E3" i="5"/>
  <c r="F3" i="5" s="1"/>
  <c r="E2" i="5"/>
  <c r="H2" i="5" s="1"/>
  <c r="E10" i="5"/>
  <c r="G10" i="5" s="1"/>
  <c r="E6" i="5"/>
  <c r="F6" i="5" s="1"/>
  <c r="E13" i="5"/>
  <c r="H13" i="5" s="1"/>
  <c r="E9" i="5"/>
  <c r="H9" i="5" s="1"/>
  <c r="E5" i="5"/>
  <c r="G5" i="5" s="1"/>
  <c r="K15" i="6" l="1"/>
  <c r="K7" i="6"/>
  <c r="K2" i="6"/>
  <c r="K13" i="6"/>
  <c r="K5" i="6"/>
  <c r="K11" i="6"/>
  <c r="K9" i="6"/>
  <c r="J11" i="6"/>
  <c r="J9" i="6"/>
  <c r="J2" i="6"/>
  <c r="J13" i="6"/>
  <c r="J7" i="6"/>
  <c r="J15" i="6"/>
  <c r="J5" i="6"/>
  <c r="H11" i="5"/>
  <c r="F5" i="5"/>
  <c r="H10" i="5"/>
  <c r="H4" i="5"/>
  <c r="H3" i="5"/>
  <c r="F10" i="5"/>
  <c r="H6" i="5"/>
  <c r="F13" i="5"/>
  <c r="G9" i="5"/>
  <c r="G12" i="5"/>
  <c r="H5" i="5"/>
  <c r="F2" i="5"/>
  <c r="F11" i="5"/>
  <c r="F9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E6626F-DC3F-C94B-B431-0EB6690FE089}" keepAlive="1" name="Query - Bonus Statistical Analysis" description="Connection to the 'Bonus Statistical Analysis' query in the workbook." type="5" refreshedVersion="8" background="1" saveData="1">
    <dbPr connection="Provider=Microsoft.Mashup.OleDb.1;Data Source=$Workbook$;Location=&quot;Bonus Statistical Analysis&quot;;Extended Properties=&quot;&quot;" command="SELECT * FROM [Bonus Statistical Analysis]"/>
  </connection>
</connections>
</file>

<file path=xl/sharedStrings.xml><?xml version="1.0" encoding="utf-8"?>
<sst xmlns="http://schemas.openxmlformats.org/spreadsheetml/2006/main" count="7110" uniqueCount="2094">
  <si>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</si>
  <si>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</si>
  <si>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</si>
  <si>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</si>
  <si>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</si>
  <si>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</si>
  <si>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</si>
  <si>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</si>
  <si>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</si>
  <si>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</si>
  <si>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</si>
  <si>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</si>
  <si>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</si>
  <si>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</si>
  <si>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</si>
  <si>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</si>
  <si>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</si>
  <si>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</si>
  <si>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</si>
  <si>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</si>
  <si>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</si>
  <si>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</si>
  <si>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</si>
  <si>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</si>
  <si>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</si>
  <si>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</si>
  <si>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</si>
  <si>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</si>
  <si>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</si>
  <si>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</si>
  <si>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</si>
  <si>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</si>
  <si>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</si>
  <si>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</si>
  <si>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</si>
  <si>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</si>
  <si>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</si>
  <si>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</si>
  <si>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</si>
  <si>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</si>
  <si>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</si>
  <si>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</si>
  <si>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</si>
  <si>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</si>
  <si>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</si>
  <si>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</si>
  <si>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</si>
  <si>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</si>
  <si>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</si>
  <si>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</si>
  <si>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</si>
  <si>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</si>
  <si>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</si>
  <si>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</si>
  <si>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</si>
  <si>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</si>
  <si>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</si>
  <si>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</si>
  <si>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</si>
  <si>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</si>
  <si>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</si>
  <si>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</si>
  <si>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</si>
  <si>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</si>
  <si>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</si>
  <si>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</si>
  <si>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</si>
  <si>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</si>
  <si>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</si>
  <si>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</si>
  <si>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</si>
  <si>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</si>
  <si>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</si>
  <si>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</si>
  <si>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</si>
  <si>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</si>
  <si>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</si>
  <si>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</si>
  <si>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</si>
  <si>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</si>
  <si>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</si>
  <si>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</si>
  <si>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</si>
  <si>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</si>
  <si>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</si>
  <si>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</si>
  <si>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</si>
  <si>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</si>
  <si>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</si>
  <si>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</si>
  <si>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</si>
  <si>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</si>
  <si>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</si>
  <si>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</si>
  <si>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</si>
  <si>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</si>
  <si>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</si>
  <si>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</si>
  <si>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</si>
  <si>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</si>
  <si>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</si>
  <si>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</si>
  <si>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</si>
  <si>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</si>
  <si>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</si>
  <si>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</si>
  <si>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</si>
  <si>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</si>
  <si>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</si>
  <si>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</si>
  <si>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</si>
  <si>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</si>
  <si>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</si>
  <si>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</si>
  <si>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</si>
  <si>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</si>
  <si>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</si>
  <si>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</si>
  <si>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</si>
  <si>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</si>
  <si>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</si>
  <si>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</si>
  <si>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</si>
  <si>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</si>
  <si>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</si>
  <si>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</si>
  <si>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</si>
  <si>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</si>
  <si>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</si>
  <si>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</si>
  <si>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</si>
  <si>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</si>
  <si>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</si>
  <si>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</si>
  <si>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</si>
  <si>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</si>
  <si>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</si>
  <si>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</si>
  <si>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</si>
  <si>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</si>
  <si>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</si>
  <si>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</si>
  <si>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</si>
  <si>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</si>
  <si>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</si>
  <si>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</si>
  <si>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</si>
  <si>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</si>
  <si>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</si>
  <si>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</si>
  <si>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</si>
  <si>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</si>
  <si>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</si>
  <si>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</si>
  <si>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</si>
  <si>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</si>
  <si>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</si>
  <si>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</si>
  <si>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</si>
  <si>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</si>
  <si>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</si>
  <si>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</si>
  <si>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</si>
  <si>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</si>
  <si>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</si>
  <si>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</si>
  <si>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</si>
  <si>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</si>
  <si>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</si>
  <si>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</si>
  <si>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</si>
  <si>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</si>
  <si>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</si>
  <si>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</si>
  <si>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</si>
  <si>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</si>
  <si>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</si>
  <si>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</si>
  <si>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</si>
  <si>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</si>
  <si>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</si>
  <si>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</si>
  <si>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</si>
  <si>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</si>
  <si>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</si>
  <si>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</si>
  <si>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</si>
  <si>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</si>
  <si>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</si>
  <si>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</si>
  <si>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</si>
  <si>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</si>
  <si>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</si>
  <si>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</si>
  <si>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</si>
  <si>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</si>
  <si>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</si>
  <si>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</si>
  <si>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</si>
  <si>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</si>
  <si>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</si>
  <si>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</si>
  <si>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</si>
  <si>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</si>
  <si>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</si>
  <si>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</si>
  <si>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</si>
  <si>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</si>
  <si>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</si>
  <si>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</si>
  <si>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</si>
  <si>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</si>
  <si>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</si>
  <si>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</si>
  <si>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</si>
  <si>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</si>
  <si>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</si>
  <si>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</si>
  <si>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</si>
  <si>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</si>
  <si>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</si>
  <si>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</si>
  <si>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</si>
  <si>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</si>
  <si>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</si>
  <si>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</si>
  <si>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</si>
  <si>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</si>
  <si>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</si>
  <si>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</si>
  <si>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</si>
  <si>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</si>
  <si>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</si>
  <si>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</si>
  <si>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</si>
  <si>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</si>
  <si>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</si>
  <si>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</si>
  <si>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</si>
  <si>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</si>
  <si>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</si>
  <si>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</si>
  <si>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</si>
  <si>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</si>
  <si>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</si>
  <si>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</si>
  <si>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</si>
  <si>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</si>
  <si>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</si>
  <si>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</si>
  <si>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</si>
  <si>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</si>
  <si>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</si>
  <si>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</si>
  <si>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</si>
  <si>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</si>
  <si>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</si>
  <si>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</si>
  <si>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</si>
  <si>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</si>
  <si>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</si>
  <si>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</si>
  <si>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</si>
  <si>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</si>
  <si>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</si>
  <si>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</si>
  <si>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</si>
  <si>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</si>
  <si>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</si>
  <si>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</si>
  <si>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</si>
  <si>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</si>
  <si>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</si>
  <si>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</si>
  <si>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</si>
  <si>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</si>
  <si>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</si>
  <si>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</si>
  <si>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</si>
  <si>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</si>
  <si>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</si>
  <si>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</si>
  <si>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</si>
  <si>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</si>
  <si>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</si>
  <si>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</si>
  <si>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</si>
  <si>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</si>
  <si>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</si>
  <si>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</si>
  <si>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</si>
  <si>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</si>
  <si>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</si>
  <si>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</si>
  <si>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</si>
  <si>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</si>
  <si>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</si>
  <si>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</si>
  <si>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</si>
  <si>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</si>
  <si>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</si>
  <si>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</si>
  <si>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</si>
  <si>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</si>
  <si>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</si>
  <si>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</si>
  <si>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</si>
  <si>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</si>
  <si>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</si>
  <si>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</si>
  <si>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</si>
  <si>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</si>
  <si>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</si>
  <si>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</si>
  <si>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</si>
  <si>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</si>
  <si>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</si>
  <si>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</si>
  <si>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</si>
  <si>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</si>
  <si>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</si>
  <si>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</si>
  <si>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</si>
  <si>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</si>
  <si>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</si>
  <si>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</si>
  <si>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</si>
  <si>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</si>
  <si>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</si>
  <si>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</si>
  <si>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</si>
  <si>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</si>
  <si>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</si>
  <si>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</si>
  <si>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</si>
  <si>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</si>
  <si>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</si>
  <si>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</si>
  <si>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</si>
  <si>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</si>
  <si>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</si>
  <si>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</si>
  <si>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</si>
  <si>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</si>
  <si>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</si>
  <si>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</si>
  <si>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</si>
  <si>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</si>
  <si>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</si>
  <si>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</si>
  <si>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</si>
  <si>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</si>
  <si>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</si>
  <si>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</si>
  <si>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</si>
  <si>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</si>
  <si>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</si>
  <si>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</si>
  <si>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</si>
  <si>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</si>
  <si>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</si>
  <si>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</si>
  <si>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</si>
  <si>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</si>
  <si>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</si>
  <si>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</si>
  <si>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</si>
  <si>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</si>
  <si>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</si>
  <si>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</si>
  <si>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</si>
  <si>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</si>
  <si>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</si>
  <si>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</si>
  <si>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</si>
  <si>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</si>
  <si>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</si>
  <si>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</si>
  <si>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</si>
  <si>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</si>
  <si>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</si>
  <si>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</si>
  <si>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</si>
  <si>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</si>
  <si>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</si>
  <si>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</si>
  <si>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</si>
  <si>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</si>
  <si>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</si>
  <si>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</si>
  <si>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</si>
  <si>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</si>
  <si>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</si>
  <si>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</si>
  <si>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</si>
  <si>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</si>
  <si>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</si>
  <si>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</si>
  <si>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</si>
  <si>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</si>
  <si>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</si>
  <si>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</si>
  <si>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</si>
  <si>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</si>
  <si>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</si>
  <si>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</si>
  <si>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</si>
  <si>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</si>
  <si>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</si>
  <si>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</si>
  <si>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</si>
  <si>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</si>
  <si>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</si>
  <si>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</si>
  <si>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</si>
  <si>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</si>
  <si>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</si>
  <si>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</si>
  <si>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</si>
  <si>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</si>
  <si>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</si>
  <si>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</si>
  <si>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</si>
  <si>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</si>
  <si>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</si>
  <si>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</si>
  <si>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</si>
  <si>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</si>
  <si>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</si>
  <si>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</si>
  <si>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</si>
  <si>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</si>
  <si>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</si>
  <si>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</si>
  <si>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</si>
  <si>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</si>
  <si>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</si>
  <si>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</si>
  <si>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</si>
  <si>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</si>
  <si>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</si>
  <si>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</si>
  <si>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</si>
  <si>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</si>
  <si>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</si>
  <si>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</si>
  <si>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</si>
  <si>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</si>
  <si>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</si>
  <si>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</si>
  <si>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</si>
  <si>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</si>
  <si>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</si>
  <si>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</si>
  <si>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</si>
  <si>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</si>
  <si>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</si>
  <si>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</si>
  <si>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</si>
  <si>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</si>
  <si>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</si>
  <si>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</si>
  <si>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</si>
  <si>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</si>
  <si>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</si>
  <si>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</si>
  <si>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</si>
  <si>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</si>
  <si>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</si>
  <si>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</si>
  <si>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</si>
  <si>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</si>
  <si>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</si>
  <si>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</si>
  <si>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</si>
  <si>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</si>
  <si>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</si>
  <si>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</si>
  <si>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</si>
  <si>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</si>
  <si>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</si>
  <si>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</si>
  <si>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</si>
  <si>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</si>
  <si>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</si>
  <si>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</si>
  <si>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</si>
  <si>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</si>
  <si>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</si>
  <si>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</si>
  <si>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</si>
  <si>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</si>
  <si>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</si>
  <si>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</si>
  <si>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</si>
  <si>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</si>
  <si>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</si>
  <si>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</si>
  <si>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</si>
  <si>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</si>
  <si>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</si>
  <si>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</si>
  <si>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</si>
  <si>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</si>
  <si>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</si>
  <si>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</si>
  <si>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</si>
  <si>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</si>
  <si>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</si>
  <si>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</si>
  <si>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</si>
  <si>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</si>
  <si>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</si>
  <si>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</si>
  <si>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</si>
  <si>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</si>
  <si>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</si>
  <si>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</si>
  <si>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</si>
  <si>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</si>
  <si>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</si>
  <si>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</si>
  <si>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</si>
  <si>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</si>
  <si>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</si>
  <si>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</si>
  <si>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</si>
  <si>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</si>
  <si>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</si>
  <si>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</si>
  <si>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</si>
  <si>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</si>
  <si>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</si>
  <si>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</si>
  <si>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</si>
  <si>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</si>
  <si>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</si>
  <si>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</si>
  <si>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</si>
  <si>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</si>
  <si>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</si>
  <si>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</si>
  <si>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</si>
  <si>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</si>
  <si>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</si>
  <si>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</si>
  <si>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</si>
  <si>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</si>
  <si>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</si>
  <si>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</si>
  <si>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</si>
  <si>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</si>
  <si>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</si>
  <si>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</si>
  <si>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</si>
  <si>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</si>
  <si>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</si>
  <si>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</si>
  <si>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</si>
  <si>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</si>
  <si>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</si>
  <si>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</si>
  <si>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</si>
  <si>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</si>
  <si>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</si>
  <si>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</si>
  <si>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</si>
  <si>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</si>
  <si>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</si>
  <si>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</si>
  <si>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</si>
  <si>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</si>
  <si>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</si>
  <si>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</si>
  <si>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</si>
  <si>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</si>
  <si>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</si>
  <si>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</si>
  <si>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</si>
  <si>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</si>
  <si>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</si>
  <si>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</si>
  <si>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</si>
  <si>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</si>
  <si>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</si>
  <si>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</si>
  <si>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</si>
  <si>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</si>
  <si>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</si>
  <si>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</si>
  <si>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</si>
  <si>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</si>
  <si>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</si>
  <si>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</si>
  <si>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</si>
  <si>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</si>
  <si>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</si>
  <si>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</si>
  <si>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</si>
  <si>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</si>
  <si>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</si>
  <si>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</si>
  <si>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</si>
  <si>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</si>
  <si>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</si>
  <si>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</si>
  <si>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</si>
  <si>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</si>
  <si>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</si>
  <si>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</si>
  <si>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</si>
  <si>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</si>
  <si>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</si>
  <si>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</si>
  <si>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</si>
  <si>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</si>
  <si>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</si>
  <si>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</si>
  <si>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</si>
  <si>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</si>
  <si>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</si>
  <si>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</si>
  <si>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</si>
  <si>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</si>
  <si>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</si>
  <si>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</si>
  <si>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</si>
  <si>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</si>
  <si>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</si>
  <si>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</si>
  <si>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</si>
  <si>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</si>
  <si>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</si>
  <si>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</si>
  <si>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</si>
  <si>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</si>
  <si>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</si>
  <si>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</si>
  <si>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</si>
  <si>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</si>
  <si>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</si>
  <si>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</si>
  <si>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</si>
  <si>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</si>
  <si>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</si>
  <si>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</si>
  <si>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</si>
  <si>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</si>
  <si>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</si>
  <si>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</si>
  <si>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</si>
  <si>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</si>
  <si>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</si>
  <si>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</si>
  <si>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</si>
  <si>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</si>
  <si>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</si>
  <si>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</si>
  <si>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</si>
  <si>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</si>
  <si>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</si>
  <si>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</si>
  <si>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</si>
  <si>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</si>
  <si>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</si>
  <si>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</si>
  <si>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</si>
  <si>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</si>
  <si>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</si>
  <si>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</si>
  <si>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</si>
  <si>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</si>
  <si>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</si>
  <si>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</si>
  <si>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</si>
  <si>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</si>
  <si>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</si>
  <si>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</si>
  <si>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</si>
  <si>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</si>
  <si>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</si>
  <si>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</si>
  <si>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</si>
  <si>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</si>
  <si>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</si>
  <si>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</si>
  <si>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</si>
  <si>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</si>
  <si>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</si>
  <si>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</si>
  <si>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</si>
  <si>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</si>
  <si>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</si>
  <si>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</si>
  <si>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</si>
  <si>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</si>
  <si>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</si>
  <si>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</si>
  <si>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</si>
  <si>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</si>
  <si>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</si>
  <si>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</si>
  <si>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</si>
  <si>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</si>
  <si>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</si>
  <si>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</si>
  <si>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</si>
  <si>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</si>
  <si>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</si>
  <si>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</si>
  <si>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</si>
  <si>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</si>
  <si>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</si>
  <si>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</si>
  <si>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</si>
  <si>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</si>
  <si>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</si>
  <si>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</si>
  <si>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</si>
  <si>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</si>
  <si>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</si>
  <si>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</si>
  <si>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</si>
  <si>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</si>
  <si>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</si>
  <si>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</si>
  <si>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</si>
  <si>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</si>
  <si>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</si>
  <si>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</si>
  <si>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</si>
  <si>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</si>
  <si>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</si>
  <si>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</si>
  <si>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</si>
  <si>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</si>
  <si>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</si>
  <si>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</si>
  <si>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</si>
  <si>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</si>
  <si>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</si>
  <si>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</si>
  <si>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</si>
  <si>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</si>
  <si>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</si>
  <si>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</si>
  <si>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</si>
  <si>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</si>
  <si>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</si>
  <si>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</si>
  <si>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</si>
  <si>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</si>
  <si>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</si>
  <si>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</si>
  <si>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</si>
  <si>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</si>
  <si>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</si>
  <si>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</si>
  <si>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</si>
  <si>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</si>
  <si>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</si>
  <si>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</si>
  <si>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</si>
  <si>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</si>
  <si>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</si>
  <si>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</si>
  <si>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</si>
  <si>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</si>
  <si>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</si>
  <si>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</si>
  <si>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</si>
  <si>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</si>
  <si>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</si>
  <si>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</si>
  <si>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</si>
  <si>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</si>
  <si>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</si>
  <si>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</si>
  <si>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</si>
  <si>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</si>
  <si>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</si>
  <si>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</si>
  <si>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</si>
  <si>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</si>
  <si>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</si>
  <si>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</si>
  <si>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</si>
  <si>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</si>
  <si>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</si>
  <si>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</si>
  <si>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</si>
  <si>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</si>
  <si>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</si>
  <si>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</si>
  <si>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</si>
  <si>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</si>
  <si>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</si>
  <si>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</si>
  <si>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</si>
  <si>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</si>
  <si>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</si>
  <si>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</si>
  <si>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</si>
  <si>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</si>
  <si>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</si>
  <si>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</si>
  <si>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</si>
  <si>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</si>
  <si>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</si>
  <si>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</si>
  <si>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</si>
  <si>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</si>
  <si>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</si>
  <si>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</si>
  <si>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</si>
  <si>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</si>
  <si>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</si>
  <si>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</si>
  <si>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</si>
  <si>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</si>
  <si>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</si>
  <si>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</si>
  <si>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</si>
  <si>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</si>
  <si>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</si>
  <si>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</si>
  <si>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</si>
  <si>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</si>
  <si>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</si>
  <si>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</si>
  <si>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</si>
  <si>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</si>
  <si>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</si>
  <si>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</si>
  <si>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</si>
  <si>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</si>
  <si>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</si>
  <si>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</si>
  <si>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</si>
  <si>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</si>
  <si>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</si>
  <si>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</si>
  <si>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</si>
  <si>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</si>
  <si>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</si>
  <si>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</si>
  <si>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</si>
  <si>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</si>
  <si>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</si>
  <si>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</si>
  <si>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</si>
  <si>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</si>
  <si>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</si>
  <si>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</si>
  <si>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</si>
  <si>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</si>
  <si>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</si>
  <si>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</si>
  <si>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</si>
  <si>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</si>
  <si>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</si>
  <si>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</si>
  <si>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</si>
  <si>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</si>
  <si>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</si>
  <si>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</si>
  <si>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</si>
  <si>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</si>
  <si>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</si>
  <si>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</si>
  <si>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</si>
  <si>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</si>
  <si>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</si>
  <si>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</si>
  <si>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</si>
  <si>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</si>
  <si>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</si>
  <si>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</si>
  <si>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</si>
  <si>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</si>
  <si>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</si>
  <si>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</si>
  <si>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</si>
  <si>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</si>
  <si>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</si>
  <si>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</si>
  <si>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</si>
  <si>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</si>
  <si>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</si>
  <si>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</si>
  <si>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</si>
  <si>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</si>
  <si>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</si>
  <si>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</si>
  <si>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</si>
  <si>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</si>
  <si>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</si>
  <si>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</si>
  <si>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</si>
  <si>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</si>
  <si>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</si>
  <si>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</si>
  <si>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</si>
  <si>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</si>
  <si>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</si>
  <si>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</si>
  <si>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</si>
  <si>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</si>
  <si>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</si>
  <si>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</si>
  <si>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</si>
  <si>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</si>
  <si>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</si>
  <si>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</si>
  <si>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</si>
  <si>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</si>
  <si>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</si>
  <si>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</si>
  <si>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</si>
  <si>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</si>
  <si>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</si>
  <si>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</si>
  <si>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</si>
  <si>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</si>
  <si>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</si>
  <si>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</si>
  <si>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</si>
  <si>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</si>
  <si>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</si>
  <si>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</si>
  <si>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</si>
  <si>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</si>
  <si>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</si>
  <si>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</si>
  <si>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</si>
  <si>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</si>
  <si>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</si>
  <si>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</si>
  <si>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</si>
  <si>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</si>
  <si>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</si>
  <si>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</si>
  <si>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</si>
  <si>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</si>
  <si>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</si>
  <si>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</si>
  <si>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</si>
  <si>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</si>
  <si>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</si>
  <si>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</si>
  <si>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</si>
  <si>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</si>
  <si>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</si>
  <si>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</si>
  <si>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</si>
  <si>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</si>
  <si>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</si>
  <si>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</si>
  <si>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</si>
  <si>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</si>
  <si>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</si>
  <si>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</si>
  <si>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</si>
  <si>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</si>
  <si>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</si>
  <si>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</si>
  <si>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</si>
  <si>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</si>
  <si>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</si>
  <si>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</si>
  <si>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</si>
  <si>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</si>
  <si>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</si>
  <si>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</si>
  <si>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</si>
  <si>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</si>
  <si>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</si>
  <si>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</si>
  <si>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</si>
  <si>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</si>
  <si>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</si>
  <si>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</si>
  <si>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</si>
  <si>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</si>
  <si>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</si>
  <si>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</si>
  <si>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</si>
  <si>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</si>
  <si>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</si>
  <si>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</si>
  <si>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</si>
  <si>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</si>
  <si>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</si>
  <si>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</si>
  <si>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</si>
  <si>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</si>
  <si>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</si>
  <si>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</si>
  <si>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</si>
  <si>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</si>
  <si>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</si>
  <si>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</si>
  <si>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</si>
  <si>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</si>
  <si>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</si>
  <si>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</si>
  <si>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</si>
  <si>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</si>
  <si>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</si>
  <si>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</si>
  <si>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</si>
  <si>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</si>
  <si>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</si>
  <si>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</si>
  <si>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</si>
  <si>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</si>
  <si>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</si>
  <si>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</si>
  <si>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</si>
  <si>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</si>
  <si>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</si>
  <si>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</si>
  <si>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</si>
  <si>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</si>
  <si>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</si>
  <si>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</si>
  <si>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</si>
  <si>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</si>
  <si>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</si>
  <si>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</si>
  <si>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</si>
  <si>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</si>
  <si>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</si>
  <si>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</si>
  <si>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</si>
  <si>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</si>
  <si>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</si>
  <si>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</si>
  <si>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</si>
  <si>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</si>
  <si>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</si>
  <si>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</si>
  <si>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</si>
  <si>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</si>
  <si>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</si>
  <si>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</si>
  <si>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</si>
  <si>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</si>
  <si>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</si>
  <si>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</si>
  <si>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</si>
  <si>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</si>
  <si>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</si>
  <si>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</si>
  <si>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</si>
  <si>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</si>
  <si>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</si>
  <si>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</si>
  <si>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</si>
  <si>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</si>
  <si>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</si>
  <si>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</si>
  <si>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</si>
  <si>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</si>
  <si>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</si>
  <si>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</si>
  <si>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</si>
  <si>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</si>
  <si>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</si>
  <si>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</si>
  <si>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</si>
  <si>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</si>
  <si>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</si>
  <si>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</si>
  <si>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</si>
  <si>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</si>
  <si>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</si>
  <si>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</si>
  <si>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</si>
  <si>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</si>
  <si>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</si>
  <si>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</si>
  <si>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</si>
  <si>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</si>
  <si>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</si>
  <si>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</si>
  <si>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</si>
  <si>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</si>
  <si>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</si>
  <si>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</si>
  <si>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</si>
  <si>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</si>
  <si>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</si>
  <si>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</si>
  <si>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</si>
  <si>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</si>
  <si>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</si>
  <si>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</si>
  <si>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</si>
  <si>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</si>
  <si>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</si>
  <si>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</si>
  <si>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</si>
  <si>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</si>
  <si>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</si>
  <si>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</si>
  <si>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</si>
  <si>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</si>
  <si>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</si>
  <si>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</si>
  <si>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</si>
  <si>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</si>
  <si>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</si>
  <si>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</si>
  <si>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</si>
  <si>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</si>
  <si>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</si>
  <si>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</si>
  <si>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</si>
  <si>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</si>
  <si>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</si>
  <si>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</si>
  <si>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</si>
  <si>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</si>
  <si>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</si>
  <si>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</si>
  <si>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</si>
  <si>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</si>
  <si>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</si>
  <si>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</si>
  <si>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</si>
  <si>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</si>
  <si>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</si>
  <si>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</si>
  <si>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</si>
  <si>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</si>
  <si>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</si>
  <si>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</si>
  <si>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</si>
  <si>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</si>
  <si>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</si>
  <si>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</si>
  <si>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</si>
  <si>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</si>
  <si>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</si>
  <si>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</si>
  <si>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</si>
  <si>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</si>
  <si>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</si>
  <si>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</si>
  <si>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</si>
  <si>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</si>
  <si>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</si>
  <si>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</si>
  <si>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</si>
  <si>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</si>
  <si>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</si>
  <si>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</si>
  <si>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</si>
  <si>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</si>
  <si>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</si>
  <si>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</si>
  <si>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</si>
  <si>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</si>
  <si>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</si>
  <si>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</si>
  <si>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</si>
  <si>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</si>
  <si>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</si>
  <si>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</si>
  <si>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</si>
  <si>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</si>
  <si>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</si>
  <si>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</si>
  <si>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</si>
  <si>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</si>
  <si>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</si>
  <si>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</si>
  <si>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</si>
  <si>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</si>
  <si>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</si>
  <si>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</si>
  <si>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</si>
  <si>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</si>
  <si>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</si>
  <si>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</si>
  <si>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</si>
  <si>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</si>
  <si>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</si>
  <si>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</si>
  <si>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</si>
  <si>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</si>
  <si>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</si>
  <si>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</si>
  <si>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</si>
  <si>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</si>
  <si>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</si>
  <si>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</si>
  <si>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</si>
  <si>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</si>
  <si>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</si>
  <si>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</si>
  <si>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</si>
  <si>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</si>
  <si>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</si>
  <si>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</si>
  <si>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</si>
  <si>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</si>
  <si>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</si>
  <si>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</si>
  <si>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</si>
  <si>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</si>
  <si>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</si>
  <si>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</si>
  <si>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</si>
  <si>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</si>
  <si>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</si>
  <si>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</si>
  <si>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</si>
  <si>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</si>
  <si>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</si>
  <si>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</si>
  <si>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</si>
  <si>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</si>
  <si>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</si>
  <si>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</si>
  <si>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</si>
  <si>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</si>
  <si>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</si>
  <si>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</si>
  <si>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</si>
  <si>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</si>
  <si>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</si>
  <si>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</si>
  <si>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</si>
  <si>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</si>
  <si>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</si>
  <si>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</si>
  <si>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</si>
  <si>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</si>
  <si>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</si>
  <si>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</si>
  <si>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</si>
  <si>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</si>
  <si>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</si>
  <si>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</si>
  <si>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</si>
  <si>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</si>
  <si>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</si>
  <si>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</si>
  <si>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</si>
  <si>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</si>
  <si>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</si>
  <si>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</si>
  <si>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</si>
  <si>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</si>
  <si>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</si>
  <si>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</si>
  <si>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</si>
  <si>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</si>
  <si>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</si>
  <si>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</si>
  <si>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</si>
  <si>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</si>
  <si>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</si>
  <si>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</si>
  <si>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</si>
  <si>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</si>
  <si>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</si>
  <si>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</si>
  <si>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</si>
  <si>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</si>
  <si>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</si>
  <si>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</si>
  <si>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</si>
  <si>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</si>
  <si>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</si>
  <si>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</si>
  <si>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</si>
  <si>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</si>
  <si>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</si>
  <si>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</si>
  <si>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</si>
  <si>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</si>
  <si>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</si>
  <si>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</si>
  <si>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</si>
  <si>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</si>
  <si>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</si>
  <si>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</si>
  <si>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</si>
  <si>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</si>
  <si>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</si>
  <si>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</si>
  <si>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</si>
  <si>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</si>
  <si>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</si>
  <si>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</si>
  <si>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</si>
  <si>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</si>
  <si>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</si>
  <si>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</si>
  <si>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</si>
  <si>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</si>
  <si>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</si>
  <si>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</si>
  <si>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</si>
  <si>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</si>
  <si>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</si>
  <si>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</si>
  <si>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</si>
  <si>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</si>
  <si>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</si>
  <si>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</si>
  <si>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</si>
  <si>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</si>
  <si>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</si>
  <si>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</si>
  <si>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</si>
  <si>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</si>
  <si>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</si>
  <si>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</si>
  <si>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</si>
  <si>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</si>
  <si>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</si>
  <si>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</si>
  <si>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</si>
  <si>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</si>
  <si>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</si>
  <si>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</si>
  <si>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</si>
  <si>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</si>
  <si>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</si>
  <si>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</si>
  <si>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</si>
  <si>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</si>
  <si>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</si>
  <si>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</si>
  <si>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</si>
  <si>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</si>
  <si>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</si>
  <si>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</si>
  <si>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</si>
  <si>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</si>
  <si>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</si>
  <si>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</si>
  <si>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</si>
  <si>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</si>
  <si>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</si>
  <si>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</si>
  <si>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</si>
  <si>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</si>
  <si>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</si>
  <si>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</si>
  <si>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</si>
  <si>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</si>
  <si>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</si>
  <si>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</si>
  <si>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</si>
  <si>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</si>
  <si>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</si>
  <si>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</si>
  <si>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</si>
  <si>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</si>
  <si>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</si>
  <si>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</si>
  <si>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</si>
  <si>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</si>
  <si>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</si>
  <si>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</si>
  <si>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</si>
  <si>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</si>
  <si>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</si>
  <si>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</si>
  <si>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</si>
  <si>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</si>
  <si>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</si>
  <si>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</si>
  <si>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</si>
  <si>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</si>
  <si>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</si>
  <si>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</si>
  <si>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</si>
  <si>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</si>
  <si>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</si>
  <si>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</si>
  <si>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</si>
  <si>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</si>
  <si>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</si>
  <si>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</si>
  <si>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</si>
  <si>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</si>
  <si>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</si>
  <si>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</si>
  <si>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</si>
  <si>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</si>
  <si>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</si>
  <si>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</si>
  <si>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</si>
  <si>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</si>
  <si>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</si>
  <si>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</si>
  <si>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</si>
  <si>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</si>
  <si>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</si>
  <si>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</si>
  <si>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</si>
  <si>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</si>
  <si>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</si>
  <si>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</si>
  <si>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</si>
  <si>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</si>
  <si>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</si>
  <si>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</si>
  <si>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</si>
  <si>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</si>
  <si>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</si>
  <si>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</si>
  <si>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</si>
  <si>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</si>
  <si>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</si>
  <si>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</si>
  <si>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</si>
  <si>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</si>
  <si>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</si>
  <si>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</si>
  <si>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</si>
  <si>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</si>
  <si>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</si>
  <si>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</si>
  <si>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</si>
  <si>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</si>
  <si>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</si>
  <si>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</si>
  <si>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</si>
  <si>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</si>
  <si>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</si>
  <si>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</si>
  <si>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</si>
  <si>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</si>
  <si>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</si>
  <si>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</si>
  <si>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</si>
  <si>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</si>
  <si>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</si>
  <si>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</si>
  <si>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</si>
  <si>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</si>
  <si>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</si>
  <si>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</si>
  <si>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</si>
  <si>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</si>
  <si>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</si>
  <si>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</si>
  <si>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</si>
  <si>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</si>
  <si>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</si>
  <si>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</si>
  <si>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</si>
  <si>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</si>
  <si>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</si>
  <si>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</si>
  <si>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</si>
  <si>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</si>
  <si>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</si>
  <si>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</si>
  <si>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</si>
  <si>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</si>
  <si>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</si>
  <si>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</si>
  <si>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</si>
  <si>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</si>
  <si>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</si>
  <si>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</si>
  <si>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</si>
  <si>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</si>
  <si>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</si>
  <si>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</si>
  <si>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</si>
  <si>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</si>
  <si>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</si>
  <si>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</si>
  <si>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</si>
  <si>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</si>
  <si>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</si>
  <si>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</si>
  <si>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</si>
  <si>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</si>
  <si>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</si>
  <si>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</si>
  <si>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</si>
  <si>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</si>
  <si>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</si>
  <si>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</si>
  <si>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</si>
  <si>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</si>
  <si>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</si>
  <si>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</si>
  <si>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</si>
  <si>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</si>
  <si>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</si>
  <si>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</si>
  <si>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</si>
  <si>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</si>
  <si>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</si>
  <si>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</si>
  <si>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</si>
  <si>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</si>
  <si>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</si>
  <si>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</si>
  <si>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</si>
  <si>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</si>
  <si>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</si>
  <si>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</si>
  <si>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</si>
  <si>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</si>
  <si>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</si>
  <si>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</si>
  <si>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</si>
  <si>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</si>
  <si>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</si>
  <si>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</si>
  <si>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</si>
  <si>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</si>
  <si>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</si>
  <si>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</si>
  <si>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</si>
  <si>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</si>
  <si>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</si>
  <si>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</si>
  <si>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</si>
  <si>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</si>
  <si>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</si>
  <si>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</si>
  <si>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</si>
  <si>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</si>
  <si>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</si>
  <si>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</si>
  <si>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</si>
  <si>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</si>
  <si>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</si>
  <si>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</si>
  <si>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</si>
  <si>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</si>
  <si>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</si>
  <si>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</si>
  <si>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</si>
  <si>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</si>
  <si>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</si>
  <si>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</si>
  <si>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</si>
  <si>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</si>
  <si>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</si>
  <si>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</si>
  <si>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</si>
  <si>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</si>
  <si>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</si>
  <si>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</si>
  <si>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</si>
  <si>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</si>
  <si>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</si>
  <si>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</si>
  <si>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</si>
  <si>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</si>
  <si>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</si>
  <si>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</si>
  <si>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</si>
  <si>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</si>
  <si>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</si>
  <si>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</si>
  <si>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</si>
  <si>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</si>
  <si>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</si>
  <si>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</si>
  <si>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</si>
  <si>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</si>
  <si>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</si>
  <si>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</si>
  <si>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</si>
  <si>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</si>
  <si>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</si>
  <si>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</si>
  <si>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</si>
  <si>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</si>
  <si>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</si>
  <si>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</si>
  <si>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</si>
  <si>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</si>
  <si>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</si>
  <si>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</si>
  <si>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</si>
  <si>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</si>
  <si>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</si>
  <si>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</si>
  <si>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</si>
  <si>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</si>
  <si>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</si>
  <si>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</si>
  <si>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</si>
  <si>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</si>
  <si>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</si>
  <si>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</si>
  <si>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</si>
  <si>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</si>
  <si>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</si>
  <si>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</si>
  <si>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</si>
  <si>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</si>
  <si>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</si>
  <si>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</si>
  <si>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</si>
  <si>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</si>
  <si>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</si>
  <si>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</si>
  <si>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</si>
  <si>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</si>
  <si>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</si>
  <si>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</si>
  <si>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</si>
  <si>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</si>
  <si>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</si>
  <si>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</si>
  <si>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</si>
  <si>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</si>
  <si>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</si>
  <si>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</si>
  <si>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</si>
  <si>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</si>
  <si>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</si>
  <si>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</si>
  <si>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</si>
  <si>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</si>
  <si>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</si>
  <si>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</si>
  <si>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</si>
  <si>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</si>
  <si>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</si>
  <si>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</si>
  <si>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</si>
  <si>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</si>
  <si>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</si>
  <si>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</si>
  <si>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</si>
  <si>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</si>
  <si>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</si>
  <si>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</si>
  <si>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</si>
  <si>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</si>
  <si>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</si>
  <si>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</si>
  <si>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</si>
  <si>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</si>
  <si>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</si>
  <si>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</si>
  <si>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</si>
  <si>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</si>
  <si>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</si>
  <si>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</si>
  <si>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</si>
  <si>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</si>
  <si>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</si>
  <si>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</si>
  <si>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</si>
  <si>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</si>
  <si>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</si>
  <si>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</si>
  <si>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</si>
  <si>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</si>
  <si>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</si>
  <si>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</si>
  <si>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</si>
  <si>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</si>
  <si>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</si>
  <si>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</si>
  <si>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</si>
  <si>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</si>
  <si>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</si>
  <si>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</si>
  <si>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</si>
  <si>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</si>
  <si>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</si>
  <si>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</si>
  <si>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</si>
  <si>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</si>
  <si>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</si>
  <si>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</si>
  <si>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</si>
  <si>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</si>
  <si>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</si>
  <si>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</si>
  <si>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</si>
  <si>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</si>
  <si>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</si>
  <si>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</si>
  <si>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</si>
  <si>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</si>
  <si>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</si>
  <si>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</si>
  <si>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</si>
  <si>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</si>
  <si>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</si>
  <si>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</si>
  <si>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</si>
  <si>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</si>
  <si>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</si>
  <si>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</si>
  <si>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</si>
  <si>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</si>
  <si>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</si>
  <si>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</si>
  <si>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</si>
  <si>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</si>
  <si>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</si>
  <si>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</si>
  <si>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</si>
  <si>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</si>
  <si>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</si>
  <si>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</si>
  <si>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</si>
  <si>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</si>
  <si>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</si>
  <si>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</si>
  <si>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</si>
  <si>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</si>
  <si>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</si>
  <si>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</si>
  <si>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</si>
  <si>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</si>
  <si>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</si>
  <si>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</si>
  <si>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</si>
  <si>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</si>
  <si>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</si>
  <si>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</si>
  <si>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</si>
  <si>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</si>
  <si>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</si>
  <si>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</si>
  <si>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</si>
  <si>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</si>
  <si>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</si>
  <si>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</si>
  <si>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</si>
  <si>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</si>
  <si>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</si>
  <si>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</si>
  <si>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</si>
  <si>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</si>
  <si>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</si>
  <si>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</si>
  <si>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</si>
  <si>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</si>
  <si>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</si>
  <si>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</si>
  <si>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</si>
  <si>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</si>
  <si>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</si>
  <si>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</si>
  <si>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</si>
  <si>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</si>
  <si>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</si>
  <si>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</si>
  <si>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</si>
  <si>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</si>
  <si>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</si>
  <si>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</si>
  <si>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</si>
  <si>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</si>
  <si>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</si>
  <si>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</si>
  <si>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</si>
  <si>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</si>
  <si>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</si>
  <si>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</si>
  <si>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</si>
  <si>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</si>
  <si>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</si>
  <si>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</si>
  <si>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</si>
  <si>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</si>
  <si>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</si>
  <si>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</si>
  <si>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</si>
  <si>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</si>
  <si>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</si>
  <si>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</si>
  <si>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</si>
  <si>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</si>
  <si>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</si>
  <si>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</si>
  <si>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</si>
  <si>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</si>
  <si>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</si>
  <si>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</si>
  <si>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</si>
  <si>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</si>
  <si>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</si>
  <si>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</si>
  <si>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</si>
  <si>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</si>
  <si>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</si>
  <si>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</si>
  <si>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</si>
  <si>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</si>
  <si>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</si>
  <si>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</si>
  <si>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</si>
  <si>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</si>
  <si>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</si>
  <si>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</si>
  <si>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</si>
  <si>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</si>
  <si>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</si>
  <si>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</si>
  <si>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</si>
  <si>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</si>
  <si>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</si>
  <si>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</si>
  <si>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</si>
  <si>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</si>
  <si>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</si>
  <si>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</si>
  <si>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</si>
  <si>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</si>
  <si>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</si>
  <si>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</si>
  <si>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</si>
  <si>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</si>
  <si>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</si>
  <si>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</si>
  <si>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</si>
  <si>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</si>
  <si>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</si>
  <si>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</si>
  <si>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</si>
  <si>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</si>
  <si>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</si>
  <si>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</si>
  <si>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</si>
  <si>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</si>
  <si>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</si>
  <si>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</si>
  <si>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</si>
  <si>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</si>
  <si>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</si>
  <si>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</si>
  <si>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</si>
  <si>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</si>
  <si>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</si>
  <si>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</si>
  <si>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</si>
  <si>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</si>
  <si>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</si>
  <si>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</si>
  <si>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</si>
  <si>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</si>
  <si>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</si>
  <si>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</si>
  <si>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</si>
  <si>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</si>
  <si>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</si>
  <si>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</si>
  <si>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</si>
  <si>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</si>
  <si>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</si>
  <si>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</si>
  <si>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</si>
  <si>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</si>
  <si>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</si>
  <si>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</si>
  <si>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</si>
  <si>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</si>
  <si>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</si>
  <si>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</si>
  <si>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</si>
  <si>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</si>
  <si>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</si>
  <si>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</si>
  <si>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</si>
  <si>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</si>
  <si>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</si>
  <si>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</si>
  <si>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</si>
  <si>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</si>
  <si>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</si>
  <si>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</si>
  <si>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</si>
  <si>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</si>
  <si>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</si>
  <si>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</si>
  <si>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</si>
  <si>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</si>
  <si>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</si>
  <si>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</si>
  <si>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</si>
  <si>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</si>
  <si>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</si>
  <si>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</si>
  <si>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</si>
  <si>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</si>
  <si>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</si>
  <si>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</si>
  <si>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</si>
  <si>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</si>
  <si>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</si>
  <si>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</si>
  <si>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</si>
  <si>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</si>
  <si>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</si>
  <si>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</si>
  <si>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</si>
  <si>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</si>
  <si>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</si>
  <si>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</si>
  <si>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</si>
  <si>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</si>
  <si>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</si>
  <si>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</si>
  <si>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</si>
  <si>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</si>
  <si>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</si>
  <si>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</si>
  <si>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</si>
  <si>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</si>
  <si>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</si>
  <si>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</si>
  <si>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</si>
  <si>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</si>
  <si>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</si>
  <si>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</si>
  <si>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</si>
  <si>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</si>
  <si>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</si>
  <si>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</si>
  <si>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</si>
  <si>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</si>
  <si>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</si>
  <si>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</si>
  <si>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</si>
  <si>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</si>
  <si>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</si>
  <si>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</si>
  <si>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</si>
  <si>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</si>
  <si>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</si>
  <si>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</si>
  <si>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</si>
  <si>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</si>
  <si>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</si>
  <si>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</si>
  <si>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</si>
  <si>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</si>
  <si>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</si>
  <si>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</si>
  <si>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</si>
  <si>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</si>
  <si>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</si>
  <si>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</si>
  <si>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</si>
  <si>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</si>
  <si>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</si>
  <si>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</si>
  <si>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</si>
  <si>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</si>
  <si>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</si>
  <si>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</si>
  <si>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</si>
  <si>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</si>
  <si>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</si>
  <si>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</si>
  <si>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</si>
  <si>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</si>
  <si>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</si>
  <si>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</si>
  <si>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</si>
  <si>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</si>
  <si>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</si>
  <si>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</si>
  <si>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</si>
  <si>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</si>
  <si>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</si>
  <si>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</si>
  <si>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</si>
  <si>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</si>
  <si>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</si>
  <si>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</si>
  <si>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</si>
  <si>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</si>
  <si>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</si>
  <si>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</si>
  <si>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</si>
  <si>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</si>
  <si>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</si>
  <si>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</si>
  <si>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</si>
  <si>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</si>
  <si>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</si>
  <si>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</si>
  <si>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</si>
  <si>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</si>
  <si>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</si>
  <si>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</si>
  <si>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</si>
  <si>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</si>
  <si>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</si>
  <si>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</si>
  <si>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</si>
  <si>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</si>
  <si>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</si>
  <si>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</si>
  <si>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</si>
  <si>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</si>
  <si>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</si>
  <si>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</si>
  <si>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</si>
  <si>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</si>
  <si>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</si>
  <si>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</si>
  <si>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</si>
  <si>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</si>
  <si>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</si>
  <si>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</si>
  <si>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</si>
  <si>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</si>
  <si>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</si>
  <si>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</si>
  <si>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</si>
  <si>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</si>
  <si>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</si>
  <si>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</si>
  <si>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Avergae Donation</t>
  </si>
  <si>
    <t>Parent Category</t>
  </si>
  <si>
    <t>Sub-Category</t>
  </si>
  <si>
    <t>(All)</t>
  </si>
  <si>
    <t>Column Labels</t>
  </si>
  <si>
    <t>Grand Total</t>
  </si>
  <si>
    <t>Row Labels</t>
  </si>
  <si>
    <t>Count of outcome</t>
  </si>
  <si>
    <t>film &amp; video</t>
  </si>
  <si>
    <t>journalism</t>
  </si>
  <si>
    <t>music</t>
  </si>
  <si>
    <t>publishing</t>
  </si>
  <si>
    <t>food</t>
  </si>
  <si>
    <t>games</t>
  </si>
  <si>
    <t>photography</t>
  </si>
  <si>
    <t>theater</t>
  </si>
  <si>
    <t>technology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</si>
  <si>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</si>
  <si>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</si>
  <si>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</si>
  <si>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</si>
  <si>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</si>
  <si>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</si>
  <si>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</si>
  <si>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</si>
  <si>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</si>
  <si>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</si>
  <si>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</si>
  <si>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</si>
  <si>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</si>
  <si>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</si>
  <si>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</si>
  <si>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</si>
  <si>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</si>
  <si>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</si>
  <si>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</si>
  <si>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</si>
  <si>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</si>
  <si>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</si>
  <si>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</si>
  <si>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</si>
  <si>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</si>
  <si>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</si>
  <si>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</si>
  <si>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</si>
  <si>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</si>
  <si>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</si>
  <si>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</si>
  <si>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</si>
  <si>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</si>
  <si>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</si>
  <si>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</si>
  <si>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Number of Backers for Successful Campaigns</t>
  </si>
  <si>
    <t>Number of Backers for Unsuccessful Campaigns</t>
  </si>
  <si>
    <t>Unique Identifier</t>
  </si>
  <si>
    <t>Look Up ID</t>
  </si>
  <si>
    <t>Mean:</t>
  </si>
  <si>
    <t>Median:</t>
  </si>
  <si>
    <t>Min:</t>
  </si>
  <si>
    <t>Max:</t>
  </si>
  <si>
    <t>Varaince:</t>
  </si>
  <si>
    <t>Standard Deviation:</t>
  </si>
  <si>
    <t>Because there are larger outliers in this data, the median sumarizes the data more meaningfully here.</t>
  </si>
  <si>
    <t>The successful campaigns have slightly more variability than those that have failed (1000 backer difference between their ranges), they also have a larger data set. Their success may be due to the campaigns setting more achievable funding/backer goals and therefore being considered 'successful'. If this is the case, then the data supports the assumption as there are roughly 200 more successful campaigns than failed ones.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</si>
</sst>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16" fillId="0" borderId="0" xfId="0" applyFont="1"/>
    <xf numFmtId="9" fontId="0" fillId="0" borderId="0" xfId="43" applyFont="1"/>
    <xf numFmtId="165" fontId="0" fillId="0" borderId="0" xfId="42" applyNumberFormat="1" applyFont="1"/>
    <xf numFmtId="1" fontId="0" fillId="0" borderId="0" xfId="0" applyNumberFormat="1"/>
    <xf numFmtId="0" fontId="0" fillId="33" borderId="0" xfId="0" applyFill="1"/>
    <xf numFmtId="0" fontId="0" fillId="34" borderId="0" xfId="0" applyFill="1"/>
    <xf numFmtId="0" fontId="0" fillId="0" borderId="0" xfId="0" applyAlignment="1">
      <alignment horizontal="center" vertical="center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[CrowdfundingBook_Janssens.xlsx]sub_category_outcomes_pivot_tab!crowdfunding_pivot</c:name>
    <c:fmtId val="1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sub_category_outcomes_pivot_tab!$B$3:$B$4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sub_category_outcomes_pivot_tab!$A$5:$A$14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sub_category_outcomes_pivot_tab!$B$5:$B$14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52-F84F-A860-6EB2EE352B28}"/>
            </c:ext>
          </c:extLst>
        </c:ser>
        <c:ser>
          <c:idx val="1"/>
          <c:order val="1"/>
          <c:tx>
            <c:strRef>
              <c:f>sub_category_outcomes_pivot_tab!$C$3:$C$4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sub_category_outcomes_pivot_tab!$A$5:$A$14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sub_category_outcomes_pivot_tab!$C$5:$C$14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52-F84F-A860-6EB2EE352B28}"/>
            </c:ext>
          </c:extLst>
        </c:ser>
        <c:ser>
          <c:idx val="2"/>
          <c:order val="2"/>
          <c:tx>
            <c:strRef>
              <c:f>sub_category_outcomes_pivot_tab!$D$3:$D$4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sub_category_outcomes_pivot_tab!$A$5:$A$14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sub_category_outcomes_pivot_tab!$D$5:$D$14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52-F84F-A860-6EB2EE352B28}"/>
            </c:ext>
          </c:extLst>
        </c:ser>
        <c:ser>
          <c:idx val="3"/>
          <c:order val="3"/>
          <c:tx>
            <c:strRef>
              <c:f>sub_category_outcomes_pivot_tab!$E$3:$E$4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sub_category_outcomes_pivot_tab!$A$5:$A$14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sub_category_outcomes_pivot_tab!$E$5:$E$14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52-F84F-A860-6EB2EE352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0814912"/>
        <c:axId val="1654834624"/>
      </c:barChart>
      <c:catAx>
        <c:axId val="2030814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Sub-Category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834624"/>
        <c:crosses val="autoZero"/>
        <c:auto val="1"/>
        <c:lblAlgn val="ctr"/>
        <c:lblOffset val="100"/>
        <c:noMultiLvlLbl val="0"/>
      </c:catAx>
      <c:valAx>
        <c:axId val="165483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Funded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81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[CrowdfundingBook_Janssens.xlsx]Final_outcomes_pivot_table!PivotTable2</c:name>
    <c:fmtId val="5"/>
  </c:pivotSource>
  <c:chart>
    <c:autoTitleDeleted val="0"/>
    <c:pivotFmts>
      <c:pivotFmt>
        <c:idx val="0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Final_outcomes_pivot_table!$B$4:$B$5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Final_outcomes_pivot_table!$A$6:$A$18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Final_outcomes_pivot_table!$B$6:$B$18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76-D54C-AAB5-10E3799E0FC3}"/>
            </c:ext>
          </c:extLst>
        </c:ser>
        <c:ser>
          <c:idx val="1"/>
          <c:order val="1"/>
          <c:tx>
            <c:strRef>
              <c:f>Final_outcomes_pivot_table!$C$4:$C$5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Final_outcomes_pivot_table!$A$6:$A$18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Final_outcomes_pivot_table!$C$6:$C$18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76-D54C-AAB5-10E3799E0FC3}"/>
            </c:ext>
          </c:extLst>
        </c:ser>
        <c:ser>
          <c:idx val="2"/>
          <c:order val="2"/>
          <c:tx>
            <c:strRef>
              <c:f>Final_outcomes_pivot_table!$D$4:$D$5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Final_outcomes_pivot_table!$A$6:$A$18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Final_outcomes_pivot_table!$D$6:$D$18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76-D54C-AAB5-10E3799E0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431344"/>
        <c:axId val="2066539536"/>
      </c:lineChart>
      <c:catAx>
        <c:axId val="178543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539536"/>
        <c:crosses val="autoZero"/>
        <c:auto val="1"/>
        <c:lblAlgn val="ctr"/>
        <c:lblOffset val="100"/>
        <c:noMultiLvlLbl val="0"/>
      </c:catAx>
      <c:valAx>
        <c:axId val="206653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4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Funding</a:t>
            </a:r>
            <a:r>
              <a:rPr lang="en-US" baseline="0"/>
              <a:t> Goal vs Chances of Success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'Bonus 1'!$F$1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'Bonus 1'!$A$2:$A$13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'Bonus 1'!$F$2:$F$13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0.70422535211267601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8A-A444-A9FB-F63B291D1C15}"/>
            </c:ext>
          </c:extLst>
        </c:ser>
        <c:ser>
          <c:idx val="1"/>
          <c:order val="1"/>
          <c:tx>
            <c:strRef>
              <c:f>'Bonus 1'!$G$1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'Bonus 1'!$A$2:$A$13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'Bonus 1'!$G$2:$G$13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0.25352112676056338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8A-A444-A9FB-F63B291D1C15}"/>
            </c:ext>
          </c:extLst>
        </c:ser>
        <c:ser>
          <c:idx val="2"/>
          <c:order val="2"/>
          <c:tx>
            <c:strRef>
              <c:f>'Bonus 1'!$H$1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'Bonus 1'!$A$2:$A$13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'Bonus 1'!$H$2:$H$13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4.2253521126760563E-2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8A-A444-A9FB-F63B291D1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5945232"/>
        <c:axId val="1783328304"/>
      </c:lineChart>
      <c:catAx>
        <c:axId val="2035945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Funding Goal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328304"/>
        <c:crosses val="autoZero"/>
        <c:auto val="1"/>
        <c:lblAlgn val="ctr"/>
        <c:lblOffset val="100"/>
        <c:noMultiLvlLbl val="0"/>
      </c:catAx>
      <c:valAx>
        <c:axId val="178332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Chance of Success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94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0</xdr:row>
      <xdr:rowOff>69850</xdr:rowOff>
    </xdr:from>
    <xdr:to>
      <xdr:col>16</xdr:col>
      <xdr:colOff>241300</xdr:colOff>
      <xdr:row>23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5B759C-17C5-9370-EFF4-D49DA6414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355600</xdr:colOff>
      <xdr:row>3</xdr:row>
      <xdr:rowOff>0</xdr:rowOff>
    </xdr:from>
    <xdr:to>
      <xdr:col>11</xdr:col>
      <xdr:colOff>279400</xdr:colOff>
      <xdr:row>17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EA6A9D-244C-3527-1F08-D35AF4B7F5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1212850</xdr:colOff>
      <xdr:row>14</xdr:row>
      <xdr:rowOff>165100</xdr:rowOff>
    </xdr:from>
    <xdr:to>
      <xdr:col>6</xdr:col>
      <xdr:colOff>825500</xdr:colOff>
      <xdr:row>38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01A85F-B031-6C2F-EF68-6443DDCF4F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len janssens" refreshedDate="45007.516829282409" createdVersion="8" refreshedVersion="8" minRefreshableVersion="3" recordCount="1000" xr:uid="{E83283A1-96F5-0E4A-9177-B7CEBB8F400B}">
  <cacheSource type="worksheet">
    <worksheetSource ref="A1:S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0">
      <sharedItems containsSemiMixedTypes="0" containsString="0" containsNumber="1" containsInteger="1" minValue="0" maxValue="2339"/>
    </cacheField>
    <cacheField name="Avergae Donation" numFmtId="0">
      <sharedItems containsMixedTypes="1" containsNumber="1" minValue="1" maxValue="113.1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len janssens" refreshedDate="45007.833912268521" createdVersion="8" refreshedVersion="8" minRefreshableVersion="3" recordCount="1000" xr:uid="{82F4AF2A-7A0D-6F46-9E4D-4868A7DBA597}">
  <cacheSource type="worksheet">
    <worksheetSource ref="A1:U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0">
      <sharedItems containsSemiMixedTypes="0" containsString="0" containsNumber="1" containsInteger="1" minValue="0" maxValue="2339"/>
    </cacheField>
    <cacheField name="Avergae Donation" numFmtId="0">
      <sharedItems containsMixedTypes="1" containsNumber="1" minValue="1" maxValue="113.1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e v="#DIV/0!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40"/>
    <n v="92.15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31"/>
    <n v="100.02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59"/>
    <n v="103.21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69"/>
    <n v="99.34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74"/>
    <n v="75.83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21"/>
    <n v="60.56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28"/>
    <n v="64.94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20"/>
    <n v="31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52"/>
    <n v="72.91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66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48"/>
    <n v="112.22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89"/>
    <n v="102.35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45"/>
    <n v="105.05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67"/>
    <n v="94.15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47"/>
    <n v="84.99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49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59"/>
    <n v="107.96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67"/>
    <n v="45.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49"/>
    <n v="45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12"/>
    <n v="105.9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41"/>
    <n v="69.06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28"/>
    <n v="85.04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32"/>
    <n v="105.23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13"/>
    <n v="39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16"/>
    <n v="73.03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48"/>
    <n v="35.01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80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05"/>
    <n v="62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29"/>
    <n v="94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61"/>
    <n v="112.05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10"/>
    <n v="48.01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87"/>
    <n v="38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78"/>
    <n v="35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51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50"/>
    <n v="95.99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57"/>
    <n v="68.81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40"/>
    <n v="105.97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25"/>
    <n v="75.260000000000005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51"/>
    <n v="57.13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69"/>
    <n v="75.14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13"/>
    <n v="107.42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44"/>
    <n v="36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86"/>
    <n v="27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59"/>
    <n v="107.56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48"/>
    <n v="94.38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15"/>
    <n v="46.16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75"/>
    <n v="47.85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87"/>
    <n v="53.01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90"/>
    <n v="45.06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92"/>
    <n v="99.01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34"/>
    <n v="32.7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40"/>
    <n v="59.12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90"/>
    <n v="44.9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78"/>
    <n v="89.6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44"/>
    <n v="70.08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15"/>
    <n v="31.06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27"/>
    <n v="29.06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75"/>
    <n v="30.09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44"/>
    <n v="85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93"/>
    <n v="82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23"/>
    <n v="58.04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12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98"/>
    <n v="71.95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36"/>
    <n v="61.04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45"/>
    <n v="108.92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62"/>
    <n v="29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55"/>
    <n v="58.98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24"/>
    <n v="111.82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24"/>
    <n v="64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08"/>
    <n v="85.32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70"/>
    <n v="74.48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61"/>
    <n v="105.15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22"/>
    <n v="56.19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51"/>
    <n v="85.92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78"/>
    <n v="57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47"/>
    <n v="79.64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01"/>
    <n v="41.02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70"/>
    <n v="48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37"/>
    <n v="55.21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25"/>
    <n v="92.11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97"/>
    <n v="83.18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38"/>
    <n v="40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32"/>
    <n v="111.13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31"/>
    <n v="90.56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68"/>
    <n v="61.11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62"/>
    <n v="83.02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61"/>
    <n v="110.7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53"/>
    <n v="89.46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79"/>
    <n v="57.85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48"/>
    <n v="110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59"/>
    <n v="103.97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61"/>
    <n v="108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04"/>
    <n v="48.93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13"/>
    <n v="37.67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17"/>
    <n v="65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27"/>
    <n v="106.61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34"/>
    <n v="27.01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97"/>
    <n v="91.16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21"/>
    <n v="56.05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82"/>
    <n v="31.0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25"/>
    <n v="66.510000000000005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43"/>
    <n v="89.01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45"/>
    <n v="103.46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59"/>
    <n v="95.28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86"/>
    <n v="75.900000000000006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95"/>
    <n v="107.58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59"/>
    <n v="51.32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15"/>
    <n v="71.98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20"/>
    <n v="108.95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69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77"/>
    <n v="94.94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27"/>
    <n v="109.65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87"/>
    <n v="44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88"/>
    <n v="86.79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74"/>
    <n v="30.99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18"/>
    <n v="94.79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15"/>
    <n v="69.790000000000006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49"/>
    <n v="6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19"/>
    <n v="110.03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64"/>
    <n v="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19"/>
    <n v="49.99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68"/>
    <n v="101.72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60"/>
    <n v="47.08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39"/>
    <n v="89.94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51"/>
    <n v="78.97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60"/>
    <n v="80.069999999999993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"/>
    <n v="86.47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55"/>
    <n v="28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01"/>
    <n v="68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16"/>
    <n v="43.08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11"/>
    <n v="87.96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90"/>
    <n v="94.99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71"/>
    <n v="46.91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"/>
    <n v="46.91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62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96"/>
    <n v="80.14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21"/>
    <n v="59.04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23"/>
    <n v="65.989999999999995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02"/>
    <n v="60.99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30"/>
    <n v="98.31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3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29"/>
    <n v="86.07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37"/>
    <n v="76.989999999999995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17"/>
    <n v="29.76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12"/>
    <n v="46.92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21"/>
    <n v="105.19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20"/>
    <n v="69.9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64"/>
    <n v="60.01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23"/>
    <n v="52.01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93"/>
    <n v="31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59"/>
    <n v="95.04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65"/>
    <n v="75.97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74"/>
    <n v="71.010000000000005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53"/>
    <n v="73.73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21"/>
    <n v="113.1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00"/>
    <n v="105.0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62"/>
    <n v="79.180000000000007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78"/>
    <n v="57.33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50"/>
    <n v="58.18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53"/>
    <n v="36.03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00"/>
    <n v="107.9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22"/>
    <n v="44.01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37"/>
    <n v="55.08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16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31"/>
    <n v="42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24"/>
    <n v="77.98999999999999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3"/>
    <n v="82.51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11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83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63"/>
    <n v="100.98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95"/>
    <n v="111.8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26"/>
    <n v="42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75"/>
    <n v="110.05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16"/>
    <n v="59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96"/>
    <n v="32.99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58"/>
    <n v="45.01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08"/>
    <n v="81.98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62"/>
    <n v="39.08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22"/>
    <n v="59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69"/>
    <n v="40.99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93"/>
    <n v="31.03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72"/>
    <n v="37.79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32"/>
    <n v="32.01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30"/>
    <n v="95.9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3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24"/>
    <n v="102.05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69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38"/>
    <n v="37.07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20"/>
    <n v="35.049999999999997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46"/>
    <n v="46.34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23"/>
    <n v="69.17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62"/>
    <n v="109.08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63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98"/>
    <n v="82.0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10"/>
    <n v="35.9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54"/>
    <n v="74.459999999999994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81"/>
    <n v="91.1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79"/>
    <n v="79.790000000000006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34"/>
    <n v="43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"/>
    <n v="63.23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32"/>
    <n v="70.18000000000000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39"/>
    <n v="61.33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26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01"/>
    <n v="96.98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21"/>
    <n v="51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67"/>
    <n v="28.04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95"/>
    <n v="60.98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52"/>
    <n v="73.209999999999994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95"/>
    <n v="40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23"/>
    <n v="86.81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4"/>
    <n v="42.13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55"/>
    <n v="103.98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45"/>
    <n v="62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16"/>
    <n v="31.01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32"/>
    <n v="89.99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"/>
    <n v="39.24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99"/>
    <n v="54.99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38"/>
    <n v="47.99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94"/>
    <n v="87.97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04"/>
    <n v="52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60"/>
    <n v="30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67"/>
    <n v="98.21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69"/>
    <n v="108.96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20"/>
    <n v="67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94"/>
    <n v="64.989999999999995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20"/>
    <n v="99.84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77"/>
    <n v="82.43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71"/>
    <n v="63.29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58"/>
    <n v="96.77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09"/>
    <n v="54.91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42"/>
    <n v="39.0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11"/>
    <n v="75.84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59"/>
    <n v="45.05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22"/>
    <n v="104.52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98"/>
    <n v="76.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19"/>
    <n v="69.02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02"/>
    <n v="101.98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28"/>
    <n v="42.92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45"/>
    <n v="43.03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70"/>
    <n v="75.25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09"/>
    <n v="69.02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26"/>
    <n v="65.989999999999995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33"/>
    <n v="98.01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11"/>
    <n v="60.11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73"/>
    <n v="26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54"/>
    <n v="38.020000000000003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26"/>
    <n v="106.15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89"/>
    <n v="81.02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85"/>
    <n v="96.65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20"/>
    <n v="57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23"/>
    <n v="63.9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46"/>
    <n v="90.46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68"/>
    <n v="72.17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98"/>
    <n v="77.930000000000007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58"/>
    <n v="38.07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31"/>
    <n v="57.9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13"/>
    <n v="49.79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71"/>
    <n v="54.05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63"/>
    <n v="30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23"/>
    <n v="70.13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77"/>
    <n v="27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34"/>
    <n v="51.99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81"/>
    <n v="56.42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53"/>
    <n v="101.63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27"/>
    <n v="25.01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"/>
    <n v="32.020000000000003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04"/>
    <n v="82.02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37"/>
    <n v="37.96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32"/>
    <n v="51.53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42"/>
    <n v="81.2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97"/>
    <n v="40.03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66"/>
    <n v="89.94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26"/>
    <n v="96.69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71"/>
    <n v="25.0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81"/>
    <n v="36.99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92"/>
    <n v="73.010000000000005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08"/>
    <n v="68.239999999999995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19"/>
    <n v="52.31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83"/>
    <n v="61.77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06"/>
    <n v="25.03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17"/>
    <n v="106.29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10"/>
    <n v="75.069999999999993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98"/>
    <n v="39.97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84"/>
    <n v="39.979999999999997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54"/>
    <n v="101.02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57"/>
    <n v="76.81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10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16"/>
    <n v="33.28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40"/>
    <n v="43.92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36"/>
    <n v="36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55"/>
    <n v="88.21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94"/>
    <n v="65.239999999999995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44"/>
    <n v="69.959999999999994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51"/>
    <n v="39.88000000000000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45"/>
    <n v="41.02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32"/>
    <n v="98.9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83"/>
    <n v="87.78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46"/>
    <n v="80.77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86"/>
    <n v="94.28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8"/>
    <n v="73.430000000000007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32"/>
    <n v="65.9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74"/>
    <n v="109.04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75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20"/>
    <n v="99.13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03"/>
    <n v="105.88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10"/>
    <n v="49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95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95"/>
    <n v="31.0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34"/>
    <n v="103.87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67"/>
    <n v="59.27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19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16"/>
    <n v="53.12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39"/>
    <n v="50.8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10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94"/>
    <n v="65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67"/>
    <n v="38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24"/>
    <n v="82.62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64"/>
    <n v="37.94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91"/>
    <n v="80.78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46"/>
    <n v="25.98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39"/>
    <n v="30.36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34"/>
    <n v="54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23"/>
    <n v="101.79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85"/>
    <n v="45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44"/>
    <n v="77.069999999999993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200"/>
    <n v="88.08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24"/>
    <n v="47.04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87"/>
    <n v="111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14"/>
    <n v="87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97"/>
    <n v="63.9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23"/>
    <n v="105.99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79"/>
    <n v="73.989999999999995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80"/>
    <n v="84.02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94"/>
    <n v="88.97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85"/>
    <n v="76.989999999999995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67"/>
    <n v="97.15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54"/>
    <n v="33.01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42"/>
    <n v="99.95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15"/>
    <n v="69.97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34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01"/>
    <n v="66.01000000000000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72"/>
    <n v="41.01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53"/>
    <n v="103.96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28"/>
    <n v="47.01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35"/>
    <n v="29.61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11"/>
    <n v="81.010000000000005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24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59"/>
    <n v="26.06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37"/>
    <n v="85.78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85"/>
    <n v="103.73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12"/>
    <n v="49.83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99"/>
    <n v="63.89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26"/>
    <n v="47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74"/>
    <n v="108.48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72"/>
    <n v="72.0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60"/>
    <n v="59.9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16"/>
    <n v="78.209999999999994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33"/>
    <n v="104.78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92"/>
    <n v="105.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19"/>
    <n v="24.93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77"/>
    <n v="69.87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73"/>
    <n v="95.73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59"/>
    <n v="30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68"/>
    <n v="59.01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92"/>
    <n v="84.7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30"/>
    <n v="78.010000000000005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13"/>
    <n v="50.05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55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61"/>
    <n v="93.7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10"/>
    <n v="40.14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14"/>
    <n v="70.09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40"/>
    <n v="66.18000000000000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60"/>
    <n v="47.71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84"/>
    <n v="62.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64"/>
    <n v="86.61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25"/>
    <n v="75.13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72"/>
    <n v="41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46"/>
    <n v="50.01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76"/>
    <n v="96.96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39"/>
    <n v="100.93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11"/>
    <n v="89.23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22"/>
    <n v="87.98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8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"/>
    <n v="29.09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66"/>
    <n v="42.01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29"/>
    <n v="47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69"/>
    <n v="110.44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30"/>
    <n v="41.99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67"/>
    <n v="48.01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74"/>
    <n v="31.02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18"/>
    <n v="99.2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64"/>
    <n v="66.02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30"/>
    <n v="46.06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40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86"/>
    <n v="55.9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16"/>
    <n v="68.989999999999995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90"/>
    <n v="60.98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82"/>
    <n v="110.98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56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32"/>
    <n v="78.76000000000000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46"/>
    <n v="87.96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36"/>
    <n v="49.9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05"/>
    <n v="99.52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69"/>
    <n v="104.82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62"/>
    <n v="108.01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85"/>
    <n v="29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11"/>
    <n v="30.0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44"/>
    <n v="41.01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55"/>
    <n v="62.8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57"/>
    <n v="47.01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23"/>
    <n v="27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28"/>
    <n v="68.33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64"/>
    <n v="50.97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27"/>
    <n v="54.02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11"/>
    <n v="97.06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40"/>
    <n v="24.87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88"/>
    <n v="84.42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73"/>
    <n v="47.09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13"/>
    <n v="78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46"/>
    <n v="62.97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91"/>
    <n v="81.010000000000005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68"/>
    <n v="65.319999999999993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92"/>
    <n v="104.44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83"/>
    <n v="69.989999999999995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54"/>
    <n v="83.02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17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17"/>
    <n v="103.98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52"/>
    <n v="54.93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23"/>
    <n v="51.92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79"/>
    <n v="60.03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55"/>
    <n v="44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62"/>
    <n v="53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25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99"/>
    <n v="75.040000000000006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35"/>
    <n v="35.909999999999997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76"/>
    <n v="36.950000000000003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11"/>
    <n v="63.17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82"/>
    <n v="29.99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24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50"/>
    <n v="75.01000000000000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67"/>
    <n v="101.2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23"/>
    <n v="29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63"/>
    <n v="98.23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56"/>
    <n v="87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44"/>
    <n v="45.21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18"/>
    <n v="37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04"/>
    <n v="94.98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27"/>
    <n v="28.96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51"/>
    <n v="55.99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90"/>
    <n v="54.04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72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41"/>
    <n v="67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31"/>
    <n v="107.91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08"/>
    <n v="69.010000000000005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33"/>
    <n v="39.01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88"/>
    <n v="110.36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32"/>
    <n v="94.86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75"/>
    <n v="57.9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41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84"/>
    <n v="64.959999999999994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86"/>
    <n v="27.01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19"/>
    <n v="50.97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39"/>
    <n v="104.94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78"/>
    <n v="84.03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65"/>
    <n v="102.86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14"/>
    <n v="39.96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30"/>
    <n v="51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54"/>
    <n v="40.82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36"/>
    <n v="59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13"/>
    <n v="71.16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01"/>
    <n v="99.49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81"/>
    <n v="103.99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16"/>
    <n v="76.56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53"/>
    <n v="87.07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60"/>
    <n v="49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31"/>
    <n v="42.97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14"/>
    <n v="33.43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79"/>
    <n v="83.98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20"/>
    <n v="101.42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02"/>
    <n v="109.87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92"/>
    <n v="31.92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05"/>
    <n v="70.989999999999995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24"/>
    <n v="77.03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24"/>
    <n v="101.78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47"/>
    <n v="51.06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15"/>
    <n v="68.0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1"/>
    <n v="30.8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34"/>
    <n v="27.91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24"/>
    <n v="79.989999999999995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48"/>
    <n v="38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70"/>
    <n v="59.99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30"/>
    <n v="37.04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80"/>
    <n v="99.96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92"/>
    <n v="111.68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14"/>
    <n v="36.01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27"/>
    <n v="66.010000000000005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40"/>
    <n v="44.05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12"/>
    <n v="53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71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19"/>
    <n v="70.91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24"/>
    <n v="98.06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39"/>
    <n v="53.05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39"/>
    <n v="93.14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22"/>
    <n v="58.95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56"/>
    <n v="36.07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43"/>
    <n v="63.03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12"/>
    <n v="84.72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02"/>
    <n v="101.98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26"/>
    <n v="106.44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46"/>
    <n v="29.98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32"/>
    <n v="85.81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00"/>
    <n v="70.819999999999993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84"/>
    <n v="41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84"/>
    <n v="28.06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56"/>
    <n v="88.0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100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80"/>
    <n v="90.34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11"/>
    <n v="63.78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92"/>
    <n v="54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96"/>
    <n v="48.99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03"/>
    <n v="63.86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59"/>
    <n v="83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15"/>
    <n v="55.08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82"/>
    <n v="62.04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50"/>
    <n v="104.98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17"/>
    <n v="94.04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38"/>
    <n v="44.01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73"/>
    <n v="92.47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66"/>
    <n v="57.07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24"/>
    <n v="109.08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3"/>
    <n v="39.39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16"/>
    <n v="77.02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77"/>
    <n v="92.17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89"/>
    <n v="61.0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64"/>
    <n v="78.06999999999999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71"/>
    <n v="59.99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84"/>
    <n v="110.03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59"/>
    <n v="38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99"/>
    <n v="96.37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44"/>
    <n v="72.9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52"/>
    <n v="26.01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24"/>
    <n v="104.36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40"/>
    <n v="102.19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99"/>
    <n v="54.12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37"/>
    <n v="63.22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01"/>
    <n v="104.03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94"/>
    <n v="49.99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70"/>
    <n v="56.02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13"/>
    <n v="48.81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38"/>
    <n v="60.08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84"/>
    <n v="78.989999999999995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05"/>
    <n v="53.99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44"/>
    <n v="111.46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19"/>
    <n v="60.92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86"/>
    <n v="26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37"/>
    <n v="80.989999999999995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06"/>
    <n v="35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94"/>
    <n v="94.14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54"/>
    <n v="52.09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12"/>
    <n v="24.99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69"/>
    <n v="69.22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63"/>
    <n v="93.94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65"/>
    <n v="98.41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19"/>
    <n v="41.78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17"/>
    <n v="65.989999999999995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01"/>
    <n v="72.06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42"/>
    <n v="48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64"/>
    <n v="54.1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52"/>
    <n v="107.8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22"/>
    <n v="67.03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20"/>
    <n v="64.010000000000005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47"/>
    <n v="96.07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51"/>
    <n v="51.18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73"/>
    <n v="43.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79"/>
    <n v="91.02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65"/>
    <n v="50.13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82"/>
    <n v="67.72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38"/>
    <n v="61.04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13"/>
    <n v="80.010000000000005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55"/>
    <n v="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"/>
    <n v="71.13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09"/>
    <n v="89.99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100"/>
    <n v="43.03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02"/>
    <n v="68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62"/>
    <n v="73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4"/>
    <n v="62.34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07"/>
    <n v="67.099999999999994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28"/>
    <n v="79.98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20"/>
    <n v="62.18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71"/>
    <n v="53.01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87"/>
    <n v="57.74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88"/>
    <n v="40.03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31"/>
    <n v="81.02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84"/>
    <n v="35.049999999999997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20"/>
    <n v="102.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19"/>
    <n v="28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14"/>
    <n v="75.73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39"/>
    <n v="45.03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74"/>
    <n v="73.62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55"/>
    <n v="56.99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70"/>
    <n v="85.2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90"/>
    <n v="50.96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50"/>
    <n v="63.56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49"/>
    <n v="81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28"/>
    <n v="86.04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68"/>
    <n v="90.04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20"/>
    <n v="74.010000000000005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"/>
    <n v="92.44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60"/>
    <n v="5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79"/>
    <n v="32.979999999999997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77"/>
    <n v="93.6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06"/>
    <n v="69.87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94"/>
    <n v="72.13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52"/>
    <n v="30.04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65"/>
    <n v="73.97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63"/>
    <n v="68.66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10"/>
    <n v="59.99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43"/>
    <n v="111.1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83"/>
    <n v="53.04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79"/>
    <n v="55.99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14"/>
    <n v="69.989999999999995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65"/>
    <n v="49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79"/>
    <n v="103.85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11"/>
    <n v="99.1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56"/>
    <n v="107.3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17"/>
    <n v="76.92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20"/>
    <n v="58.13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45"/>
    <n v="103.74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21"/>
    <n v="87.96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48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93"/>
    <n v="38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89"/>
    <n v="30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41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63"/>
    <n v="85.99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48"/>
    <n v="98.01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88"/>
    <n v="44.99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27"/>
    <n v="31.01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39"/>
    <n v="59.97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08"/>
    <n v="59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91"/>
    <n v="50.05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42"/>
    <n v="98.97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"/>
    <n v="58.86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60"/>
    <n v="81.010000000000005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47"/>
    <n v="76.01000000000000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82"/>
    <n v="96.6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54"/>
    <n v="76.959999999999994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98"/>
    <n v="67.98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77"/>
    <n v="88.78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33"/>
    <n v="25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40"/>
    <n v="44.92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6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76"/>
    <n v="29.01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20"/>
    <n v="73.5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59"/>
    <n v="107.97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69"/>
    <n v="68.989999999999995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22"/>
    <n v="111.02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56"/>
    <n v="25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44"/>
    <n v="42.16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34"/>
    <n v="47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23"/>
    <n v="36.04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90"/>
    <n v="101.0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84"/>
    <n v="39.93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18"/>
    <n v="83.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37"/>
    <n v="39.979999999999997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97"/>
    <n v="47.99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86"/>
    <n v="95.98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50"/>
    <n v="78.73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58"/>
    <n v="56.08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43"/>
    <n v="69.09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68"/>
    <n v="102.05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92"/>
    <n v="107.32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32"/>
    <n v="51.97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29"/>
    <n v="71.14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01"/>
    <n v="106.49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27"/>
    <n v="42.94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42"/>
    <n v="30.04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91"/>
    <n v="70.62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64"/>
    <n v="66.02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84"/>
    <n v="96.91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34"/>
    <n v="62.87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59"/>
    <n v="108.99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53"/>
    <n v="27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47"/>
    <n v="65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84"/>
    <n v="111.52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75"/>
    <n v="110.99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54"/>
    <n v="56.75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12"/>
    <n v="97.02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23"/>
    <n v="92.09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99"/>
    <n v="82.99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28"/>
    <n v="103.04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59"/>
    <n v="68.92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07"/>
    <n v="87.74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42"/>
    <n v="75.02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48"/>
    <n v="50.86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20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41"/>
    <n v="72.900000000000006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62"/>
    <n v="108.49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73"/>
    <n v="101.98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24"/>
    <n v="44.01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18"/>
    <n v="65.94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48"/>
    <n v="24.99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00"/>
    <n v="28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53"/>
    <n v="85.83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37"/>
    <n v="84.92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"/>
    <n v="90.48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57"/>
    <n v="25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70"/>
    <n v="92.01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34"/>
    <n v="93.0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50"/>
    <n v="61.01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89"/>
    <n v="92.0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65"/>
    <n v="81.1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18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86"/>
    <n v="85.22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13"/>
    <n v="110.97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90"/>
    <n v="32.97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92"/>
    <n v="96.01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27"/>
    <n v="84.97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19"/>
    <n v="25.01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54"/>
    <n v="66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33"/>
    <n v="87.34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36"/>
    <n v="27.93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61"/>
    <n v="31.94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30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79"/>
    <n v="108.85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26"/>
    <n v="110.76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13"/>
    <n v="29.65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12"/>
    <n v="101.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30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13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29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35"/>
    <n v="110.97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57"/>
    <n v="36.96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32"/>
    <n v="30.97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92"/>
    <n v="47.04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57"/>
    <n v="88.07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68"/>
    <n v="37.01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67"/>
    <n v="26.03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72"/>
    <n v="67.819999999999993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07"/>
    <n v="49.96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64"/>
    <n v="110.02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68"/>
    <n v="89.96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34"/>
    <n v="79.010000000000005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55"/>
    <n v="86.87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77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13"/>
    <n v="26.97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28"/>
    <n v="54.12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08"/>
    <n v="41.04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31"/>
    <n v="55.05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57"/>
    <n v="107.94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87"/>
    <n v="32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71"/>
    <n v="53.9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4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13"/>
    <n v="33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91"/>
    <n v="43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36"/>
    <n v="86.86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10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66"/>
    <n v="33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49"/>
    <n v="68.03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88"/>
    <n v="58.87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80"/>
    <n v="105.05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06"/>
    <n v="33.049999999999997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51"/>
    <n v="78.819999999999993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15"/>
    <n v="68.2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41"/>
    <n v="75.73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15"/>
    <n v="31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93"/>
    <n v="101.88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30"/>
    <n v="52.88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100"/>
    <n v="71.010000000000005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88"/>
    <n v="102.39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37"/>
    <n v="74.47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31"/>
    <n v="51.0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26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34"/>
    <n v="97.14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86"/>
    <n v="72.069999999999993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25"/>
    <n v="75.23999999999999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14"/>
    <n v="32.97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55"/>
    <n v="54.81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10"/>
    <n v="45.0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88"/>
    <n v="52.96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87"/>
    <n v="60.02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03"/>
    <n v="44.03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97"/>
    <n v="86.03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07"/>
    <n v="28.01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69"/>
    <n v="32.049999999999997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51"/>
    <n v="73.61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80"/>
    <n v="108.71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64"/>
    <n v="42.98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30"/>
    <n v="83.32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63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93"/>
    <n v="55.93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77"/>
    <n v="105.0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26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39"/>
    <n v="112.66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92"/>
    <n v="81.94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30"/>
    <n v="64.05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15"/>
    <n v="106.39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69"/>
    <n v="76.010000000000005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95"/>
    <n v="111.07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51"/>
    <n v="95.94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01"/>
    <n v="43.04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91"/>
    <n v="67.97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50"/>
    <n v="89.99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57"/>
    <n v="58.1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26"/>
    <n v="84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88"/>
    <n v="88.8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57"/>
    <n v="65.959999999999994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67"/>
    <n v="74.8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69"/>
    <n v="69.989999999999995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51"/>
    <n v="32.01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"/>
    <n v="64.73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09"/>
    <n v="25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15"/>
    <n v="104.98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58"/>
    <n v="64.98999999999999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54"/>
    <n v="94.35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90"/>
    <n v="44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75"/>
    <n v="64.739999999999995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53"/>
    <n v="84.0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39"/>
    <n v="34.06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90"/>
    <n v="93.27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00"/>
    <n v="33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43"/>
    <n v="83.8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63"/>
    <n v="63.99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31"/>
    <n v="81.91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99"/>
    <n v="93.05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98"/>
    <n v="101.98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09"/>
    <n v="105.94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38"/>
    <n v="101.5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38"/>
    <n v="62.97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33"/>
    <n v="29.05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08"/>
    <n v="77.93000000000000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51"/>
    <n v="80.8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52"/>
    <n v="76.010000000000005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14"/>
    <n v="72.989999999999995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02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57"/>
    <n v="54.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40"/>
    <n v="32.950000000000003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69"/>
    <n v="79.3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36"/>
    <n v="41.17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52"/>
    <n v="77.430000000000007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06"/>
    <n v="57.16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87"/>
    <n v="77.180000000000007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87"/>
    <n v="24.95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47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86"/>
    <n v="46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43"/>
    <n v="88.02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62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85"/>
    <n v="102.6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24"/>
    <n v="72.959999999999994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90"/>
    <n v="57.1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73"/>
    <n v="84.01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70"/>
    <n v="98.67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88"/>
    <n v="42.01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47"/>
    <n v="32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69"/>
    <n v="81.569999999999993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25"/>
    <n v="37.04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77"/>
    <n v="103.03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37"/>
    <n v="84.33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44"/>
    <n v="102.6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29"/>
    <n v="79.989999999999995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39"/>
    <n v="70.06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70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38"/>
    <n v="41.91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64"/>
    <n v="57.99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18"/>
    <n v="40.94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85"/>
    <n v="70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29"/>
    <n v="73.84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10"/>
    <n v="41.98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70"/>
    <n v="77.930000000000007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16"/>
    <n v="106.02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59"/>
    <n v="47.02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31"/>
    <n v="76.02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28"/>
    <n v="54.12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89"/>
    <n v="57.29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7"/>
    <n v="103.81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74"/>
    <n v="105.03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28"/>
    <n v="90.26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52"/>
    <n v="76.98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07"/>
    <n v="102.6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56"/>
    <n v="55.0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52"/>
    <n v="32.130000000000003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2"/>
    <n v="50.64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12"/>
    <n v="49.69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64"/>
    <n v="54.89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63"/>
    <n v="46.93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20"/>
    <n v="44.95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19"/>
    <n v="3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79"/>
    <n v="107.76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20"/>
    <n v="102.08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99"/>
    <n v="24.98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95"/>
    <n v="79.94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51"/>
    <n v="67.95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57"/>
    <n v="26.07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56"/>
    <n v="105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36"/>
    <n v="25.83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58"/>
    <n v="77.67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37"/>
    <n v="57.83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59"/>
    <n v="92.96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83"/>
    <n v="37.950000000000003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1"/>
    <n v="31.8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76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3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88"/>
    <n v="84.01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24"/>
    <n v="103.42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18"/>
    <n v="105.13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46"/>
    <n v="89.22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17"/>
    <n v="52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17"/>
    <n v="64.959999999999994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12"/>
    <n v="46.24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73"/>
    <n v="51.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12"/>
    <n v="33.909999999999997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40"/>
    <n v="92.0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82"/>
    <n v="107.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64"/>
    <n v="75.84999999999999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2"/>
    <n v="80.48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50"/>
    <n v="86.98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10"/>
    <n v="105.14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49"/>
    <n v="57.3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62"/>
    <n v="93.35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13"/>
    <n v="71.989999999999995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65"/>
    <n v="92.61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60"/>
    <n v="104.99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81"/>
    <n v="30.96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32"/>
    <n v="33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10"/>
    <n v="84.19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27"/>
    <n v="73.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63"/>
    <n v="36.99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61"/>
    <n v="46.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97"/>
    <n v="102.02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70"/>
    <n v="45.01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60"/>
    <n v="94.29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67"/>
    <n v="101.02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09"/>
    <n v="97.0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19"/>
    <n v="43.01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27"/>
    <n v="94.92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35"/>
    <n v="72.150000000000006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5"/>
    <n v="51.01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85"/>
    <n v="85.05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19"/>
    <n v="43.87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96"/>
    <n v="40.06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85"/>
    <n v="43.83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56"/>
    <n v="84.93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86"/>
    <n v="41.07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92"/>
    <n v="54.97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37"/>
    <n v="77.010000000000005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38"/>
    <n v="71.2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08"/>
    <n v="91.9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61"/>
    <n v="97.07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28"/>
    <n v="58.92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28"/>
    <n v="58.02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22"/>
    <n v="103.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74"/>
    <n v="93.47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55"/>
    <n v="61.97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22"/>
    <n v="92.0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74"/>
    <n v="77.27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64"/>
    <n v="93.92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43"/>
    <n v="84.97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40"/>
    <n v="105.9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78"/>
    <n v="36.97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85"/>
    <n v="81.53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46"/>
    <n v="81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52"/>
    <n v="26.01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67"/>
    <n v="2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40"/>
    <n v="34.17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17"/>
    <n v="28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52"/>
    <n v="76.5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500"/>
    <n v="53.05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88"/>
    <n v="106.86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13"/>
    <n v="46.02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27"/>
    <n v="100.17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7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52"/>
    <n v="87.97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57"/>
    <n v="75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73"/>
    <n v="42.98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61"/>
    <n v="33.119999999999997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57"/>
    <n v="101.13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57"/>
    <n v="55.99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e v="#DIV/0!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40"/>
    <n v="92.15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31"/>
    <n v="100.02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59"/>
    <n v="103.21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69"/>
    <n v="99.34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74"/>
    <n v="75.83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21"/>
    <n v="60.56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28"/>
    <n v="64.94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20"/>
    <n v="31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52"/>
    <n v="72.91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66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48"/>
    <n v="112.22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89"/>
    <n v="102.35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45"/>
    <n v="105.05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67"/>
    <n v="94.15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47"/>
    <n v="84.99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49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59"/>
    <n v="107.96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67"/>
    <n v="45.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49"/>
    <n v="45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12"/>
    <n v="105.9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41"/>
    <n v="69.06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28"/>
    <n v="85.04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32"/>
    <n v="105.23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13"/>
    <n v="39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16"/>
    <n v="73.03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48"/>
    <n v="35.01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80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05"/>
    <n v="62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29"/>
    <n v="94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61"/>
    <n v="112.05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10"/>
    <n v="48.01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87"/>
    <n v="38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78"/>
    <n v="35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51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50"/>
    <n v="95.99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57"/>
    <n v="68.81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40"/>
    <n v="105.97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25"/>
    <n v="75.260000000000005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51"/>
    <n v="57.13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69"/>
    <n v="75.14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13"/>
    <n v="107.42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44"/>
    <n v="36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86"/>
    <n v="27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59"/>
    <n v="107.56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48"/>
    <n v="94.38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15"/>
    <n v="46.16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75"/>
    <n v="47.85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87"/>
    <n v="53.01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90"/>
    <n v="45.06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92"/>
    <n v="99.01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34"/>
    <n v="32.7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40"/>
    <n v="59.12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90"/>
    <n v="44.9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78"/>
    <n v="89.6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44"/>
    <n v="70.08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15"/>
    <n v="31.06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27"/>
    <n v="29.06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75"/>
    <n v="30.09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44"/>
    <n v="85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93"/>
    <n v="82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23"/>
    <n v="58.04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12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98"/>
    <n v="71.95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36"/>
    <n v="61.04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45"/>
    <n v="108.92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62"/>
    <n v="29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55"/>
    <n v="58.98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24"/>
    <n v="111.82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24"/>
    <n v="64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08"/>
    <n v="85.32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70"/>
    <n v="74.48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61"/>
    <n v="105.15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22"/>
    <n v="56.19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51"/>
    <n v="85.92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78"/>
    <n v="57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47"/>
    <n v="79.64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01"/>
    <n v="41.02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70"/>
    <n v="48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37"/>
    <n v="55.21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25"/>
    <n v="92.11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97"/>
    <n v="83.18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38"/>
    <n v="40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32"/>
    <n v="111.13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31"/>
    <n v="90.56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68"/>
    <n v="61.11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62"/>
    <n v="83.02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61"/>
    <n v="110.7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53"/>
    <n v="89.46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79"/>
    <n v="57.85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48"/>
    <n v="110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59"/>
    <n v="103.97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61"/>
    <n v="108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04"/>
    <n v="48.93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13"/>
    <n v="37.67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17"/>
    <n v="65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27"/>
    <n v="106.61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34"/>
    <n v="27.01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97"/>
    <n v="91.16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21"/>
    <n v="56.05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82"/>
    <n v="31.0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25"/>
    <n v="66.510000000000005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43"/>
    <n v="89.01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45"/>
    <n v="103.46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59"/>
    <n v="95.28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86"/>
    <n v="75.900000000000006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95"/>
    <n v="107.58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59"/>
    <n v="51.32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15"/>
    <n v="71.98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20"/>
    <n v="108.95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69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77"/>
    <n v="94.94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27"/>
    <n v="109.65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87"/>
    <n v="44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88"/>
    <n v="86.79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74"/>
    <n v="30.99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18"/>
    <n v="94.79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15"/>
    <n v="69.790000000000006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49"/>
    <n v="6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19"/>
    <n v="110.03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64"/>
    <n v="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19"/>
    <n v="49.99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68"/>
    <n v="101.72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60"/>
    <n v="47.08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39"/>
    <n v="89.94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51"/>
    <n v="78.97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60"/>
    <n v="80.069999999999993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"/>
    <n v="86.47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55"/>
    <n v="28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01"/>
    <n v="68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16"/>
    <n v="43.08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11"/>
    <n v="87.96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90"/>
    <n v="94.99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71"/>
    <n v="46.91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"/>
    <n v="46.91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62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96"/>
    <n v="80.14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21"/>
    <n v="59.04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23"/>
    <n v="65.989999999999995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02"/>
    <n v="60.99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30"/>
    <n v="98.31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36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29"/>
    <n v="86.07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37"/>
    <n v="76.989999999999995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17"/>
    <n v="29.76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12"/>
    <n v="46.92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21"/>
    <n v="105.19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20"/>
    <n v="69.9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64"/>
    <n v="60.01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23"/>
    <n v="52.01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93"/>
    <n v="31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59"/>
    <n v="95.04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65"/>
    <n v="75.97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74"/>
    <n v="71.010000000000005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53"/>
    <n v="73.73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21"/>
    <n v="113.1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00"/>
    <n v="105.0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62"/>
    <n v="79.180000000000007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78"/>
    <n v="57.33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50"/>
    <n v="58.18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53"/>
    <n v="36.03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00"/>
    <n v="107.9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22"/>
    <n v="44.01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37"/>
    <n v="55.08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16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31"/>
    <n v="42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24"/>
    <n v="77.98999999999999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3"/>
    <n v="82.51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11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83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63"/>
    <n v="100.98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95"/>
    <n v="111.8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26"/>
    <n v="42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75"/>
    <n v="110.05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16"/>
    <n v="59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96"/>
    <n v="32.99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58"/>
    <n v="45.01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08"/>
    <n v="81.98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62"/>
    <n v="39.08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22"/>
    <n v="59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69"/>
    <n v="40.99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93"/>
    <n v="31.03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72"/>
    <n v="37.79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32"/>
    <n v="32.01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30"/>
    <n v="95.9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32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24"/>
    <n v="102.05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69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38"/>
    <n v="37.07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20"/>
    <n v="35.049999999999997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46"/>
    <n v="46.34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23"/>
    <n v="69.17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62"/>
    <n v="109.08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63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98"/>
    <n v="82.0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10"/>
    <n v="35.9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54"/>
    <n v="74.459999999999994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81"/>
    <n v="91.1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79"/>
    <n v="79.790000000000006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34"/>
    <n v="43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"/>
    <n v="63.23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32"/>
    <n v="70.18000000000000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39"/>
    <n v="61.33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26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01"/>
    <n v="96.98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21"/>
    <n v="51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67"/>
    <n v="28.04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95"/>
    <n v="60.98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52"/>
    <n v="73.209999999999994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95"/>
    <n v="40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23"/>
    <n v="86.81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4"/>
    <n v="42.13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55"/>
    <n v="103.98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45"/>
    <n v="62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16"/>
    <n v="31.01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32"/>
    <n v="89.99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"/>
    <n v="39.24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99"/>
    <n v="54.99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38"/>
    <n v="47.99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94"/>
    <n v="87.97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04"/>
    <n v="52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60"/>
    <n v="30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67"/>
    <n v="98.21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69"/>
    <n v="108.96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20"/>
    <n v="67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94"/>
    <n v="64.989999999999995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20"/>
    <n v="99.84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77"/>
    <n v="82.43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71"/>
    <n v="63.29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58"/>
    <n v="96.77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09"/>
    <n v="54.91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42"/>
    <n v="39.0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11"/>
    <n v="75.84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59"/>
    <n v="45.05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22"/>
    <n v="104.52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98"/>
    <n v="76.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19"/>
    <n v="69.02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02"/>
    <n v="101.98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28"/>
    <n v="42.92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45"/>
    <n v="43.03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70"/>
    <n v="75.25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09"/>
    <n v="69.02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26"/>
    <n v="65.989999999999995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33"/>
    <n v="98.01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11"/>
    <n v="60.11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73"/>
    <n v="26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54"/>
    <n v="38.020000000000003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26"/>
    <n v="106.15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89"/>
    <n v="81.02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85"/>
    <n v="96.65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20"/>
    <n v="57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23"/>
    <n v="63.9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46"/>
    <n v="90.46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68"/>
    <n v="72.17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98"/>
    <n v="77.930000000000007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58"/>
    <n v="38.07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31"/>
    <n v="57.9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13"/>
    <n v="49.79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71"/>
    <n v="54.05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63"/>
    <n v="30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23"/>
    <n v="70.13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77"/>
    <n v="27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34"/>
    <n v="51.99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81"/>
    <n v="56.42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53"/>
    <n v="101.63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27"/>
    <n v="25.01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"/>
    <n v="32.020000000000003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04"/>
    <n v="82.02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37"/>
    <n v="37.96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32"/>
    <n v="51.53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42"/>
    <n v="81.2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97"/>
    <n v="40.03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66"/>
    <n v="89.94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26"/>
    <n v="96.69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71"/>
    <n v="25.0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81"/>
    <n v="36.99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92"/>
    <n v="73.010000000000005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08"/>
    <n v="68.239999999999995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19"/>
    <n v="52.31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83"/>
    <n v="61.77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06"/>
    <n v="25.03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17"/>
    <n v="106.29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10"/>
    <n v="75.069999999999993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98"/>
    <n v="39.97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84"/>
    <n v="39.979999999999997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54"/>
    <n v="101.02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57"/>
    <n v="76.81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10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16"/>
    <n v="33.28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40"/>
    <n v="43.92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36"/>
    <n v="36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55"/>
    <n v="88.21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94"/>
    <n v="65.239999999999995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44"/>
    <n v="69.959999999999994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51"/>
    <n v="39.88000000000000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45"/>
    <n v="41.02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32"/>
    <n v="98.9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83"/>
    <n v="87.78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46"/>
    <n v="80.77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86"/>
    <n v="94.28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8"/>
    <n v="73.430000000000007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32"/>
    <n v="65.9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74"/>
    <n v="109.04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75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20"/>
    <n v="99.13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03"/>
    <n v="105.88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10"/>
    <n v="49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95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95"/>
    <n v="31.0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34"/>
    <n v="103.87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67"/>
    <n v="59.27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19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16"/>
    <n v="53.12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39"/>
    <n v="50.8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10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94"/>
    <n v="65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67"/>
    <n v="38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24"/>
    <n v="82.62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64"/>
    <n v="37.94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91"/>
    <n v="80.78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46"/>
    <n v="25.98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39"/>
    <n v="30.36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34"/>
    <n v="54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23"/>
    <n v="101.79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85"/>
    <n v="45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44"/>
    <n v="77.069999999999993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200"/>
    <n v="88.08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24"/>
    <n v="47.04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87"/>
    <n v="111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14"/>
    <n v="87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97"/>
    <n v="63.9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23"/>
    <n v="105.99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79"/>
    <n v="73.989999999999995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80"/>
    <n v="84.02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94"/>
    <n v="88.97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85"/>
    <n v="76.989999999999995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67"/>
    <n v="97.15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54"/>
    <n v="33.01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42"/>
    <n v="99.95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15"/>
    <n v="69.97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34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01"/>
    <n v="66.01000000000000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72"/>
    <n v="41.01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53"/>
    <n v="103.96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28"/>
    <n v="47.01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35"/>
    <n v="29.61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11"/>
    <n v="81.010000000000005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24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59"/>
    <n v="26.06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37"/>
    <n v="85.78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85"/>
    <n v="103.73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12"/>
    <n v="49.83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99"/>
    <n v="63.89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26"/>
    <n v="47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74"/>
    <n v="108.48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72"/>
    <n v="72.0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60"/>
    <n v="59.9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16"/>
    <n v="78.209999999999994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33"/>
    <n v="104.78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92"/>
    <n v="105.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19"/>
    <n v="24.93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77"/>
    <n v="69.87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73"/>
    <n v="95.73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59"/>
    <n v="30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68"/>
    <n v="59.01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92"/>
    <n v="84.7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30"/>
    <n v="78.010000000000005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13"/>
    <n v="50.05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55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61"/>
    <n v="93.7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10"/>
    <n v="40.14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14"/>
    <n v="70.09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40"/>
    <n v="66.18000000000000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60"/>
    <n v="47.71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84"/>
    <n v="62.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64"/>
    <n v="86.61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25"/>
    <n v="75.13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72"/>
    <n v="41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46"/>
    <n v="50.01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76"/>
    <n v="96.96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39"/>
    <n v="100.93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11"/>
    <n v="89.23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22"/>
    <n v="87.98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87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"/>
    <n v="29.09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66"/>
    <n v="42.01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29"/>
    <n v="47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69"/>
    <n v="110.44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30"/>
    <n v="41.99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67"/>
    <n v="48.01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74"/>
    <n v="31.02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18"/>
    <n v="99.2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64"/>
    <n v="66.02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30"/>
    <n v="46.06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40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86"/>
    <n v="55.9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16"/>
    <n v="68.989999999999995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90"/>
    <n v="60.98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82"/>
    <n v="110.98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56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32"/>
    <n v="78.76000000000000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46"/>
    <n v="87.96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36"/>
    <n v="49.9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05"/>
    <n v="99.52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69"/>
    <n v="104.82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62"/>
    <n v="108.01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85"/>
    <n v="29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11"/>
    <n v="30.0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44"/>
    <n v="41.01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55"/>
    <n v="62.8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57"/>
    <n v="47.01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23"/>
    <n v="27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28"/>
    <n v="68.33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64"/>
    <n v="50.97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27"/>
    <n v="54.02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11"/>
    <n v="97.06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40"/>
    <n v="24.87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88"/>
    <n v="84.42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73"/>
    <n v="47.09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13"/>
    <n v="78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46"/>
    <n v="62.97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91"/>
    <n v="81.010000000000005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68"/>
    <n v="65.319999999999993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92"/>
    <n v="104.44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83"/>
    <n v="69.989999999999995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54"/>
    <n v="83.02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17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17"/>
    <n v="103.98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52"/>
    <n v="54.93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23"/>
    <n v="51.92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79"/>
    <n v="60.03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55"/>
    <n v="44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62"/>
    <n v="53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25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99"/>
    <n v="75.040000000000006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35"/>
    <n v="35.909999999999997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76"/>
    <n v="36.950000000000003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11"/>
    <n v="63.17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82"/>
    <n v="29.99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24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50"/>
    <n v="75.01000000000000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67"/>
    <n v="101.2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23"/>
    <n v="29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63"/>
    <n v="98.23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56"/>
    <n v="87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44"/>
    <n v="45.21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18"/>
    <n v="37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04"/>
    <n v="94.98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27"/>
    <n v="28.96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51"/>
    <n v="55.99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90"/>
    <n v="54.04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72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41"/>
    <n v="67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31"/>
    <n v="107.91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08"/>
    <n v="69.010000000000005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33"/>
    <n v="39.01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88"/>
    <n v="110.36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32"/>
    <n v="94.86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75"/>
    <n v="57.9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41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84"/>
    <n v="64.959999999999994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86"/>
    <n v="27.01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19"/>
    <n v="50.97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39"/>
    <n v="104.94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78"/>
    <n v="84.03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65"/>
    <n v="102.86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14"/>
    <n v="39.96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30"/>
    <n v="51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54"/>
    <n v="40.82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36"/>
    <n v="59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13"/>
    <n v="71.16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01"/>
    <n v="99.49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81"/>
    <n v="103.99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16"/>
    <n v="76.56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53"/>
    <n v="87.07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60"/>
    <n v="49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31"/>
    <n v="42.97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14"/>
    <n v="33.43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79"/>
    <n v="83.98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20"/>
    <n v="101.42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02"/>
    <n v="109.87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92"/>
    <n v="31.92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05"/>
    <n v="70.989999999999995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24"/>
    <n v="77.03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24"/>
    <n v="101.78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47"/>
    <n v="51.06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15"/>
    <n v="68.0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1"/>
    <n v="30.8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34"/>
    <n v="27.91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24"/>
    <n v="79.989999999999995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48"/>
    <n v="38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e v="#DIV/0!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70"/>
    <n v="59.99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30"/>
    <n v="37.04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80"/>
    <n v="99.96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92"/>
    <n v="111.68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14"/>
    <n v="36.01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27"/>
    <n v="66.010000000000005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40"/>
    <n v="44.05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12"/>
    <n v="53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71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19"/>
    <n v="70.91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24"/>
    <n v="98.06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39"/>
    <n v="53.05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39"/>
    <n v="93.14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22"/>
    <n v="58.95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56"/>
    <n v="36.07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43"/>
    <n v="63.03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12"/>
    <n v="84.72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02"/>
    <n v="101.98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26"/>
    <n v="106.44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46"/>
    <n v="29.98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32"/>
    <n v="85.81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00"/>
    <n v="70.819999999999993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84"/>
    <n v="41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84"/>
    <n v="28.06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56"/>
    <n v="88.0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100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80"/>
    <n v="90.34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11"/>
    <n v="63.78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92"/>
    <n v="54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96"/>
    <n v="48.99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03"/>
    <n v="63.86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59"/>
    <n v="83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15"/>
    <n v="55.08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82"/>
    <n v="62.04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50"/>
    <n v="104.98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17"/>
    <n v="94.04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38"/>
    <n v="44.01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73"/>
    <n v="92.47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66"/>
    <n v="57.07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24"/>
    <n v="109.08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3"/>
    <n v="39.39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16"/>
    <n v="77.02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77"/>
    <n v="92.17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89"/>
    <n v="61.0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64"/>
    <n v="78.06999999999999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71"/>
    <n v="59.99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84"/>
    <n v="110.03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59"/>
    <n v="38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99"/>
    <n v="96.37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44"/>
    <n v="72.9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52"/>
    <n v="26.01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24"/>
    <n v="104.36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40"/>
    <n v="102.19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99"/>
    <n v="54.12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37"/>
    <n v="63.22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01"/>
    <n v="104.03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94"/>
    <n v="49.99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70"/>
    <n v="56.02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13"/>
    <n v="48.81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38"/>
    <n v="60.08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84"/>
    <n v="78.989999999999995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05"/>
    <n v="53.99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44"/>
    <n v="111.46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19"/>
    <n v="60.92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86"/>
    <n v="26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37"/>
    <n v="80.989999999999995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06"/>
    <n v="35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94"/>
    <n v="94.14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54"/>
    <n v="52.09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12"/>
    <n v="24.99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69"/>
    <n v="69.22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63"/>
    <n v="93.94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65"/>
    <n v="98.41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19"/>
    <n v="41.78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17"/>
    <n v="65.989999999999995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01"/>
    <n v="72.06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42"/>
    <n v="48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64"/>
    <n v="54.1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52"/>
    <n v="107.8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22"/>
    <n v="67.03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20"/>
    <n v="64.010000000000005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47"/>
    <n v="96.07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51"/>
    <n v="51.18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73"/>
    <n v="43.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79"/>
    <n v="91.02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65"/>
    <n v="50.13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82"/>
    <n v="67.72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38"/>
    <n v="61.04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13"/>
    <n v="80.010000000000005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55"/>
    <n v="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"/>
    <n v="71.13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09"/>
    <n v="89.99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100"/>
    <n v="43.03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02"/>
    <n v="68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62"/>
    <n v="73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4"/>
    <n v="62.34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07"/>
    <n v="67.099999999999994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28"/>
    <n v="79.98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20"/>
    <n v="62.18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71"/>
    <n v="53.01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87"/>
    <n v="57.74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88"/>
    <n v="40.03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31"/>
    <n v="81.02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84"/>
    <n v="35.049999999999997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20"/>
    <n v="102.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19"/>
    <n v="28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14"/>
    <n v="75.73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39"/>
    <n v="45.03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74"/>
    <n v="73.62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55"/>
    <n v="56.99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70"/>
    <n v="85.2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90"/>
    <n v="50.96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50"/>
    <n v="63.56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49"/>
    <n v="81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28"/>
    <n v="86.04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68"/>
    <n v="90.04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20"/>
    <n v="74.010000000000005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"/>
    <n v="92.44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60"/>
    <n v="5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79"/>
    <n v="32.979999999999997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77"/>
    <n v="93.6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06"/>
    <n v="69.87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94"/>
    <n v="72.13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52"/>
    <n v="30.04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65"/>
    <n v="73.97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63"/>
    <n v="68.66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10"/>
    <n v="59.99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43"/>
    <n v="111.1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83"/>
    <n v="53.04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79"/>
    <n v="55.99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14"/>
    <n v="69.989999999999995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65"/>
    <n v="49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79"/>
    <n v="103.85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11"/>
    <n v="99.1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56"/>
    <n v="107.3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17"/>
    <n v="76.92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20"/>
    <n v="58.13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45"/>
    <n v="103.74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21"/>
    <n v="87.96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48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93"/>
    <n v="38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89"/>
    <n v="30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41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63"/>
    <n v="85.99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48"/>
    <n v="98.01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88"/>
    <n v="44.99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27"/>
    <n v="31.01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39"/>
    <n v="59.97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08"/>
    <n v="59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91"/>
    <n v="50.05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42"/>
    <n v="98.97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"/>
    <n v="58.86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60"/>
    <n v="81.010000000000005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47"/>
    <n v="76.01000000000000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82"/>
    <n v="96.6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54"/>
    <n v="76.959999999999994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98"/>
    <n v="67.98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77"/>
    <n v="88.78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33"/>
    <n v="25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40"/>
    <n v="44.92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64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76"/>
    <n v="29.01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20"/>
    <n v="73.5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59"/>
    <n v="107.97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69"/>
    <n v="68.989999999999995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22"/>
    <n v="111.02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56"/>
    <n v="25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44"/>
    <n v="42.16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34"/>
    <n v="47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23"/>
    <n v="36.04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90"/>
    <n v="101.0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84"/>
    <n v="39.93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18"/>
    <n v="83.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37"/>
    <n v="39.979999999999997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97"/>
    <n v="47.99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86"/>
    <n v="95.98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50"/>
    <n v="78.73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58"/>
    <n v="56.08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43"/>
    <n v="69.09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68"/>
    <n v="102.05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92"/>
    <n v="107.32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32"/>
    <n v="51.97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29"/>
    <n v="71.14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01"/>
    <n v="106.49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27"/>
    <n v="42.94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42"/>
    <n v="30.04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91"/>
    <n v="70.62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64"/>
    <n v="66.02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84"/>
    <n v="96.91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34"/>
    <n v="62.87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59"/>
    <n v="108.99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53"/>
    <n v="27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47"/>
    <n v="65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84"/>
    <n v="111.52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75"/>
    <n v="110.99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54"/>
    <n v="56.75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12"/>
    <n v="97.02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23"/>
    <n v="92.09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99"/>
    <n v="82.99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28"/>
    <n v="103.04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59"/>
    <n v="68.92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07"/>
    <n v="87.74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42"/>
    <n v="75.02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48"/>
    <n v="50.86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20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41"/>
    <n v="72.900000000000006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62"/>
    <n v="108.49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73"/>
    <n v="101.98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24"/>
    <n v="44.01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18"/>
    <n v="65.94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48"/>
    <n v="24.99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00"/>
    <n v="28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53"/>
    <n v="85.83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37"/>
    <n v="84.92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"/>
    <n v="90.48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57"/>
    <n v="25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70"/>
    <n v="92.01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34"/>
    <n v="93.0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50"/>
    <n v="61.01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89"/>
    <n v="92.0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65"/>
    <n v="81.1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18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86"/>
    <n v="85.22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13"/>
    <n v="110.97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90"/>
    <n v="32.97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92"/>
    <n v="96.01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27"/>
    <n v="84.97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19"/>
    <n v="25.01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54"/>
    <n v="66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33"/>
    <n v="87.34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36"/>
    <n v="27.93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61"/>
    <n v="31.94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30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79"/>
    <n v="108.85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26"/>
    <n v="110.76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13"/>
    <n v="29.65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12"/>
    <n v="101.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30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13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29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35"/>
    <n v="110.97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57"/>
    <n v="36.96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32"/>
    <n v="30.97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92"/>
    <n v="47.04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57"/>
    <n v="88.07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68"/>
    <n v="37.01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67"/>
    <n v="26.03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72"/>
    <n v="67.819999999999993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07"/>
    <n v="49.96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64"/>
    <n v="110.02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68"/>
    <n v="89.96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34"/>
    <n v="79.010000000000005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55"/>
    <n v="86.87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77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13"/>
    <n v="26.97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28"/>
    <n v="54.12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08"/>
    <n v="41.04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31"/>
    <n v="55.05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57"/>
    <n v="107.94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87"/>
    <n v="32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71"/>
    <n v="53.9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4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13"/>
    <n v="33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91"/>
    <n v="43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36"/>
    <n v="86.86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10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66"/>
    <n v="33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49"/>
    <n v="68.03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88"/>
    <n v="58.87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80"/>
    <n v="105.05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06"/>
    <n v="33.049999999999997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51"/>
    <n v="78.819999999999993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15"/>
    <n v="68.2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41"/>
    <n v="75.73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15"/>
    <n v="31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93"/>
    <n v="101.88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30"/>
    <n v="52.88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100"/>
    <n v="71.010000000000005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88"/>
    <n v="102.39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37"/>
    <n v="74.47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31"/>
    <n v="51.0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26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34"/>
    <n v="97.14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86"/>
    <n v="72.069999999999993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25"/>
    <n v="75.23999999999999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14"/>
    <n v="32.97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55"/>
    <n v="54.81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10"/>
    <n v="45.0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88"/>
    <n v="52.96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87"/>
    <n v="60.02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03"/>
    <n v="44.03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97"/>
    <n v="86.03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07"/>
    <n v="28.01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69"/>
    <n v="32.049999999999997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51"/>
    <n v="73.61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80"/>
    <n v="108.71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64"/>
    <n v="42.98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30"/>
    <n v="83.32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63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93"/>
    <n v="55.93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77"/>
    <n v="105.0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26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39"/>
    <n v="112.66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92"/>
    <n v="81.94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30"/>
    <n v="64.05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15"/>
    <n v="106.39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69"/>
    <n v="76.010000000000005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95"/>
    <n v="111.07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51"/>
    <n v="95.94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01"/>
    <n v="43.04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91"/>
    <n v="67.97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50"/>
    <n v="89.99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57"/>
    <n v="58.1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26"/>
    <n v="84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88"/>
    <n v="88.8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57"/>
    <n v="65.959999999999994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67"/>
    <n v="74.8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69"/>
    <n v="69.989999999999995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51"/>
    <n v="32.01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"/>
    <n v="64.73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09"/>
    <n v="25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15"/>
    <n v="104.98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58"/>
    <n v="64.98999999999999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54"/>
    <n v="94.35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90"/>
    <n v="44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75"/>
    <n v="64.739999999999995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53"/>
    <n v="84.0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39"/>
    <n v="34.06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90"/>
    <n v="93.27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00"/>
    <n v="33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43"/>
    <n v="83.8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63"/>
    <n v="63.99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31"/>
    <n v="81.91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99"/>
    <n v="93.05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98"/>
    <n v="101.98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09"/>
    <n v="105.94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38"/>
    <n v="101.5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38"/>
    <n v="62.97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33"/>
    <n v="29.05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08"/>
    <n v="77.93000000000000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51"/>
    <n v="80.8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52"/>
    <n v="76.010000000000005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14"/>
    <n v="72.989999999999995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02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57"/>
    <n v="54.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40"/>
    <n v="32.950000000000003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69"/>
    <n v="79.3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36"/>
    <n v="41.17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52"/>
    <n v="77.430000000000007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06"/>
    <n v="57.16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87"/>
    <n v="77.180000000000007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87"/>
    <n v="24.95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47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86"/>
    <n v="46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43"/>
    <n v="88.02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62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85"/>
    <n v="102.6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24"/>
    <n v="72.959999999999994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90"/>
    <n v="57.1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73"/>
    <n v="84.01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70"/>
    <n v="98.67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88"/>
    <n v="42.01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47"/>
    <n v="32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69"/>
    <n v="81.569999999999993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25"/>
    <n v="37.04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77"/>
    <n v="103.03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37"/>
    <n v="84.33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44"/>
    <n v="102.6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29"/>
    <n v="79.989999999999995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39"/>
    <n v="70.06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70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38"/>
    <n v="41.91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64"/>
    <n v="57.99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18"/>
    <n v="40.94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85"/>
    <n v="70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29"/>
    <n v="73.84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10"/>
    <n v="41.98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70"/>
    <n v="77.930000000000007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16"/>
    <n v="106.02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59"/>
    <n v="47.02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31"/>
    <n v="76.02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28"/>
    <n v="54.12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89"/>
    <n v="57.29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7"/>
    <n v="103.81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74"/>
    <n v="105.03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28"/>
    <n v="90.26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52"/>
    <n v="76.98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07"/>
    <n v="102.6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56"/>
    <n v="55.0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52"/>
    <n v="32.130000000000003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2"/>
    <n v="50.64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12"/>
    <n v="49.69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64"/>
    <n v="54.89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63"/>
    <n v="46.93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20"/>
    <n v="44.95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19"/>
    <n v="3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79"/>
    <n v="107.76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20"/>
    <n v="102.08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99"/>
    <n v="24.98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95"/>
    <n v="79.94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51"/>
    <n v="67.95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57"/>
    <n v="26.07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56"/>
    <n v="105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36"/>
    <n v="25.83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58"/>
    <n v="77.67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37"/>
    <n v="57.83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59"/>
    <n v="92.96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83"/>
    <n v="37.950000000000003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1"/>
    <n v="31.8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76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38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88"/>
    <n v="84.01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24"/>
    <n v="103.42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18"/>
    <n v="105.13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46"/>
    <n v="89.22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17"/>
    <n v="52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17"/>
    <n v="64.959999999999994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12"/>
    <n v="46.24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73"/>
    <n v="51.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12"/>
    <n v="33.909999999999997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40"/>
    <n v="92.0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82"/>
    <n v="107.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64"/>
    <n v="75.84999999999999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2"/>
    <n v="80.48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50"/>
    <n v="86.98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10"/>
    <n v="105.14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49"/>
    <n v="57.3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62"/>
    <n v="93.35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13"/>
    <n v="71.989999999999995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65"/>
    <n v="92.61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60"/>
    <n v="104.99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81"/>
    <n v="30.96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32"/>
    <n v="33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10"/>
    <n v="84.19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27"/>
    <n v="73.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63"/>
    <n v="36.99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61"/>
    <n v="46.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97"/>
    <n v="102.02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70"/>
    <n v="45.01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60"/>
    <n v="94.29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67"/>
    <n v="101.02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09"/>
    <n v="97.0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19"/>
    <n v="43.01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27"/>
    <n v="94.92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35"/>
    <n v="72.150000000000006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5"/>
    <n v="51.01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85"/>
    <n v="85.05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19"/>
    <n v="43.87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96"/>
    <n v="40.06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85"/>
    <n v="43.83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56"/>
    <n v="84.93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86"/>
    <n v="41.07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92"/>
    <n v="54.97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37"/>
    <n v="77.010000000000005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38"/>
    <n v="71.2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08"/>
    <n v="91.9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61"/>
    <n v="97.07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28"/>
    <n v="58.92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28"/>
    <n v="58.02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22"/>
    <n v="103.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74"/>
    <n v="93.47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55"/>
    <n v="61.97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22"/>
    <n v="92.0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74"/>
    <n v="77.27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64"/>
    <n v="93.92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43"/>
    <n v="84.97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40"/>
    <n v="105.9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78"/>
    <n v="36.97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85"/>
    <n v="81.53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46"/>
    <n v="81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52"/>
    <n v="26.01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67"/>
    <n v="2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40"/>
    <n v="34.17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17"/>
    <n v="28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52"/>
    <n v="76.5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500"/>
    <n v="53.05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88"/>
    <n v="106.86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13"/>
    <n v="46.02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27"/>
    <n v="100.17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7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52"/>
    <n v="87.97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57"/>
    <n v="75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73"/>
    <n v="42.98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61"/>
    <n v="33.119999999999997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57"/>
    <n v="101.13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57"/>
    <n v="55.99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6BC566-9F83-8944-A535-C9F0119E1585}" name="crowdfunding_pivot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CDC890-5F01-9341-A288-69FC21C82BD1}" name="PivotTable2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13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1"/>
  <sheetViews>
    <sheetView workbookViewId="0">
      <pane ySplit="1" topLeftCell="A971" activePane="bottomLeft" state="frozen"/>
      <selection pane="bottomLeft" activeCell="G1" sqref="G1:H1001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5" bestFit="1" customWidth="1"/>
    <col min="8" max="8" width="13" bestFit="1" customWidth="1"/>
    <col min="11" max="12" width="11.1640625" bestFit="1" customWidth="1"/>
    <col min="15" max="15" width="28" bestFit="1" customWidth="1"/>
    <col min="16" max="16" width="14.33203125" customWidth="1"/>
    <col min="17" max="17" width="16.6640625" customWidth="1"/>
    <col min="18" max="18" width="14.6640625" customWidth="1"/>
    <col min="19" max="19" width="17" customWidth="1"/>
    <col min="20" max="20" width="23.33203125" customWidth="1"/>
    <col min="21" max="21" width="20.83203125" customWidth="1"/>
  </cols>
  <sheetData>
    <row r="1" spans="1:21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2084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2028</v>
      </c>
      <c r="P1" s="1" t="s">
        <v>2029</v>
      </c>
      <c r="Q1" s="1" t="s">
        <v>2030</v>
      </c>
      <c r="R1" s="1" t="s">
        <v>2031</v>
      </c>
      <c r="S1" s="1" t="s">
        <v>2032</v>
      </c>
      <c r="T1" s="1" t="s">
        <v>2047</v>
      </c>
      <c r="U1" s="1" t="s">
        <v>2048</v>
      </c>
    </row>
    <row r="2" spans="1:21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G2" t="s">
        <v>14</v>
      </c>
      <c r="H2">
        <v>0</v>
      </c>
      <c r="I2" t="s">
        <v>15</v>
      </c>
      <c r="J2" t="s">
        <v>16</v>
      </c>
      <c r="K2">
        <v>1448690400</v>
      </c>
      <c r="L2">
        <v>1450159200</v>
      </c>
      <c r="M2" t="b">
        <v>0</v>
      </c>
      <c r="N2" t="b">
        <v>0</v>
      </c>
      <c r="O2" t="s">
        <v>17</v>
      </c>
      <c r="P2">
        <f>100*(E2/D2)</f>
        <v>0</v>
      </c>
      <c r="Q2" t="e">
        <f>ROUND(E2/H2,100)</f>
        <v>#DIV/0!</v>
      </c>
      <c r="R2" t="str">
        <f>LEFT(O2,SEARCH("/",O2)-1)</f>
        <v>food</v>
      </c>
      <c r="S2" t="str">
        <f>RIGHT(O2,LEN(O2)-SEARCH("/",O2))</f>
        <v>food trucks</v>
      </c>
      <c r="T2" s="6">
        <f>(((K2/60)/60)/24)+DATE(1970,1,1)</f>
        <v>42336.25</v>
      </c>
      <c r="U2" s="6">
        <f>(((L2/60)/60)/24)+DATE(1970,1,1)</f>
        <v>42353.25</v>
      </c>
    </row>
    <row r="3" spans="1:21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G3" t="s">
        <v>20</v>
      </c>
      <c r="H3">
        <v>158</v>
      </c>
      <c r="I3" t="s">
        <v>21</v>
      </c>
      <c r="J3" t="s">
        <v>22</v>
      </c>
      <c r="K3">
        <v>1408424400</v>
      </c>
      <c r="L3">
        <v>1408597200</v>
      </c>
      <c r="M3" t="b">
        <v>0</v>
      </c>
      <c r="N3" t="b">
        <v>1</v>
      </c>
      <c r="O3" t="s">
        <v>23</v>
      </c>
      <c r="P3">
        <f>ROUND(100*(E3/D3),0)</f>
        <v>1040</v>
      </c>
      <c r="Q3">
        <f>ROUND(E3/H3,2)</f>
        <v>92.15</v>
      </c>
      <c r="R3" t="str">
        <f t="shared" ref="R3:R66" si="0">LEFT(O3,SEARCH("/",O3)-1)</f>
        <v>music</v>
      </c>
      <c r="S3" t="str">
        <f t="shared" ref="S3:S66" si="1">RIGHT(O3,LEN(O3)-SEARCH("/",O3))</f>
        <v>rock</v>
      </c>
      <c r="T3" s="6">
        <f t="shared" ref="T3:T66" si="2">(((K3/60)/60)/24)+DATE(1970,1,1)</f>
        <v>41870.208333333336</v>
      </c>
      <c r="U3" s="6">
        <f t="shared" ref="U3:U66" si="3">(((L3/60)/60)/24)+DATE(1970,1,1)</f>
        <v>41872.208333333336</v>
      </c>
    </row>
    <row r="4" spans="1:21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G4" t="s">
        <v>20</v>
      </c>
      <c r="H4">
        <v>1425</v>
      </c>
      <c r="I4" t="s">
        <v>26</v>
      </c>
      <c r="J4" t="s">
        <v>27</v>
      </c>
      <c r="K4">
        <v>1384668000</v>
      </c>
      <c r="L4">
        <v>1384840800</v>
      </c>
      <c r="M4" t="b">
        <v>0</v>
      </c>
      <c r="N4" t="b">
        <v>0</v>
      </c>
      <c r="O4" t="s">
        <v>28</v>
      </c>
      <c r="P4">
        <f>ROUND(100*(E4/D4),0)</f>
        <v>131</v>
      </c>
      <c r="Q4">
        <f t="shared" ref="Q4:Q67" si="4">ROUND(E4/H4,2)</f>
        <v>100.02</v>
      </c>
      <c r="R4" t="str">
        <f t="shared" si="0"/>
        <v>technology</v>
      </c>
      <c r="S4" t="str">
        <f t="shared" si="1"/>
        <v>web</v>
      </c>
      <c r="T4" s="6">
        <f t="shared" si="2"/>
        <v>41595.25</v>
      </c>
      <c r="U4" s="6">
        <f t="shared" si="3"/>
        <v>41597.25</v>
      </c>
    </row>
    <row r="5" spans="1:21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G5" t="s">
        <v>14</v>
      </c>
      <c r="H5">
        <v>24</v>
      </c>
      <c r="I5" t="s">
        <v>21</v>
      </c>
      <c r="J5" t="s">
        <v>22</v>
      </c>
      <c r="K5">
        <v>1565499600</v>
      </c>
      <c r="L5">
        <v>1568955600</v>
      </c>
      <c r="M5" t="b">
        <v>0</v>
      </c>
      <c r="N5" t="b">
        <v>0</v>
      </c>
      <c r="O5" t="s">
        <v>23</v>
      </c>
      <c r="P5">
        <f>ROUND(100*(E5/D5),0)</f>
        <v>59</v>
      </c>
      <c r="Q5">
        <f t="shared" si="4"/>
        <v>103.21</v>
      </c>
      <c r="R5" t="str">
        <f t="shared" si="0"/>
        <v>music</v>
      </c>
      <c r="S5" t="str">
        <f t="shared" si="1"/>
        <v>rock</v>
      </c>
      <c r="T5" s="6">
        <f t="shared" si="2"/>
        <v>43688.208333333328</v>
      </c>
      <c r="U5" s="6">
        <f t="shared" si="3"/>
        <v>43728.208333333328</v>
      </c>
    </row>
    <row r="6" spans="1:21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G6" t="s">
        <v>14</v>
      </c>
      <c r="H6">
        <v>53</v>
      </c>
      <c r="I6" t="s">
        <v>21</v>
      </c>
      <c r="J6" t="s">
        <v>22</v>
      </c>
      <c r="K6">
        <v>1547964000</v>
      </c>
      <c r="L6">
        <v>1548309600</v>
      </c>
      <c r="M6" t="b">
        <v>0</v>
      </c>
      <c r="N6" t="b">
        <v>0</v>
      </c>
      <c r="O6" t="s">
        <v>33</v>
      </c>
      <c r="P6">
        <f>ROUND(100*(E6/D6),0)</f>
        <v>69</v>
      </c>
      <c r="Q6">
        <f t="shared" si="4"/>
        <v>99.34</v>
      </c>
      <c r="R6" t="str">
        <f t="shared" si="0"/>
        <v>theater</v>
      </c>
      <c r="S6" t="str">
        <f t="shared" si="1"/>
        <v>plays</v>
      </c>
      <c r="T6" s="6">
        <f t="shared" si="2"/>
        <v>43485.25</v>
      </c>
      <c r="U6" s="6">
        <f t="shared" si="3"/>
        <v>43489.25</v>
      </c>
    </row>
    <row r="7" spans="1:21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G7" t="s">
        <v>20</v>
      </c>
      <c r="H7">
        <v>174</v>
      </c>
      <c r="I7" t="s">
        <v>36</v>
      </c>
      <c r="J7" t="s">
        <v>37</v>
      </c>
      <c r="K7">
        <v>1346130000</v>
      </c>
      <c r="L7">
        <v>1347080400</v>
      </c>
      <c r="M7" t="b">
        <v>0</v>
      </c>
      <c r="N7" t="b">
        <v>0</v>
      </c>
      <c r="O7" t="s">
        <v>33</v>
      </c>
      <c r="P7">
        <f t="shared" ref="P7:P70" si="5">ROUND(100*(E7/D7),0)</f>
        <v>174</v>
      </c>
      <c r="Q7">
        <f t="shared" si="4"/>
        <v>75.83</v>
      </c>
      <c r="R7" t="str">
        <f t="shared" si="0"/>
        <v>theater</v>
      </c>
      <c r="S7" t="str">
        <f t="shared" si="1"/>
        <v>plays</v>
      </c>
      <c r="T7" s="6">
        <f t="shared" si="2"/>
        <v>41149.208333333336</v>
      </c>
      <c r="U7" s="6">
        <f t="shared" si="3"/>
        <v>41160.208333333336</v>
      </c>
    </row>
    <row r="8" spans="1:21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G8" t="s">
        <v>14</v>
      </c>
      <c r="H8">
        <v>18</v>
      </c>
      <c r="I8" t="s">
        <v>40</v>
      </c>
      <c r="J8" t="s">
        <v>41</v>
      </c>
      <c r="K8">
        <v>1505278800</v>
      </c>
      <c r="L8">
        <v>1505365200</v>
      </c>
      <c r="M8" t="b">
        <v>0</v>
      </c>
      <c r="N8" t="b">
        <v>0</v>
      </c>
      <c r="O8" t="s">
        <v>42</v>
      </c>
      <c r="P8">
        <f t="shared" si="5"/>
        <v>21</v>
      </c>
      <c r="Q8">
        <f t="shared" si="4"/>
        <v>60.56</v>
      </c>
      <c r="R8" t="str">
        <f t="shared" si="0"/>
        <v>film &amp; video</v>
      </c>
      <c r="S8" t="str">
        <f t="shared" si="1"/>
        <v>documentary</v>
      </c>
      <c r="T8" s="6">
        <f t="shared" si="2"/>
        <v>42991.208333333328</v>
      </c>
      <c r="U8" s="6">
        <f t="shared" si="3"/>
        <v>42992.208333333328</v>
      </c>
    </row>
    <row r="9" spans="1:21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G9" t="s">
        <v>20</v>
      </c>
      <c r="H9">
        <v>227</v>
      </c>
      <c r="I9" t="s">
        <v>36</v>
      </c>
      <c r="J9" t="s">
        <v>37</v>
      </c>
      <c r="K9">
        <v>1439442000</v>
      </c>
      <c r="L9">
        <v>1439614800</v>
      </c>
      <c r="M9" t="b">
        <v>0</v>
      </c>
      <c r="N9" t="b">
        <v>0</v>
      </c>
      <c r="O9" t="s">
        <v>33</v>
      </c>
      <c r="P9">
        <f t="shared" si="5"/>
        <v>328</v>
      </c>
      <c r="Q9">
        <f t="shared" si="4"/>
        <v>64.94</v>
      </c>
      <c r="R9" t="str">
        <f t="shared" si="0"/>
        <v>theater</v>
      </c>
      <c r="S9" t="str">
        <f t="shared" si="1"/>
        <v>plays</v>
      </c>
      <c r="T9" s="6">
        <f t="shared" si="2"/>
        <v>42229.208333333328</v>
      </c>
      <c r="U9" s="6">
        <f t="shared" si="3"/>
        <v>42231.208333333328</v>
      </c>
    </row>
    <row r="10" spans="1:21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G10" t="s">
        <v>47</v>
      </c>
      <c r="H10">
        <v>708</v>
      </c>
      <c r="I10" t="s">
        <v>36</v>
      </c>
      <c r="J10" t="s">
        <v>37</v>
      </c>
      <c r="K10">
        <v>1281330000</v>
      </c>
      <c r="L10">
        <v>1281502800</v>
      </c>
      <c r="M10" t="b">
        <v>0</v>
      </c>
      <c r="N10" t="b">
        <v>0</v>
      </c>
      <c r="O10" t="s">
        <v>33</v>
      </c>
      <c r="P10">
        <f t="shared" si="5"/>
        <v>20</v>
      </c>
      <c r="Q10">
        <f t="shared" si="4"/>
        <v>31</v>
      </c>
      <c r="R10" t="str">
        <f t="shared" si="0"/>
        <v>theater</v>
      </c>
      <c r="S10" t="str">
        <f t="shared" si="1"/>
        <v>plays</v>
      </c>
      <c r="T10" s="6">
        <f t="shared" si="2"/>
        <v>40399.208333333336</v>
      </c>
      <c r="U10" s="6">
        <f t="shared" si="3"/>
        <v>40401.208333333336</v>
      </c>
    </row>
    <row r="11" spans="1:21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G11" t="s">
        <v>14</v>
      </c>
      <c r="H11">
        <v>44</v>
      </c>
      <c r="I11" t="s">
        <v>21</v>
      </c>
      <c r="J11" t="s">
        <v>22</v>
      </c>
      <c r="K11">
        <v>1379566800</v>
      </c>
      <c r="L11">
        <v>1383804000</v>
      </c>
      <c r="M11" t="b">
        <v>0</v>
      </c>
      <c r="N11" t="b">
        <v>0</v>
      </c>
      <c r="O11" t="s">
        <v>50</v>
      </c>
      <c r="P11">
        <f t="shared" si="5"/>
        <v>52</v>
      </c>
      <c r="Q11">
        <f t="shared" si="4"/>
        <v>72.91</v>
      </c>
      <c r="R11" t="str">
        <f t="shared" si="0"/>
        <v>music</v>
      </c>
      <c r="S11" t="str">
        <f t="shared" si="1"/>
        <v>electric music</v>
      </c>
      <c r="T11" s="6">
        <f t="shared" si="2"/>
        <v>41536.208333333336</v>
      </c>
      <c r="U11" s="6">
        <f t="shared" si="3"/>
        <v>41585.25</v>
      </c>
    </row>
    <row r="12" spans="1:21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G12" t="s">
        <v>20</v>
      </c>
      <c r="H12">
        <v>220</v>
      </c>
      <c r="I12" t="s">
        <v>21</v>
      </c>
      <c r="J12" t="s">
        <v>22</v>
      </c>
      <c r="K12">
        <v>1281762000</v>
      </c>
      <c r="L12">
        <v>1285909200</v>
      </c>
      <c r="M12" t="b">
        <v>0</v>
      </c>
      <c r="N12" t="b">
        <v>0</v>
      </c>
      <c r="O12" t="s">
        <v>53</v>
      </c>
      <c r="P12">
        <f t="shared" si="5"/>
        <v>266</v>
      </c>
      <c r="Q12">
        <f t="shared" si="4"/>
        <v>62.9</v>
      </c>
      <c r="R12" t="str">
        <f t="shared" si="0"/>
        <v>film &amp; video</v>
      </c>
      <c r="S12" t="str">
        <f t="shared" si="1"/>
        <v>drama</v>
      </c>
      <c r="T12" s="6">
        <f t="shared" si="2"/>
        <v>40404.208333333336</v>
      </c>
      <c r="U12" s="6">
        <f t="shared" si="3"/>
        <v>40452.208333333336</v>
      </c>
    </row>
    <row r="13" spans="1:21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G13" t="s">
        <v>14</v>
      </c>
      <c r="H13">
        <v>27</v>
      </c>
      <c r="I13" t="s">
        <v>21</v>
      </c>
      <c r="J13" t="s">
        <v>22</v>
      </c>
      <c r="K13">
        <v>1285045200</v>
      </c>
      <c r="L13">
        <v>1285563600</v>
      </c>
      <c r="M13" t="b">
        <v>0</v>
      </c>
      <c r="N13" t="b">
        <v>1</v>
      </c>
      <c r="O13" t="s">
        <v>33</v>
      </c>
      <c r="P13">
        <f t="shared" si="5"/>
        <v>48</v>
      </c>
      <c r="Q13">
        <f t="shared" si="4"/>
        <v>112.22</v>
      </c>
      <c r="R13" t="str">
        <f t="shared" si="0"/>
        <v>theater</v>
      </c>
      <c r="S13" t="str">
        <f t="shared" si="1"/>
        <v>plays</v>
      </c>
      <c r="T13" s="6">
        <f t="shared" si="2"/>
        <v>40442.208333333336</v>
      </c>
      <c r="U13" s="6">
        <f t="shared" si="3"/>
        <v>40448.208333333336</v>
      </c>
    </row>
    <row r="14" spans="1:21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G14" t="s">
        <v>14</v>
      </c>
      <c r="H14">
        <v>55</v>
      </c>
      <c r="I14" t="s">
        <v>21</v>
      </c>
      <c r="J14" t="s">
        <v>22</v>
      </c>
      <c r="K14">
        <v>1571720400</v>
      </c>
      <c r="L14">
        <v>1572411600</v>
      </c>
      <c r="M14" t="b">
        <v>0</v>
      </c>
      <c r="N14" t="b">
        <v>0</v>
      </c>
      <c r="O14" t="s">
        <v>53</v>
      </c>
      <c r="P14">
        <f t="shared" si="5"/>
        <v>89</v>
      </c>
      <c r="Q14">
        <f t="shared" si="4"/>
        <v>102.35</v>
      </c>
      <c r="R14" t="str">
        <f t="shared" si="0"/>
        <v>film &amp; video</v>
      </c>
      <c r="S14" t="str">
        <f t="shared" si="1"/>
        <v>drama</v>
      </c>
      <c r="T14" s="6">
        <f t="shared" si="2"/>
        <v>43760.208333333328</v>
      </c>
      <c r="U14" s="6">
        <f t="shared" si="3"/>
        <v>43768.208333333328</v>
      </c>
    </row>
    <row r="15" spans="1:21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G15" t="s">
        <v>20</v>
      </c>
      <c r="H15">
        <v>98</v>
      </c>
      <c r="I15" t="s">
        <v>21</v>
      </c>
      <c r="J15" t="s">
        <v>22</v>
      </c>
      <c r="K15">
        <v>1465621200</v>
      </c>
      <c r="L15">
        <v>1466658000</v>
      </c>
      <c r="M15" t="b">
        <v>0</v>
      </c>
      <c r="N15" t="b">
        <v>0</v>
      </c>
      <c r="O15" t="s">
        <v>60</v>
      </c>
      <c r="P15">
        <f t="shared" si="5"/>
        <v>245</v>
      </c>
      <c r="Q15">
        <f t="shared" si="4"/>
        <v>105.05</v>
      </c>
      <c r="R15" t="str">
        <f t="shared" si="0"/>
        <v>music</v>
      </c>
      <c r="S15" t="str">
        <f t="shared" si="1"/>
        <v>indie rock</v>
      </c>
      <c r="T15" s="6">
        <f t="shared" si="2"/>
        <v>42532.208333333328</v>
      </c>
      <c r="U15" s="6">
        <f t="shared" si="3"/>
        <v>42544.208333333328</v>
      </c>
    </row>
    <row r="16" spans="1:21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G16" t="s">
        <v>14</v>
      </c>
      <c r="H16">
        <v>200</v>
      </c>
      <c r="I16" t="s">
        <v>21</v>
      </c>
      <c r="J16" t="s">
        <v>22</v>
      </c>
      <c r="K16">
        <v>1331013600</v>
      </c>
      <c r="L16">
        <v>1333342800</v>
      </c>
      <c r="M16" t="b">
        <v>0</v>
      </c>
      <c r="N16" t="b">
        <v>0</v>
      </c>
      <c r="O16" t="s">
        <v>60</v>
      </c>
      <c r="P16">
        <f t="shared" si="5"/>
        <v>67</v>
      </c>
      <c r="Q16">
        <f t="shared" si="4"/>
        <v>94.15</v>
      </c>
      <c r="R16" t="str">
        <f t="shared" si="0"/>
        <v>music</v>
      </c>
      <c r="S16" t="str">
        <f t="shared" si="1"/>
        <v>indie rock</v>
      </c>
      <c r="T16" s="6">
        <f t="shared" si="2"/>
        <v>40974.25</v>
      </c>
      <c r="U16" s="6">
        <f t="shared" si="3"/>
        <v>41001.208333333336</v>
      </c>
    </row>
    <row r="17" spans="1:21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G17" t="s">
        <v>14</v>
      </c>
      <c r="H17">
        <v>452</v>
      </c>
      <c r="I17" t="s">
        <v>21</v>
      </c>
      <c r="J17" t="s">
        <v>22</v>
      </c>
      <c r="K17">
        <v>1575957600</v>
      </c>
      <c r="L17">
        <v>1576303200</v>
      </c>
      <c r="M17" t="b">
        <v>0</v>
      </c>
      <c r="N17" t="b">
        <v>0</v>
      </c>
      <c r="O17" t="s">
        <v>65</v>
      </c>
      <c r="P17">
        <f t="shared" si="5"/>
        <v>47</v>
      </c>
      <c r="Q17">
        <f t="shared" si="4"/>
        <v>84.99</v>
      </c>
      <c r="R17" t="str">
        <f t="shared" si="0"/>
        <v>technology</v>
      </c>
      <c r="S17" t="str">
        <f t="shared" si="1"/>
        <v>wearables</v>
      </c>
      <c r="T17" s="6">
        <f t="shared" si="2"/>
        <v>43809.25</v>
      </c>
      <c r="U17" s="6">
        <f t="shared" si="3"/>
        <v>43813.25</v>
      </c>
    </row>
    <row r="18" spans="1:21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G18" t="s">
        <v>20</v>
      </c>
      <c r="H18">
        <v>100</v>
      </c>
      <c r="I18" t="s">
        <v>21</v>
      </c>
      <c r="J18" t="s">
        <v>22</v>
      </c>
      <c r="K18">
        <v>1390370400</v>
      </c>
      <c r="L18">
        <v>1392271200</v>
      </c>
      <c r="M18" t="b">
        <v>0</v>
      </c>
      <c r="N18" t="b">
        <v>0</v>
      </c>
      <c r="O18" t="s">
        <v>68</v>
      </c>
      <c r="P18">
        <f t="shared" si="5"/>
        <v>649</v>
      </c>
      <c r="Q18">
        <f t="shared" si="4"/>
        <v>110.41</v>
      </c>
      <c r="R18" t="str">
        <f t="shared" si="0"/>
        <v>publishing</v>
      </c>
      <c r="S18" t="str">
        <f t="shared" si="1"/>
        <v>nonfiction</v>
      </c>
      <c r="T18" s="6">
        <f t="shared" si="2"/>
        <v>41661.25</v>
      </c>
      <c r="U18" s="6">
        <f t="shared" si="3"/>
        <v>41683.25</v>
      </c>
    </row>
    <row r="19" spans="1:21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G19" t="s">
        <v>20</v>
      </c>
      <c r="H19">
        <v>1249</v>
      </c>
      <c r="I19" t="s">
        <v>21</v>
      </c>
      <c r="J19" t="s">
        <v>22</v>
      </c>
      <c r="K19">
        <v>1294812000</v>
      </c>
      <c r="L19">
        <v>1294898400</v>
      </c>
      <c r="M19" t="b">
        <v>0</v>
      </c>
      <c r="N19" t="b">
        <v>0</v>
      </c>
      <c r="O19" t="s">
        <v>71</v>
      </c>
      <c r="P19">
        <f t="shared" si="5"/>
        <v>159</v>
      </c>
      <c r="Q19">
        <f t="shared" si="4"/>
        <v>107.96</v>
      </c>
      <c r="R19" t="str">
        <f t="shared" si="0"/>
        <v>film &amp; video</v>
      </c>
      <c r="S19" t="str">
        <f t="shared" si="1"/>
        <v>animation</v>
      </c>
      <c r="T19" s="6">
        <f t="shared" si="2"/>
        <v>40555.25</v>
      </c>
      <c r="U19" s="6">
        <f t="shared" si="3"/>
        <v>40556.25</v>
      </c>
    </row>
    <row r="20" spans="1:21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G20" t="s">
        <v>74</v>
      </c>
      <c r="H20">
        <v>135</v>
      </c>
      <c r="I20" t="s">
        <v>21</v>
      </c>
      <c r="J20" t="s">
        <v>22</v>
      </c>
      <c r="K20">
        <v>1536382800</v>
      </c>
      <c r="L20">
        <v>1537074000</v>
      </c>
      <c r="M20" t="b">
        <v>0</v>
      </c>
      <c r="N20" t="b">
        <v>0</v>
      </c>
      <c r="O20" t="s">
        <v>33</v>
      </c>
      <c r="P20">
        <f t="shared" si="5"/>
        <v>67</v>
      </c>
      <c r="Q20">
        <f t="shared" si="4"/>
        <v>45.1</v>
      </c>
      <c r="R20" t="str">
        <f t="shared" si="0"/>
        <v>theater</v>
      </c>
      <c r="S20" t="str">
        <f t="shared" si="1"/>
        <v>plays</v>
      </c>
      <c r="T20" s="6">
        <f t="shared" si="2"/>
        <v>43351.208333333328</v>
      </c>
      <c r="U20" s="6">
        <f t="shared" si="3"/>
        <v>43359.208333333328</v>
      </c>
    </row>
    <row r="21" spans="1:21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G21" t="s">
        <v>14</v>
      </c>
      <c r="H21">
        <v>674</v>
      </c>
      <c r="I21" t="s">
        <v>21</v>
      </c>
      <c r="J21" t="s">
        <v>22</v>
      </c>
      <c r="K21">
        <v>1551679200</v>
      </c>
      <c r="L21">
        <v>1553490000</v>
      </c>
      <c r="M21" t="b">
        <v>0</v>
      </c>
      <c r="N21" t="b">
        <v>1</v>
      </c>
      <c r="O21" t="s">
        <v>33</v>
      </c>
      <c r="P21">
        <f t="shared" si="5"/>
        <v>49</v>
      </c>
      <c r="Q21">
        <f t="shared" si="4"/>
        <v>45</v>
      </c>
      <c r="R21" t="str">
        <f t="shared" si="0"/>
        <v>theater</v>
      </c>
      <c r="S21" t="str">
        <f t="shared" si="1"/>
        <v>plays</v>
      </c>
      <c r="T21" s="6">
        <f t="shared" si="2"/>
        <v>43528.25</v>
      </c>
      <c r="U21" s="6">
        <f t="shared" si="3"/>
        <v>43549.208333333328</v>
      </c>
    </row>
    <row r="22" spans="1:21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G22" t="s">
        <v>20</v>
      </c>
      <c r="H22">
        <v>1396</v>
      </c>
      <c r="I22" t="s">
        <v>21</v>
      </c>
      <c r="J22" t="s">
        <v>22</v>
      </c>
      <c r="K22">
        <v>1406523600</v>
      </c>
      <c r="L22">
        <v>1406523600</v>
      </c>
      <c r="M22" t="b">
        <v>0</v>
      </c>
      <c r="N22" t="b">
        <v>0</v>
      </c>
      <c r="O22" t="s">
        <v>53</v>
      </c>
      <c r="P22">
        <f t="shared" si="5"/>
        <v>112</v>
      </c>
      <c r="Q22">
        <f t="shared" si="4"/>
        <v>105.97</v>
      </c>
      <c r="R22" t="str">
        <f t="shared" si="0"/>
        <v>film &amp; video</v>
      </c>
      <c r="S22" t="str">
        <f t="shared" si="1"/>
        <v>drama</v>
      </c>
      <c r="T22" s="6">
        <f t="shared" si="2"/>
        <v>41848.208333333336</v>
      </c>
      <c r="U22" s="6">
        <f t="shared" si="3"/>
        <v>41848.208333333336</v>
      </c>
    </row>
    <row r="23" spans="1:21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G23" t="s">
        <v>14</v>
      </c>
      <c r="H23">
        <v>558</v>
      </c>
      <c r="I23" t="s">
        <v>21</v>
      </c>
      <c r="J23" t="s">
        <v>22</v>
      </c>
      <c r="K23">
        <v>1313384400</v>
      </c>
      <c r="L23">
        <v>1316322000</v>
      </c>
      <c r="M23" t="b">
        <v>0</v>
      </c>
      <c r="N23" t="b">
        <v>0</v>
      </c>
      <c r="O23" t="s">
        <v>33</v>
      </c>
      <c r="P23">
        <f t="shared" si="5"/>
        <v>41</v>
      </c>
      <c r="Q23">
        <f t="shared" si="4"/>
        <v>69.06</v>
      </c>
      <c r="R23" t="str">
        <f t="shared" si="0"/>
        <v>theater</v>
      </c>
      <c r="S23" t="str">
        <f t="shared" si="1"/>
        <v>plays</v>
      </c>
      <c r="T23" s="6">
        <f t="shared" si="2"/>
        <v>40770.208333333336</v>
      </c>
      <c r="U23" s="6">
        <f t="shared" si="3"/>
        <v>40804.208333333336</v>
      </c>
    </row>
    <row r="24" spans="1:21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G24" t="s">
        <v>20</v>
      </c>
      <c r="H24">
        <v>890</v>
      </c>
      <c r="I24" t="s">
        <v>21</v>
      </c>
      <c r="J24" t="s">
        <v>22</v>
      </c>
      <c r="K24">
        <v>1522731600</v>
      </c>
      <c r="L24">
        <v>1524027600</v>
      </c>
      <c r="M24" t="b">
        <v>0</v>
      </c>
      <c r="N24" t="b">
        <v>0</v>
      </c>
      <c r="O24" t="s">
        <v>33</v>
      </c>
      <c r="P24">
        <f t="shared" si="5"/>
        <v>128</v>
      </c>
      <c r="Q24">
        <f t="shared" si="4"/>
        <v>85.04</v>
      </c>
      <c r="R24" t="str">
        <f t="shared" si="0"/>
        <v>theater</v>
      </c>
      <c r="S24" t="str">
        <f t="shared" si="1"/>
        <v>plays</v>
      </c>
      <c r="T24" s="6">
        <f t="shared" si="2"/>
        <v>43193.208333333328</v>
      </c>
      <c r="U24" s="6">
        <f t="shared" si="3"/>
        <v>43208.208333333328</v>
      </c>
    </row>
    <row r="25" spans="1:21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G25" t="s">
        <v>20</v>
      </c>
      <c r="H25">
        <v>142</v>
      </c>
      <c r="I25" t="s">
        <v>40</v>
      </c>
      <c r="J25" t="s">
        <v>41</v>
      </c>
      <c r="K25">
        <v>1550124000</v>
      </c>
      <c r="L25">
        <v>1554699600</v>
      </c>
      <c r="M25" t="b">
        <v>0</v>
      </c>
      <c r="N25" t="b">
        <v>0</v>
      </c>
      <c r="O25" t="s">
        <v>42</v>
      </c>
      <c r="P25">
        <f t="shared" si="5"/>
        <v>332</v>
      </c>
      <c r="Q25">
        <f t="shared" si="4"/>
        <v>105.23</v>
      </c>
      <c r="R25" t="str">
        <f t="shared" si="0"/>
        <v>film &amp; video</v>
      </c>
      <c r="S25" t="str">
        <f t="shared" si="1"/>
        <v>documentary</v>
      </c>
      <c r="T25" s="6">
        <f t="shared" si="2"/>
        <v>43510.25</v>
      </c>
      <c r="U25" s="6">
        <f t="shared" si="3"/>
        <v>43563.208333333328</v>
      </c>
    </row>
    <row r="26" spans="1:21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G26" t="s">
        <v>20</v>
      </c>
      <c r="H26">
        <v>2673</v>
      </c>
      <c r="I26" t="s">
        <v>21</v>
      </c>
      <c r="J26" t="s">
        <v>22</v>
      </c>
      <c r="K26">
        <v>1403326800</v>
      </c>
      <c r="L26">
        <v>1403499600</v>
      </c>
      <c r="M26" t="b">
        <v>0</v>
      </c>
      <c r="N26" t="b">
        <v>0</v>
      </c>
      <c r="O26" t="s">
        <v>65</v>
      </c>
      <c r="P26">
        <f t="shared" si="5"/>
        <v>113</v>
      </c>
      <c r="Q26">
        <f t="shared" si="4"/>
        <v>39</v>
      </c>
      <c r="R26" t="str">
        <f t="shared" si="0"/>
        <v>technology</v>
      </c>
      <c r="S26" t="str">
        <f t="shared" si="1"/>
        <v>wearables</v>
      </c>
      <c r="T26" s="6">
        <f t="shared" si="2"/>
        <v>41811.208333333336</v>
      </c>
      <c r="U26" s="6">
        <f t="shared" si="3"/>
        <v>41813.208333333336</v>
      </c>
    </row>
    <row r="27" spans="1:21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G27" t="s">
        <v>20</v>
      </c>
      <c r="H27">
        <v>163</v>
      </c>
      <c r="I27" t="s">
        <v>21</v>
      </c>
      <c r="J27" t="s">
        <v>22</v>
      </c>
      <c r="K27">
        <v>1305694800</v>
      </c>
      <c r="L27">
        <v>1307422800</v>
      </c>
      <c r="M27" t="b">
        <v>0</v>
      </c>
      <c r="N27" t="b">
        <v>1</v>
      </c>
      <c r="O27" t="s">
        <v>89</v>
      </c>
      <c r="P27">
        <f t="shared" si="5"/>
        <v>216</v>
      </c>
      <c r="Q27">
        <f t="shared" si="4"/>
        <v>73.03</v>
      </c>
      <c r="R27" t="str">
        <f t="shared" si="0"/>
        <v>games</v>
      </c>
      <c r="S27" t="str">
        <f t="shared" si="1"/>
        <v>video games</v>
      </c>
      <c r="T27" s="6">
        <f t="shared" si="2"/>
        <v>40681.208333333336</v>
      </c>
      <c r="U27" s="6">
        <f t="shared" si="3"/>
        <v>40701.208333333336</v>
      </c>
    </row>
    <row r="28" spans="1:21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G28" t="s">
        <v>74</v>
      </c>
      <c r="H28">
        <v>1480</v>
      </c>
      <c r="I28" t="s">
        <v>21</v>
      </c>
      <c r="J28" t="s">
        <v>22</v>
      </c>
      <c r="K28">
        <v>1533013200</v>
      </c>
      <c r="L28">
        <v>1535346000</v>
      </c>
      <c r="M28" t="b">
        <v>0</v>
      </c>
      <c r="N28" t="b">
        <v>0</v>
      </c>
      <c r="O28" t="s">
        <v>33</v>
      </c>
      <c r="P28">
        <f t="shared" si="5"/>
        <v>48</v>
      </c>
      <c r="Q28">
        <f t="shared" si="4"/>
        <v>35.01</v>
      </c>
      <c r="R28" t="str">
        <f t="shared" si="0"/>
        <v>theater</v>
      </c>
      <c r="S28" t="str">
        <f t="shared" si="1"/>
        <v>plays</v>
      </c>
      <c r="T28" s="6">
        <f t="shared" si="2"/>
        <v>43312.208333333328</v>
      </c>
      <c r="U28" s="6">
        <f t="shared" si="3"/>
        <v>43339.208333333328</v>
      </c>
    </row>
    <row r="29" spans="1:21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G29" t="s">
        <v>14</v>
      </c>
      <c r="H29">
        <v>15</v>
      </c>
      <c r="I29" t="s">
        <v>21</v>
      </c>
      <c r="J29" t="s">
        <v>22</v>
      </c>
      <c r="K29">
        <v>1443848400</v>
      </c>
      <c r="L29">
        <v>1444539600</v>
      </c>
      <c r="M29" t="b">
        <v>0</v>
      </c>
      <c r="N29" t="b">
        <v>0</v>
      </c>
      <c r="O29" t="s">
        <v>23</v>
      </c>
      <c r="P29">
        <f t="shared" si="5"/>
        <v>80</v>
      </c>
      <c r="Q29">
        <f t="shared" si="4"/>
        <v>106.6</v>
      </c>
      <c r="R29" t="str">
        <f t="shared" si="0"/>
        <v>music</v>
      </c>
      <c r="S29" t="str">
        <f t="shared" si="1"/>
        <v>rock</v>
      </c>
      <c r="T29" s="6">
        <f t="shared" si="2"/>
        <v>42280.208333333328</v>
      </c>
      <c r="U29" s="6">
        <f t="shared" si="3"/>
        <v>42288.208333333328</v>
      </c>
    </row>
    <row r="30" spans="1:21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G30" t="s">
        <v>20</v>
      </c>
      <c r="H30">
        <v>2220</v>
      </c>
      <c r="I30" t="s">
        <v>21</v>
      </c>
      <c r="J30" t="s">
        <v>22</v>
      </c>
      <c r="K30">
        <v>1265695200</v>
      </c>
      <c r="L30">
        <v>1267682400</v>
      </c>
      <c r="M30" t="b">
        <v>0</v>
      </c>
      <c r="N30" t="b">
        <v>1</v>
      </c>
      <c r="O30" t="s">
        <v>33</v>
      </c>
      <c r="P30">
        <f t="shared" si="5"/>
        <v>105</v>
      </c>
      <c r="Q30">
        <f t="shared" si="4"/>
        <v>62</v>
      </c>
      <c r="R30" t="str">
        <f t="shared" si="0"/>
        <v>theater</v>
      </c>
      <c r="S30" t="str">
        <f t="shared" si="1"/>
        <v>plays</v>
      </c>
      <c r="T30" s="6">
        <f t="shared" si="2"/>
        <v>40218.25</v>
      </c>
      <c r="U30" s="6">
        <f t="shared" si="3"/>
        <v>40241.25</v>
      </c>
    </row>
    <row r="31" spans="1:21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G31" t="s">
        <v>20</v>
      </c>
      <c r="H31">
        <v>1606</v>
      </c>
      <c r="I31" t="s">
        <v>98</v>
      </c>
      <c r="J31" t="s">
        <v>99</v>
      </c>
      <c r="K31">
        <v>1532062800</v>
      </c>
      <c r="L31">
        <v>1535518800</v>
      </c>
      <c r="M31" t="b">
        <v>0</v>
      </c>
      <c r="N31" t="b">
        <v>0</v>
      </c>
      <c r="O31" t="s">
        <v>100</v>
      </c>
      <c r="P31">
        <f t="shared" si="5"/>
        <v>329</v>
      </c>
      <c r="Q31">
        <f t="shared" si="4"/>
        <v>94</v>
      </c>
      <c r="R31" t="str">
        <f t="shared" si="0"/>
        <v>film &amp; video</v>
      </c>
      <c r="S31" t="str">
        <f t="shared" si="1"/>
        <v>shorts</v>
      </c>
      <c r="T31" s="6">
        <f t="shared" si="2"/>
        <v>43301.208333333328</v>
      </c>
      <c r="U31" s="6">
        <f t="shared" si="3"/>
        <v>43341.208333333328</v>
      </c>
    </row>
    <row r="32" spans="1:21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G32" t="s">
        <v>20</v>
      </c>
      <c r="H32">
        <v>129</v>
      </c>
      <c r="I32" t="s">
        <v>21</v>
      </c>
      <c r="J32" t="s">
        <v>22</v>
      </c>
      <c r="K32">
        <v>1558674000</v>
      </c>
      <c r="L32">
        <v>1559106000</v>
      </c>
      <c r="M32" t="b">
        <v>0</v>
      </c>
      <c r="N32" t="b">
        <v>0</v>
      </c>
      <c r="O32" t="s">
        <v>71</v>
      </c>
      <c r="P32">
        <f t="shared" si="5"/>
        <v>161</v>
      </c>
      <c r="Q32">
        <f t="shared" si="4"/>
        <v>112.05</v>
      </c>
      <c r="R32" t="str">
        <f t="shared" si="0"/>
        <v>film &amp; video</v>
      </c>
      <c r="S32" t="str">
        <f t="shared" si="1"/>
        <v>animation</v>
      </c>
      <c r="T32" s="6">
        <f t="shared" si="2"/>
        <v>43609.208333333328</v>
      </c>
      <c r="U32" s="6">
        <f t="shared" si="3"/>
        <v>43614.208333333328</v>
      </c>
    </row>
    <row r="33" spans="1:21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G33" t="s">
        <v>20</v>
      </c>
      <c r="H33">
        <v>226</v>
      </c>
      <c r="I33" t="s">
        <v>40</v>
      </c>
      <c r="J33" t="s">
        <v>41</v>
      </c>
      <c r="K33">
        <v>1451973600</v>
      </c>
      <c r="L33">
        <v>1454392800</v>
      </c>
      <c r="M33" t="b">
        <v>0</v>
      </c>
      <c r="N33" t="b">
        <v>0</v>
      </c>
      <c r="O33" t="s">
        <v>89</v>
      </c>
      <c r="P33">
        <f t="shared" si="5"/>
        <v>310</v>
      </c>
      <c r="Q33">
        <f t="shared" si="4"/>
        <v>48.01</v>
      </c>
      <c r="R33" t="str">
        <f t="shared" si="0"/>
        <v>games</v>
      </c>
      <c r="S33" t="str">
        <f t="shared" si="1"/>
        <v>video games</v>
      </c>
      <c r="T33" s="6">
        <f t="shared" si="2"/>
        <v>42374.25</v>
      </c>
      <c r="U33" s="6">
        <f t="shared" si="3"/>
        <v>42402.25</v>
      </c>
    </row>
    <row r="34" spans="1:21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G34" t="s">
        <v>14</v>
      </c>
      <c r="H34">
        <v>2307</v>
      </c>
      <c r="I34" t="s">
        <v>107</v>
      </c>
      <c r="J34" t="s">
        <v>108</v>
      </c>
      <c r="K34">
        <v>1515564000</v>
      </c>
      <c r="L34">
        <v>1517896800</v>
      </c>
      <c r="M34" t="b">
        <v>0</v>
      </c>
      <c r="N34" t="b">
        <v>0</v>
      </c>
      <c r="O34" t="s">
        <v>42</v>
      </c>
      <c r="P34">
        <f t="shared" si="5"/>
        <v>87</v>
      </c>
      <c r="Q34">
        <f t="shared" si="4"/>
        <v>38</v>
      </c>
      <c r="R34" t="str">
        <f t="shared" si="0"/>
        <v>film &amp; video</v>
      </c>
      <c r="S34" t="str">
        <f t="shared" si="1"/>
        <v>documentary</v>
      </c>
      <c r="T34" s="6">
        <f t="shared" si="2"/>
        <v>43110.25</v>
      </c>
      <c r="U34" s="6">
        <f t="shared" si="3"/>
        <v>43137.25</v>
      </c>
    </row>
    <row r="35" spans="1:21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G35" t="s">
        <v>20</v>
      </c>
      <c r="H35">
        <v>5419</v>
      </c>
      <c r="I35" t="s">
        <v>21</v>
      </c>
      <c r="J35" t="s">
        <v>22</v>
      </c>
      <c r="K35">
        <v>1412485200</v>
      </c>
      <c r="L35">
        <v>1415685600</v>
      </c>
      <c r="M35" t="b">
        <v>0</v>
      </c>
      <c r="N35" t="b">
        <v>0</v>
      </c>
      <c r="O35" t="s">
        <v>33</v>
      </c>
      <c r="P35">
        <f t="shared" si="5"/>
        <v>378</v>
      </c>
      <c r="Q35">
        <f t="shared" si="4"/>
        <v>35</v>
      </c>
      <c r="R35" t="str">
        <f t="shared" si="0"/>
        <v>theater</v>
      </c>
      <c r="S35" t="str">
        <f t="shared" si="1"/>
        <v>plays</v>
      </c>
      <c r="T35" s="6">
        <f t="shared" si="2"/>
        <v>41917.208333333336</v>
      </c>
      <c r="U35" s="6">
        <f t="shared" si="3"/>
        <v>41954.25</v>
      </c>
    </row>
    <row r="36" spans="1:21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G36" t="s">
        <v>20</v>
      </c>
      <c r="H36">
        <v>165</v>
      </c>
      <c r="I36" t="s">
        <v>21</v>
      </c>
      <c r="J36" t="s">
        <v>22</v>
      </c>
      <c r="K36">
        <v>1490245200</v>
      </c>
      <c r="L36">
        <v>1490677200</v>
      </c>
      <c r="M36" t="b">
        <v>0</v>
      </c>
      <c r="N36" t="b">
        <v>0</v>
      </c>
      <c r="O36" t="s">
        <v>42</v>
      </c>
      <c r="P36">
        <f t="shared" si="5"/>
        <v>151</v>
      </c>
      <c r="Q36">
        <f t="shared" si="4"/>
        <v>85</v>
      </c>
      <c r="R36" t="str">
        <f t="shared" si="0"/>
        <v>film &amp; video</v>
      </c>
      <c r="S36" t="str">
        <f t="shared" si="1"/>
        <v>documentary</v>
      </c>
      <c r="T36" s="6">
        <f t="shared" si="2"/>
        <v>42817.208333333328</v>
      </c>
      <c r="U36" s="6">
        <f t="shared" si="3"/>
        <v>42822.208333333328</v>
      </c>
    </row>
    <row r="37" spans="1:21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G37" t="s">
        <v>20</v>
      </c>
      <c r="H37">
        <v>1965</v>
      </c>
      <c r="I37" t="s">
        <v>36</v>
      </c>
      <c r="J37" t="s">
        <v>37</v>
      </c>
      <c r="K37">
        <v>1547877600</v>
      </c>
      <c r="L37">
        <v>1551506400</v>
      </c>
      <c r="M37" t="b">
        <v>0</v>
      </c>
      <c r="N37" t="b">
        <v>1</v>
      </c>
      <c r="O37" t="s">
        <v>53</v>
      </c>
      <c r="P37">
        <f t="shared" si="5"/>
        <v>150</v>
      </c>
      <c r="Q37">
        <f t="shared" si="4"/>
        <v>95.99</v>
      </c>
      <c r="R37" t="str">
        <f t="shared" si="0"/>
        <v>film &amp; video</v>
      </c>
      <c r="S37" t="str">
        <f t="shared" si="1"/>
        <v>drama</v>
      </c>
      <c r="T37" s="6">
        <f t="shared" si="2"/>
        <v>43484.25</v>
      </c>
      <c r="U37" s="6">
        <f t="shared" si="3"/>
        <v>43526.25</v>
      </c>
    </row>
    <row r="38" spans="1:21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G38" t="s">
        <v>20</v>
      </c>
      <c r="H38">
        <v>16</v>
      </c>
      <c r="I38" t="s">
        <v>21</v>
      </c>
      <c r="J38" t="s">
        <v>22</v>
      </c>
      <c r="K38">
        <v>1298700000</v>
      </c>
      <c r="L38">
        <v>1300856400</v>
      </c>
      <c r="M38" t="b">
        <v>0</v>
      </c>
      <c r="N38" t="b">
        <v>0</v>
      </c>
      <c r="O38" t="s">
        <v>33</v>
      </c>
      <c r="P38">
        <f t="shared" si="5"/>
        <v>157</v>
      </c>
      <c r="Q38">
        <f t="shared" si="4"/>
        <v>68.81</v>
      </c>
      <c r="R38" t="str">
        <f t="shared" si="0"/>
        <v>theater</v>
      </c>
      <c r="S38" t="str">
        <f t="shared" si="1"/>
        <v>plays</v>
      </c>
      <c r="T38" s="6">
        <f t="shared" si="2"/>
        <v>40600.25</v>
      </c>
      <c r="U38" s="6">
        <f t="shared" si="3"/>
        <v>40625.208333333336</v>
      </c>
    </row>
    <row r="39" spans="1:21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G39" t="s">
        <v>20</v>
      </c>
      <c r="H39">
        <v>107</v>
      </c>
      <c r="I39" t="s">
        <v>21</v>
      </c>
      <c r="J39" t="s">
        <v>22</v>
      </c>
      <c r="K39">
        <v>1570338000</v>
      </c>
      <c r="L39">
        <v>1573192800</v>
      </c>
      <c r="M39" t="b">
        <v>0</v>
      </c>
      <c r="N39" t="b">
        <v>1</v>
      </c>
      <c r="O39" t="s">
        <v>119</v>
      </c>
      <c r="P39">
        <f t="shared" si="5"/>
        <v>140</v>
      </c>
      <c r="Q39">
        <f t="shared" si="4"/>
        <v>105.97</v>
      </c>
      <c r="R39" t="str">
        <f t="shared" si="0"/>
        <v>publishing</v>
      </c>
      <c r="S39" t="str">
        <f t="shared" si="1"/>
        <v>fiction</v>
      </c>
      <c r="T39" s="6">
        <f t="shared" si="2"/>
        <v>43744.208333333328</v>
      </c>
      <c r="U39" s="6">
        <f t="shared" si="3"/>
        <v>43777.25</v>
      </c>
    </row>
    <row r="40" spans="1:21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G40" t="s">
        <v>20</v>
      </c>
      <c r="H40">
        <v>134</v>
      </c>
      <c r="I40" t="s">
        <v>21</v>
      </c>
      <c r="J40" t="s">
        <v>22</v>
      </c>
      <c r="K40">
        <v>1287378000</v>
      </c>
      <c r="L40">
        <v>1287810000</v>
      </c>
      <c r="M40" t="b">
        <v>0</v>
      </c>
      <c r="N40" t="b">
        <v>0</v>
      </c>
      <c r="O40" t="s">
        <v>122</v>
      </c>
      <c r="P40">
        <f t="shared" si="5"/>
        <v>325</v>
      </c>
      <c r="Q40">
        <f t="shared" si="4"/>
        <v>75.260000000000005</v>
      </c>
      <c r="R40" t="str">
        <f t="shared" si="0"/>
        <v>photography</v>
      </c>
      <c r="S40" t="str">
        <f t="shared" si="1"/>
        <v>photography books</v>
      </c>
      <c r="T40" s="6">
        <f t="shared" si="2"/>
        <v>40469.208333333336</v>
      </c>
      <c r="U40" s="6">
        <f t="shared" si="3"/>
        <v>40474.208333333336</v>
      </c>
    </row>
    <row r="41" spans="1:21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G41" t="s">
        <v>14</v>
      </c>
      <c r="H41">
        <v>88</v>
      </c>
      <c r="I41" t="s">
        <v>36</v>
      </c>
      <c r="J41" t="s">
        <v>37</v>
      </c>
      <c r="K41">
        <v>1361772000</v>
      </c>
      <c r="L41">
        <v>1362978000</v>
      </c>
      <c r="M41" t="b">
        <v>0</v>
      </c>
      <c r="N41" t="b">
        <v>0</v>
      </c>
      <c r="O41" t="s">
        <v>33</v>
      </c>
      <c r="P41">
        <f t="shared" si="5"/>
        <v>51</v>
      </c>
      <c r="Q41">
        <f t="shared" si="4"/>
        <v>57.13</v>
      </c>
      <c r="R41" t="str">
        <f t="shared" si="0"/>
        <v>theater</v>
      </c>
      <c r="S41" t="str">
        <f t="shared" si="1"/>
        <v>plays</v>
      </c>
      <c r="T41" s="6">
        <f t="shared" si="2"/>
        <v>41330.25</v>
      </c>
      <c r="U41" s="6">
        <f t="shared" si="3"/>
        <v>41344.208333333336</v>
      </c>
    </row>
    <row r="42" spans="1:21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G42" t="s">
        <v>20</v>
      </c>
      <c r="H42">
        <v>198</v>
      </c>
      <c r="I42" t="s">
        <v>21</v>
      </c>
      <c r="J42" t="s">
        <v>22</v>
      </c>
      <c r="K42">
        <v>1275714000</v>
      </c>
      <c r="L42">
        <v>1277355600</v>
      </c>
      <c r="M42" t="b">
        <v>0</v>
      </c>
      <c r="N42" t="b">
        <v>1</v>
      </c>
      <c r="O42" t="s">
        <v>65</v>
      </c>
      <c r="P42">
        <f t="shared" si="5"/>
        <v>169</v>
      </c>
      <c r="Q42">
        <f t="shared" si="4"/>
        <v>75.14</v>
      </c>
      <c r="R42" t="str">
        <f t="shared" si="0"/>
        <v>technology</v>
      </c>
      <c r="S42" t="str">
        <f t="shared" si="1"/>
        <v>wearables</v>
      </c>
      <c r="T42" s="6">
        <f t="shared" si="2"/>
        <v>40334.208333333336</v>
      </c>
      <c r="U42" s="6">
        <f t="shared" si="3"/>
        <v>40353.208333333336</v>
      </c>
    </row>
    <row r="43" spans="1:21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G43" t="s">
        <v>20</v>
      </c>
      <c r="H43">
        <v>111</v>
      </c>
      <c r="I43" t="s">
        <v>107</v>
      </c>
      <c r="J43" t="s">
        <v>108</v>
      </c>
      <c r="K43">
        <v>1346734800</v>
      </c>
      <c r="L43">
        <v>1348981200</v>
      </c>
      <c r="M43" t="b">
        <v>0</v>
      </c>
      <c r="N43" t="b">
        <v>1</v>
      </c>
      <c r="O43" t="s">
        <v>23</v>
      </c>
      <c r="P43">
        <f t="shared" si="5"/>
        <v>213</v>
      </c>
      <c r="Q43">
        <f t="shared" si="4"/>
        <v>107.42</v>
      </c>
      <c r="R43" t="str">
        <f t="shared" si="0"/>
        <v>music</v>
      </c>
      <c r="S43" t="str">
        <f t="shared" si="1"/>
        <v>rock</v>
      </c>
      <c r="T43" s="6">
        <f t="shared" si="2"/>
        <v>41156.208333333336</v>
      </c>
      <c r="U43" s="6">
        <f t="shared" si="3"/>
        <v>41182.208333333336</v>
      </c>
    </row>
    <row r="44" spans="1:21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G44" t="s">
        <v>20</v>
      </c>
      <c r="H44">
        <v>222</v>
      </c>
      <c r="I44" t="s">
        <v>21</v>
      </c>
      <c r="J44" t="s">
        <v>22</v>
      </c>
      <c r="K44">
        <v>1309755600</v>
      </c>
      <c r="L44">
        <v>1310533200</v>
      </c>
      <c r="M44" t="b">
        <v>0</v>
      </c>
      <c r="N44" t="b">
        <v>0</v>
      </c>
      <c r="O44" t="s">
        <v>17</v>
      </c>
      <c r="P44">
        <f t="shared" si="5"/>
        <v>444</v>
      </c>
      <c r="Q44">
        <f t="shared" si="4"/>
        <v>36</v>
      </c>
      <c r="R44" t="str">
        <f t="shared" si="0"/>
        <v>food</v>
      </c>
      <c r="S44" t="str">
        <f t="shared" si="1"/>
        <v>food trucks</v>
      </c>
      <c r="T44" s="6">
        <f t="shared" si="2"/>
        <v>40728.208333333336</v>
      </c>
      <c r="U44" s="6">
        <f t="shared" si="3"/>
        <v>40737.208333333336</v>
      </c>
    </row>
    <row r="45" spans="1:21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G45" t="s">
        <v>20</v>
      </c>
      <c r="H45">
        <v>6212</v>
      </c>
      <c r="I45" t="s">
        <v>21</v>
      </c>
      <c r="J45" t="s">
        <v>22</v>
      </c>
      <c r="K45">
        <v>1406178000</v>
      </c>
      <c r="L45">
        <v>1407560400</v>
      </c>
      <c r="M45" t="b">
        <v>0</v>
      </c>
      <c r="N45" t="b">
        <v>0</v>
      </c>
      <c r="O45" t="s">
        <v>133</v>
      </c>
      <c r="P45">
        <f t="shared" si="5"/>
        <v>186</v>
      </c>
      <c r="Q45">
        <f t="shared" si="4"/>
        <v>27</v>
      </c>
      <c r="R45" t="str">
        <f t="shared" si="0"/>
        <v>publishing</v>
      </c>
      <c r="S45" t="str">
        <f t="shared" si="1"/>
        <v>radio &amp; podcasts</v>
      </c>
      <c r="T45" s="6">
        <f t="shared" si="2"/>
        <v>41844.208333333336</v>
      </c>
      <c r="U45" s="6">
        <f t="shared" si="3"/>
        <v>41860.208333333336</v>
      </c>
    </row>
    <row r="46" spans="1:21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G46" t="s">
        <v>20</v>
      </c>
      <c r="H46">
        <v>98</v>
      </c>
      <c r="I46" t="s">
        <v>36</v>
      </c>
      <c r="J46" t="s">
        <v>37</v>
      </c>
      <c r="K46">
        <v>1552798800</v>
      </c>
      <c r="L46">
        <v>1552885200</v>
      </c>
      <c r="M46" t="b">
        <v>0</v>
      </c>
      <c r="N46" t="b">
        <v>0</v>
      </c>
      <c r="O46" t="s">
        <v>119</v>
      </c>
      <c r="P46">
        <f t="shared" si="5"/>
        <v>659</v>
      </c>
      <c r="Q46">
        <f t="shared" si="4"/>
        <v>107.56</v>
      </c>
      <c r="R46" t="str">
        <f t="shared" si="0"/>
        <v>publishing</v>
      </c>
      <c r="S46" t="str">
        <f t="shared" si="1"/>
        <v>fiction</v>
      </c>
      <c r="T46" s="6">
        <f t="shared" si="2"/>
        <v>43541.208333333328</v>
      </c>
      <c r="U46" s="6">
        <f t="shared" si="3"/>
        <v>43542.208333333328</v>
      </c>
    </row>
    <row r="47" spans="1:21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G47" t="s">
        <v>14</v>
      </c>
      <c r="H47">
        <v>48</v>
      </c>
      <c r="I47" t="s">
        <v>21</v>
      </c>
      <c r="J47" t="s">
        <v>22</v>
      </c>
      <c r="K47">
        <v>1478062800</v>
      </c>
      <c r="L47">
        <v>1479362400</v>
      </c>
      <c r="M47" t="b">
        <v>0</v>
      </c>
      <c r="N47" t="b">
        <v>1</v>
      </c>
      <c r="O47" t="s">
        <v>33</v>
      </c>
      <c r="P47">
        <f t="shared" si="5"/>
        <v>48</v>
      </c>
      <c r="Q47">
        <f t="shared" si="4"/>
        <v>94.38</v>
      </c>
      <c r="R47" t="str">
        <f t="shared" si="0"/>
        <v>theater</v>
      </c>
      <c r="S47" t="str">
        <f t="shared" si="1"/>
        <v>plays</v>
      </c>
      <c r="T47" s="6">
        <f t="shared" si="2"/>
        <v>42676.208333333328</v>
      </c>
      <c r="U47" s="6">
        <f t="shared" si="3"/>
        <v>42691.25</v>
      </c>
    </row>
    <row r="48" spans="1:21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G48" t="s">
        <v>20</v>
      </c>
      <c r="H48">
        <v>92</v>
      </c>
      <c r="I48" t="s">
        <v>21</v>
      </c>
      <c r="J48" t="s">
        <v>22</v>
      </c>
      <c r="K48">
        <v>1278565200</v>
      </c>
      <c r="L48">
        <v>1280552400</v>
      </c>
      <c r="M48" t="b">
        <v>0</v>
      </c>
      <c r="N48" t="b">
        <v>0</v>
      </c>
      <c r="O48" t="s">
        <v>23</v>
      </c>
      <c r="P48">
        <f t="shared" si="5"/>
        <v>115</v>
      </c>
      <c r="Q48">
        <f t="shared" si="4"/>
        <v>46.16</v>
      </c>
      <c r="R48" t="str">
        <f t="shared" si="0"/>
        <v>music</v>
      </c>
      <c r="S48" t="str">
        <f t="shared" si="1"/>
        <v>rock</v>
      </c>
      <c r="T48" s="6">
        <f t="shared" si="2"/>
        <v>40367.208333333336</v>
      </c>
      <c r="U48" s="6">
        <f t="shared" si="3"/>
        <v>40390.208333333336</v>
      </c>
    </row>
    <row r="49" spans="1:21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G49" t="s">
        <v>20</v>
      </c>
      <c r="H49">
        <v>149</v>
      </c>
      <c r="I49" t="s">
        <v>21</v>
      </c>
      <c r="J49" t="s">
        <v>22</v>
      </c>
      <c r="K49">
        <v>1396069200</v>
      </c>
      <c r="L49">
        <v>1398661200</v>
      </c>
      <c r="M49" t="b">
        <v>0</v>
      </c>
      <c r="N49" t="b">
        <v>0</v>
      </c>
      <c r="O49" t="s">
        <v>33</v>
      </c>
      <c r="P49">
        <f t="shared" si="5"/>
        <v>475</v>
      </c>
      <c r="Q49">
        <f t="shared" si="4"/>
        <v>47.85</v>
      </c>
      <c r="R49" t="str">
        <f t="shared" si="0"/>
        <v>theater</v>
      </c>
      <c r="S49" t="str">
        <f t="shared" si="1"/>
        <v>plays</v>
      </c>
      <c r="T49" s="6">
        <f t="shared" si="2"/>
        <v>41727.208333333336</v>
      </c>
      <c r="U49" s="6">
        <f t="shared" si="3"/>
        <v>41757.208333333336</v>
      </c>
    </row>
    <row r="50" spans="1:21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G50" t="s">
        <v>20</v>
      </c>
      <c r="H50">
        <v>2431</v>
      </c>
      <c r="I50" t="s">
        <v>21</v>
      </c>
      <c r="J50" t="s">
        <v>22</v>
      </c>
      <c r="K50">
        <v>1435208400</v>
      </c>
      <c r="L50">
        <v>1436245200</v>
      </c>
      <c r="M50" t="b">
        <v>0</v>
      </c>
      <c r="N50" t="b">
        <v>0</v>
      </c>
      <c r="O50" t="s">
        <v>33</v>
      </c>
      <c r="P50">
        <f t="shared" si="5"/>
        <v>387</v>
      </c>
      <c r="Q50">
        <f t="shared" si="4"/>
        <v>53.01</v>
      </c>
      <c r="R50" t="str">
        <f t="shared" si="0"/>
        <v>theater</v>
      </c>
      <c r="S50" t="str">
        <f t="shared" si="1"/>
        <v>plays</v>
      </c>
      <c r="T50" s="6">
        <f t="shared" si="2"/>
        <v>42180.208333333328</v>
      </c>
      <c r="U50" s="6">
        <f t="shared" si="3"/>
        <v>42192.208333333328</v>
      </c>
    </row>
    <row r="51" spans="1:21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G51" t="s">
        <v>20</v>
      </c>
      <c r="H51">
        <v>303</v>
      </c>
      <c r="I51" t="s">
        <v>21</v>
      </c>
      <c r="J51" t="s">
        <v>22</v>
      </c>
      <c r="K51">
        <v>1571547600</v>
      </c>
      <c r="L51">
        <v>1575439200</v>
      </c>
      <c r="M51" t="b">
        <v>0</v>
      </c>
      <c r="N51" t="b">
        <v>0</v>
      </c>
      <c r="O51" t="s">
        <v>23</v>
      </c>
      <c r="P51">
        <f t="shared" si="5"/>
        <v>190</v>
      </c>
      <c r="Q51">
        <f t="shared" si="4"/>
        <v>45.06</v>
      </c>
      <c r="R51" t="str">
        <f t="shared" si="0"/>
        <v>music</v>
      </c>
      <c r="S51" t="str">
        <f t="shared" si="1"/>
        <v>rock</v>
      </c>
      <c r="T51" s="6">
        <f t="shared" si="2"/>
        <v>43758.208333333328</v>
      </c>
      <c r="U51" s="6">
        <f t="shared" si="3"/>
        <v>43803.25</v>
      </c>
    </row>
    <row r="52" spans="1:21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G52" t="s">
        <v>14</v>
      </c>
      <c r="H52">
        <v>1</v>
      </c>
      <c r="I52" t="s">
        <v>107</v>
      </c>
      <c r="J52" t="s">
        <v>108</v>
      </c>
      <c r="K52">
        <v>1375333200</v>
      </c>
      <c r="L52">
        <v>1377752400</v>
      </c>
      <c r="M52" t="b">
        <v>0</v>
      </c>
      <c r="N52" t="b">
        <v>0</v>
      </c>
      <c r="O52" t="s">
        <v>148</v>
      </c>
      <c r="P52">
        <f t="shared" si="5"/>
        <v>2</v>
      </c>
      <c r="Q52">
        <f t="shared" si="4"/>
        <v>2</v>
      </c>
      <c r="R52" t="str">
        <f t="shared" si="0"/>
        <v>music</v>
      </c>
      <c r="S52" t="str">
        <f t="shared" si="1"/>
        <v>metal</v>
      </c>
      <c r="T52" s="6">
        <f t="shared" si="2"/>
        <v>41487.208333333336</v>
      </c>
      <c r="U52" s="6">
        <f t="shared" si="3"/>
        <v>41515.208333333336</v>
      </c>
    </row>
    <row r="53" spans="1:21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G53" t="s">
        <v>14</v>
      </c>
      <c r="H53">
        <v>1467</v>
      </c>
      <c r="I53" t="s">
        <v>40</v>
      </c>
      <c r="J53" t="s">
        <v>41</v>
      </c>
      <c r="K53">
        <v>1332824400</v>
      </c>
      <c r="L53">
        <v>1334206800</v>
      </c>
      <c r="M53" t="b">
        <v>0</v>
      </c>
      <c r="N53" t="b">
        <v>1</v>
      </c>
      <c r="O53" t="s">
        <v>65</v>
      </c>
      <c r="P53">
        <f t="shared" si="5"/>
        <v>92</v>
      </c>
      <c r="Q53">
        <f t="shared" si="4"/>
        <v>99.01</v>
      </c>
      <c r="R53" t="str">
        <f t="shared" si="0"/>
        <v>technology</v>
      </c>
      <c r="S53" t="str">
        <f t="shared" si="1"/>
        <v>wearables</v>
      </c>
      <c r="T53" s="6">
        <f t="shared" si="2"/>
        <v>40995.208333333336</v>
      </c>
      <c r="U53" s="6">
        <f t="shared" si="3"/>
        <v>41011.208333333336</v>
      </c>
    </row>
    <row r="54" spans="1:21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G54" t="s">
        <v>14</v>
      </c>
      <c r="H54">
        <v>75</v>
      </c>
      <c r="I54" t="s">
        <v>21</v>
      </c>
      <c r="J54" t="s">
        <v>22</v>
      </c>
      <c r="K54">
        <v>1284526800</v>
      </c>
      <c r="L54">
        <v>1284872400</v>
      </c>
      <c r="M54" t="b">
        <v>0</v>
      </c>
      <c r="N54" t="b">
        <v>0</v>
      </c>
      <c r="O54" t="s">
        <v>33</v>
      </c>
      <c r="P54">
        <f t="shared" si="5"/>
        <v>34</v>
      </c>
      <c r="Q54">
        <f t="shared" si="4"/>
        <v>32.79</v>
      </c>
      <c r="R54" t="str">
        <f t="shared" si="0"/>
        <v>theater</v>
      </c>
      <c r="S54" t="str">
        <f t="shared" si="1"/>
        <v>plays</v>
      </c>
      <c r="T54" s="6">
        <f t="shared" si="2"/>
        <v>40436.208333333336</v>
      </c>
      <c r="U54" s="6">
        <f t="shared" si="3"/>
        <v>40440.208333333336</v>
      </c>
    </row>
    <row r="55" spans="1:21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G55" t="s">
        <v>20</v>
      </c>
      <c r="H55">
        <v>209</v>
      </c>
      <c r="I55" t="s">
        <v>21</v>
      </c>
      <c r="J55" t="s">
        <v>22</v>
      </c>
      <c r="K55">
        <v>1400562000</v>
      </c>
      <c r="L55">
        <v>1403931600</v>
      </c>
      <c r="M55" t="b">
        <v>0</v>
      </c>
      <c r="N55" t="b">
        <v>0</v>
      </c>
      <c r="O55" t="s">
        <v>53</v>
      </c>
      <c r="P55">
        <f t="shared" si="5"/>
        <v>140</v>
      </c>
      <c r="Q55">
        <f t="shared" si="4"/>
        <v>59.12</v>
      </c>
      <c r="R55" t="str">
        <f t="shared" si="0"/>
        <v>film &amp; video</v>
      </c>
      <c r="S55" t="str">
        <f t="shared" si="1"/>
        <v>drama</v>
      </c>
      <c r="T55" s="6">
        <f t="shared" si="2"/>
        <v>41779.208333333336</v>
      </c>
      <c r="U55" s="6">
        <f t="shared" si="3"/>
        <v>41818.208333333336</v>
      </c>
    </row>
    <row r="56" spans="1:21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G56" t="s">
        <v>14</v>
      </c>
      <c r="H56">
        <v>120</v>
      </c>
      <c r="I56" t="s">
        <v>21</v>
      </c>
      <c r="J56" t="s">
        <v>22</v>
      </c>
      <c r="K56">
        <v>1520748000</v>
      </c>
      <c r="L56">
        <v>1521262800</v>
      </c>
      <c r="M56" t="b">
        <v>0</v>
      </c>
      <c r="N56" t="b">
        <v>0</v>
      </c>
      <c r="O56" t="s">
        <v>65</v>
      </c>
      <c r="P56">
        <f t="shared" si="5"/>
        <v>90</v>
      </c>
      <c r="Q56">
        <f t="shared" si="4"/>
        <v>44.93</v>
      </c>
      <c r="R56" t="str">
        <f t="shared" si="0"/>
        <v>technology</v>
      </c>
      <c r="S56" t="str">
        <f t="shared" si="1"/>
        <v>wearables</v>
      </c>
      <c r="T56" s="6">
        <f t="shared" si="2"/>
        <v>43170.25</v>
      </c>
      <c r="U56" s="6">
        <f t="shared" si="3"/>
        <v>43176.208333333328</v>
      </c>
    </row>
    <row r="57" spans="1:21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G57" t="s">
        <v>20</v>
      </c>
      <c r="H57">
        <v>131</v>
      </c>
      <c r="I57" t="s">
        <v>21</v>
      </c>
      <c r="J57" t="s">
        <v>22</v>
      </c>
      <c r="K57">
        <v>1532926800</v>
      </c>
      <c r="L57">
        <v>1533358800</v>
      </c>
      <c r="M57" t="b">
        <v>0</v>
      </c>
      <c r="N57" t="b">
        <v>0</v>
      </c>
      <c r="O57" t="s">
        <v>159</v>
      </c>
      <c r="P57">
        <f t="shared" si="5"/>
        <v>178</v>
      </c>
      <c r="Q57">
        <f t="shared" si="4"/>
        <v>89.66</v>
      </c>
      <c r="R57" t="str">
        <f t="shared" si="0"/>
        <v>music</v>
      </c>
      <c r="S57" t="str">
        <f t="shared" si="1"/>
        <v>jazz</v>
      </c>
      <c r="T57" s="6">
        <f t="shared" si="2"/>
        <v>43311.208333333328</v>
      </c>
      <c r="U57" s="6">
        <f t="shared" si="3"/>
        <v>43316.208333333328</v>
      </c>
    </row>
    <row r="58" spans="1:21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G58" t="s">
        <v>20</v>
      </c>
      <c r="H58">
        <v>164</v>
      </c>
      <c r="I58" t="s">
        <v>21</v>
      </c>
      <c r="J58" t="s">
        <v>22</v>
      </c>
      <c r="K58">
        <v>1420869600</v>
      </c>
      <c r="L58">
        <v>1421474400</v>
      </c>
      <c r="M58" t="b">
        <v>0</v>
      </c>
      <c r="N58" t="b">
        <v>0</v>
      </c>
      <c r="O58" t="s">
        <v>65</v>
      </c>
      <c r="P58">
        <f t="shared" si="5"/>
        <v>144</v>
      </c>
      <c r="Q58">
        <f t="shared" si="4"/>
        <v>70.08</v>
      </c>
      <c r="R58" t="str">
        <f t="shared" si="0"/>
        <v>technology</v>
      </c>
      <c r="S58" t="str">
        <f t="shared" si="1"/>
        <v>wearables</v>
      </c>
      <c r="T58" s="6">
        <f t="shared" si="2"/>
        <v>42014.25</v>
      </c>
      <c r="U58" s="6">
        <f t="shared" si="3"/>
        <v>42021.25</v>
      </c>
    </row>
    <row r="59" spans="1:21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G59" t="s">
        <v>20</v>
      </c>
      <c r="H59">
        <v>201</v>
      </c>
      <c r="I59" t="s">
        <v>21</v>
      </c>
      <c r="J59" t="s">
        <v>22</v>
      </c>
      <c r="K59">
        <v>1504242000</v>
      </c>
      <c r="L59">
        <v>1505278800</v>
      </c>
      <c r="M59" t="b">
        <v>0</v>
      </c>
      <c r="N59" t="b">
        <v>0</v>
      </c>
      <c r="O59" t="s">
        <v>89</v>
      </c>
      <c r="P59">
        <f t="shared" si="5"/>
        <v>215</v>
      </c>
      <c r="Q59">
        <f t="shared" si="4"/>
        <v>31.06</v>
      </c>
      <c r="R59" t="str">
        <f t="shared" si="0"/>
        <v>games</v>
      </c>
      <c r="S59" t="str">
        <f t="shared" si="1"/>
        <v>video games</v>
      </c>
      <c r="T59" s="6">
        <f t="shared" si="2"/>
        <v>42979.208333333328</v>
      </c>
      <c r="U59" s="6">
        <f t="shared" si="3"/>
        <v>42991.208333333328</v>
      </c>
    </row>
    <row r="60" spans="1:21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G60" t="s">
        <v>20</v>
      </c>
      <c r="H60">
        <v>211</v>
      </c>
      <c r="I60" t="s">
        <v>21</v>
      </c>
      <c r="J60" t="s">
        <v>22</v>
      </c>
      <c r="K60">
        <v>1442811600</v>
      </c>
      <c r="L60">
        <v>1443934800</v>
      </c>
      <c r="M60" t="b">
        <v>0</v>
      </c>
      <c r="N60" t="b">
        <v>0</v>
      </c>
      <c r="O60" t="s">
        <v>33</v>
      </c>
      <c r="P60">
        <f t="shared" si="5"/>
        <v>227</v>
      </c>
      <c r="Q60">
        <f t="shared" si="4"/>
        <v>29.06</v>
      </c>
      <c r="R60" t="str">
        <f t="shared" si="0"/>
        <v>theater</v>
      </c>
      <c r="S60" t="str">
        <f t="shared" si="1"/>
        <v>plays</v>
      </c>
      <c r="T60" s="6">
        <f t="shared" si="2"/>
        <v>42268.208333333328</v>
      </c>
      <c r="U60" s="6">
        <f t="shared" si="3"/>
        <v>42281.208333333328</v>
      </c>
    </row>
    <row r="61" spans="1:21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G61" t="s">
        <v>20</v>
      </c>
      <c r="H61">
        <v>128</v>
      </c>
      <c r="I61" t="s">
        <v>21</v>
      </c>
      <c r="J61" t="s">
        <v>22</v>
      </c>
      <c r="K61">
        <v>1497243600</v>
      </c>
      <c r="L61">
        <v>1498539600</v>
      </c>
      <c r="M61" t="b">
        <v>0</v>
      </c>
      <c r="N61" t="b">
        <v>1</v>
      </c>
      <c r="O61" t="s">
        <v>33</v>
      </c>
      <c r="P61">
        <f t="shared" si="5"/>
        <v>275</v>
      </c>
      <c r="Q61">
        <f t="shared" si="4"/>
        <v>30.09</v>
      </c>
      <c r="R61" t="str">
        <f t="shared" si="0"/>
        <v>theater</v>
      </c>
      <c r="S61" t="str">
        <f t="shared" si="1"/>
        <v>plays</v>
      </c>
      <c r="T61" s="6">
        <f t="shared" si="2"/>
        <v>42898.208333333328</v>
      </c>
      <c r="U61" s="6">
        <f t="shared" si="3"/>
        <v>42913.208333333328</v>
      </c>
    </row>
    <row r="62" spans="1:21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G62" t="s">
        <v>20</v>
      </c>
      <c r="H62">
        <v>1600</v>
      </c>
      <c r="I62" t="s">
        <v>15</v>
      </c>
      <c r="J62" t="s">
        <v>16</v>
      </c>
      <c r="K62">
        <v>1342501200</v>
      </c>
      <c r="L62">
        <v>1342760400</v>
      </c>
      <c r="M62" t="b">
        <v>0</v>
      </c>
      <c r="N62" t="b">
        <v>0</v>
      </c>
      <c r="O62" t="s">
        <v>33</v>
      </c>
      <c r="P62">
        <f t="shared" si="5"/>
        <v>144</v>
      </c>
      <c r="Q62">
        <f t="shared" si="4"/>
        <v>85</v>
      </c>
      <c r="R62" t="str">
        <f t="shared" si="0"/>
        <v>theater</v>
      </c>
      <c r="S62" t="str">
        <f t="shared" si="1"/>
        <v>plays</v>
      </c>
      <c r="T62" s="6">
        <f t="shared" si="2"/>
        <v>41107.208333333336</v>
      </c>
      <c r="U62" s="6">
        <f t="shared" si="3"/>
        <v>41110.208333333336</v>
      </c>
    </row>
    <row r="63" spans="1:21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G63" t="s">
        <v>14</v>
      </c>
      <c r="H63">
        <v>2253</v>
      </c>
      <c r="I63" t="s">
        <v>15</v>
      </c>
      <c r="J63" t="s">
        <v>16</v>
      </c>
      <c r="K63">
        <v>1298268000</v>
      </c>
      <c r="L63">
        <v>1301720400</v>
      </c>
      <c r="M63" t="b">
        <v>0</v>
      </c>
      <c r="N63" t="b">
        <v>0</v>
      </c>
      <c r="O63" t="s">
        <v>33</v>
      </c>
      <c r="P63">
        <f t="shared" si="5"/>
        <v>93</v>
      </c>
      <c r="Q63">
        <f t="shared" si="4"/>
        <v>82</v>
      </c>
      <c r="R63" t="str">
        <f t="shared" si="0"/>
        <v>theater</v>
      </c>
      <c r="S63" t="str">
        <f t="shared" si="1"/>
        <v>plays</v>
      </c>
      <c r="T63" s="6">
        <f t="shared" si="2"/>
        <v>40595.25</v>
      </c>
      <c r="U63" s="6">
        <f t="shared" si="3"/>
        <v>40635.208333333336</v>
      </c>
    </row>
    <row r="64" spans="1:21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G64" t="s">
        <v>20</v>
      </c>
      <c r="H64">
        <v>249</v>
      </c>
      <c r="I64" t="s">
        <v>21</v>
      </c>
      <c r="J64" t="s">
        <v>22</v>
      </c>
      <c r="K64">
        <v>1433480400</v>
      </c>
      <c r="L64">
        <v>1433566800</v>
      </c>
      <c r="M64" t="b">
        <v>0</v>
      </c>
      <c r="N64" t="b">
        <v>0</v>
      </c>
      <c r="O64" t="s">
        <v>28</v>
      </c>
      <c r="P64">
        <f t="shared" si="5"/>
        <v>723</v>
      </c>
      <c r="Q64">
        <f t="shared" si="4"/>
        <v>58.04</v>
      </c>
      <c r="R64" t="str">
        <f t="shared" si="0"/>
        <v>technology</v>
      </c>
      <c r="S64" t="str">
        <f t="shared" si="1"/>
        <v>web</v>
      </c>
      <c r="T64" s="6">
        <f t="shared" si="2"/>
        <v>42160.208333333328</v>
      </c>
      <c r="U64" s="6">
        <f t="shared" si="3"/>
        <v>42161.208333333328</v>
      </c>
    </row>
    <row r="65" spans="1:21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G65" t="s">
        <v>14</v>
      </c>
      <c r="H65">
        <v>5</v>
      </c>
      <c r="I65" t="s">
        <v>21</v>
      </c>
      <c r="J65" t="s">
        <v>22</v>
      </c>
      <c r="K65">
        <v>1493355600</v>
      </c>
      <c r="L65">
        <v>1493874000</v>
      </c>
      <c r="M65" t="b">
        <v>0</v>
      </c>
      <c r="N65" t="b">
        <v>0</v>
      </c>
      <c r="O65" t="s">
        <v>33</v>
      </c>
      <c r="P65">
        <f t="shared" si="5"/>
        <v>12</v>
      </c>
      <c r="Q65">
        <f t="shared" si="4"/>
        <v>111.4</v>
      </c>
      <c r="R65" t="str">
        <f t="shared" si="0"/>
        <v>theater</v>
      </c>
      <c r="S65" t="str">
        <f t="shared" si="1"/>
        <v>plays</v>
      </c>
      <c r="T65" s="6">
        <f t="shared" si="2"/>
        <v>42853.208333333328</v>
      </c>
      <c r="U65" s="6">
        <f t="shared" si="3"/>
        <v>42859.208333333328</v>
      </c>
    </row>
    <row r="66" spans="1:21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G66" t="s">
        <v>14</v>
      </c>
      <c r="H66">
        <v>38</v>
      </c>
      <c r="I66" t="s">
        <v>21</v>
      </c>
      <c r="J66" t="s">
        <v>22</v>
      </c>
      <c r="K66">
        <v>1530507600</v>
      </c>
      <c r="L66">
        <v>1531803600</v>
      </c>
      <c r="M66" t="b">
        <v>0</v>
      </c>
      <c r="N66" t="b">
        <v>1</v>
      </c>
      <c r="O66" t="s">
        <v>28</v>
      </c>
      <c r="P66">
        <f t="shared" si="5"/>
        <v>98</v>
      </c>
      <c r="Q66">
        <f t="shared" si="4"/>
        <v>71.95</v>
      </c>
      <c r="R66" t="str">
        <f t="shared" si="0"/>
        <v>technology</v>
      </c>
      <c r="S66" t="str">
        <f t="shared" si="1"/>
        <v>web</v>
      </c>
      <c r="T66" s="6">
        <f t="shared" si="2"/>
        <v>43283.208333333328</v>
      </c>
      <c r="U66" s="6">
        <f t="shared" si="3"/>
        <v>43298.208333333328</v>
      </c>
    </row>
    <row r="67" spans="1:21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G67" t="s">
        <v>20</v>
      </c>
      <c r="H67">
        <v>236</v>
      </c>
      <c r="I67" t="s">
        <v>21</v>
      </c>
      <c r="J67" t="s">
        <v>22</v>
      </c>
      <c r="K67">
        <v>1296108000</v>
      </c>
      <c r="L67">
        <v>1296712800</v>
      </c>
      <c r="M67" t="b">
        <v>0</v>
      </c>
      <c r="N67" t="b">
        <v>0</v>
      </c>
      <c r="O67" t="s">
        <v>33</v>
      </c>
      <c r="P67">
        <f t="shared" si="5"/>
        <v>236</v>
      </c>
      <c r="Q67">
        <f t="shared" si="4"/>
        <v>61.04</v>
      </c>
      <c r="R67" t="str">
        <f t="shared" ref="R67:R130" si="6">LEFT(O67,SEARCH("/",O67)-1)</f>
        <v>theater</v>
      </c>
      <c r="S67" t="str">
        <f t="shared" ref="S67:S130" si="7">RIGHT(O67,LEN(O67)-SEARCH("/",O67))</f>
        <v>plays</v>
      </c>
      <c r="T67" s="6">
        <f t="shared" ref="T67:T130" si="8">(((K67/60)/60)/24)+DATE(1970,1,1)</f>
        <v>40570.25</v>
      </c>
      <c r="U67" s="6">
        <f t="shared" ref="U67:U130" si="9">(((L67/60)/60)/24)+DATE(1970,1,1)</f>
        <v>40577.25</v>
      </c>
    </row>
    <row r="68" spans="1:21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G68" t="s">
        <v>14</v>
      </c>
      <c r="H68">
        <v>12</v>
      </c>
      <c r="I68" t="s">
        <v>21</v>
      </c>
      <c r="J68" t="s">
        <v>22</v>
      </c>
      <c r="K68">
        <v>1428469200</v>
      </c>
      <c r="L68">
        <v>1428901200</v>
      </c>
      <c r="M68" t="b">
        <v>0</v>
      </c>
      <c r="N68" t="b">
        <v>1</v>
      </c>
      <c r="O68" t="s">
        <v>33</v>
      </c>
      <c r="P68">
        <f t="shared" si="5"/>
        <v>45</v>
      </c>
      <c r="Q68">
        <f t="shared" ref="Q68:Q131" si="10">ROUND(E68/H68,2)</f>
        <v>108.92</v>
      </c>
      <c r="R68" t="str">
        <f t="shared" si="6"/>
        <v>theater</v>
      </c>
      <c r="S68" t="str">
        <f t="shared" si="7"/>
        <v>plays</v>
      </c>
      <c r="T68" s="6">
        <f t="shared" si="8"/>
        <v>42102.208333333328</v>
      </c>
      <c r="U68" s="6">
        <f t="shared" si="9"/>
        <v>42107.208333333328</v>
      </c>
    </row>
    <row r="69" spans="1:21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G69" t="s">
        <v>20</v>
      </c>
      <c r="H69">
        <v>4065</v>
      </c>
      <c r="I69" t="s">
        <v>40</v>
      </c>
      <c r="J69" t="s">
        <v>41</v>
      </c>
      <c r="K69">
        <v>1264399200</v>
      </c>
      <c r="L69">
        <v>1264831200</v>
      </c>
      <c r="M69" t="b">
        <v>0</v>
      </c>
      <c r="N69" t="b">
        <v>1</v>
      </c>
      <c r="O69" t="s">
        <v>65</v>
      </c>
      <c r="P69">
        <f t="shared" si="5"/>
        <v>162</v>
      </c>
      <c r="Q69">
        <f t="shared" si="10"/>
        <v>29</v>
      </c>
      <c r="R69" t="str">
        <f t="shared" si="6"/>
        <v>technology</v>
      </c>
      <c r="S69" t="str">
        <f t="shared" si="7"/>
        <v>wearables</v>
      </c>
      <c r="T69" s="6">
        <f t="shared" si="8"/>
        <v>40203.25</v>
      </c>
      <c r="U69" s="6">
        <f t="shared" si="9"/>
        <v>40208.25</v>
      </c>
    </row>
    <row r="70" spans="1:21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G70" t="s">
        <v>20</v>
      </c>
      <c r="H70">
        <v>246</v>
      </c>
      <c r="I70" t="s">
        <v>107</v>
      </c>
      <c r="J70" t="s">
        <v>108</v>
      </c>
      <c r="K70">
        <v>1501131600</v>
      </c>
      <c r="L70">
        <v>1505192400</v>
      </c>
      <c r="M70" t="b">
        <v>0</v>
      </c>
      <c r="N70" t="b">
        <v>1</v>
      </c>
      <c r="O70" t="s">
        <v>33</v>
      </c>
      <c r="P70">
        <f t="shared" si="5"/>
        <v>255</v>
      </c>
      <c r="Q70">
        <f t="shared" si="10"/>
        <v>58.98</v>
      </c>
      <c r="R70" t="str">
        <f t="shared" si="6"/>
        <v>theater</v>
      </c>
      <c r="S70" t="str">
        <f t="shared" si="7"/>
        <v>plays</v>
      </c>
      <c r="T70" s="6">
        <f t="shared" si="8"/>
        <v>42943.208333333328</v>
      </c>
      <c r="U70" s="6">
        <f t="shared" si="9"/>
        <v>42990.208333333328</v>
      </c>
    </row>
    <row r="71" spans="1:21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G71" t="s">
        <v>74</v>
      </c>
      <c r="H71">
        <v>17</v>
      </c>
      <c r="I71" t="s">
        <v>21</v>
      </c>
      <c r="J71" t="s">
        <v>22</v>
      </c>
      <c r="K71">
        <v>1292738400</v>
      </c>
      <c r="L71">
        <v>1295676000</v>
      </c>
      <c r="M71" t="b">
        <v>0</v>
      </c>
      <c r="N71" t="b">
        <v>0</v>
      </c>
      <c r="O71" t="s">
        <v>33</v>
      </c>
      <c r="P71">
        <f t="shared" ref="P71:P134" si="11">ROUND(100*(E71/D71),0)</f>
        <v>24</v>
      </c>
      <c r="Q71">
        <f t="shared" si="10"/>
        <v>111.82</v>
      </c>
      <c r="R71" t="str">
        <f t="shared" si="6"/>
        <v>theater</v>
      </c>
      <c r="S71" t="str">
        <f t="shared" si="7"/>
        <v>plays</v>
      </c>
      <c r="T71" s="6">
        <f t="shared" si="8"/>
        <v>40531.25</v>
      </c>
      <c r="U71" s="6">
        <f t="shared" si="9"/>
        <v>40565.25</v>
      </c>
    </row>
    <row r="72" spans="1:21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G72" t="s">
        <v>20</v>
      </c>
      <c r="H72">
        <v>2475</v>
      </c>
      <c r="I72" t="s">
        <v>107</v>
      </c>
      <c r="J72" t="s">
        <v>108</v>
      </c>
      <c r="K72">
        <v>1288674000</v>
      </c>
      <c r="L72">
        <v>1292911200</v>
      </c>
      <c r="M72" t="b">
        <v>0</v>
      </c>
      <c r="N72" t="b">
        <v>1</v>
      </c>
      <c r="O72" t="s">
        <v>33</v>
      </c>
      <c r="P72">
        <f t="shared" si="11"/>
        <v>124</v>
      </c>
      <c r="Q72">
        <f t="shared" si="10"/>
        <v>64</v>
      </c>
      <c r="R72" t="str">
        <f t="shared" si="6"/>
        <v>theater</v>
      </c>
      <c r="S72" t="str">
        <f t="shared" si="7"/>
        <v>plays</v>
      </c>
      <c r="T72" s="6">
        <f t="shared" si="8"/>
        <v>40484.208333333336</v>
      </c>
      <c r="U72" s="6">
        <f t="shared" si="9"/>
        <v>40533.25</v>
      </c>
    </row>
    <row r="73" spans="1:21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G73" t="s">
        <v>20</v>
      </c>
      <c r="H73">
        <v>76</v>
      </c>
      <c r="I73" t="s">
        <v>21</v>
      </c>
      <c r="J73" t="s">
        <v>22</v>
      </c>
      <c r="K73">
        <v>1575093600</v>
      </c>
      <c r="L73">
        <v>1575439200</v>
      </c>
      <c r="M73" t="b">
        <v>0</v>
      </c>
      <c r="N73" t="b">
        <v>0</v>
      </c>
      <c r="O73" t="s">
        <v>33</v>
      </c>
      <c r="P73">
        <f t="shared" si="11"/>
        <v>108</v>
      </c>
      <c r="Q73">
        <f t="shared" si="10"/>
        <v>85.32</v>
      </c>
      <c r="R73" t="str">
        <f t="shared" si="6"/>
        <v>theater</v>
      </c>
      <c r="S73" t="str">
        <f t="shared" si="7"/>
        <v>plays</v>
      </c>
      <c r="T73" s="6">
        <f t="shared" si="8"/>
        <v>43799.25</v>
      </c>
      <c r="U73" s="6">
        <f t="shared" si="9"/>
        <v>43803.25</v>
      </c>
    </row>
    <row r="74" spans="1:21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G74" t="s">
        <v>20</v>
      </c>
      <c r="H74">
        <v>54</v>
      </c>
      <c r="I74" t="s">
        <v>21</v>
      </c>
      <c r="J74" t="s">
        <v>22</v>
      </c>
      <c r="K74">
        <v>1435726800</v>
      </c>
      <c r="L74">
        <v>1438837200</v>
      </c>
      <c r="M74" t="b">
        <v>0</v>
      </c>
      <c r="N74" t="b">
        <v>0</v>
      </c>
      <c r="O74" t="s">
        <v>71</v>
      </c>
      <c r="P74">
        <f t="shared" si="11"/>
        <v>670</v>
      </c>
      <c r="Q74">
        <f t="shared" si="10"/>
        <v>74.48</v>
      </c>
      <c r="R74" t="str">
        <f t="shared" si="6"/>
        <v>film &amp; video</v>
      </c>
      <c r="S74" t="str">
        <f t="shared" si="7"/>
        <v>animation</v>
      </c>
      <c r="T74" s="6">
        <f t="shared" si="8"/>
        <v>42186.208333333328</v>
      </c>
      <c r="U74" s="6">
        <f t="shared" si="9"/>
        <v>42222.208333333328</v>
      </c>
    </row>
    <row r="75" spans="1:21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G75" t="s">
        <v>20</v>
      </c>
      <c r="H75">
        <v>88</v>
      </c>
      <c r="I75" t="s">
        <v>21</v>
      </c>
      <c r="J75" t="s">
        <v>22</v>
      </c>
      <c r="K75">
        <v>1480226400</v>
      </c>
      <c r="L75">
        <v>1480485600</v>
      </c>
      <c r="M75" t="b">
        <v>0</v>
      </c>
      <c r="N75" t="b">
        <v>0</v>
      </c>
      <c r="O75" t="s">
        <v>159</v>
      </c>
      <c r="P75">
        <f t="shared" si="11"/>
        <v>661</v>
      </c>
      <c r="Q75">
        <f t="shared" si="10"/>
        <v>105.15</v>
      </c>
      <c r="R75" t="str">
        <f t="shared" si="6"/>
        <v>music</v>
      </c>
      <c r="S75" t="str">
        <f t="shared" si="7"/>
        <v>jazz</v>
      </c>
      <c r="T75" s="6">
        <f t="shared" si="8"/>
        <v>42701.25</v>
      </c>
      <c r="U75" s="6">
        <f t="shared" si="9"/>
        <v>42704.25</v>
      </c>
    </row>
    <row r="76" spans="1:21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G76" t="s">
        <v>20</v>
      </c>
      <c r="H76">
        <v>85</v>
      </c>
      <c r="I76" t="s">
        <v>40</v>
      </c>
      <c r="J76" t="s">
        <v>41</v>
      </c>
      <c r="K76">
        <v>1459054800</v>
      </c>
      <c r="L76">
        <v>1459141200</v>
      </c>
      <c r="M76" t="b">
        <v>0</v>
      </c>
      <c r="N76" t="b">
        <v>0</v>
      </c>
      <c r="O76" t="s">
        <v>148</v>
      </c>
      <c r="P76">
        <f t="shared" si="11"/>
        <v>122</v>
      </c>
      <c r="Q76">
        <f t="shared" si="10"/>
        <v>56.19</v>
      </c>
      <c r="R76" t="str">
        <f t="shared" si="6"/>
        <v>music</v>
      </c>
      <c r="S76" t="str">
        <f t="shared" si="7"/>
        <v>metal</v>
      </c>
      <c r="T76" s="6">
        <f t="shared" si="8"/>
        <v>42456.208333333328</v>
      </c>
      <c r="U76" s="6">
        <f t="shared" si="9"/>
        <v>42457.208333333328</v>
      </c>
    </row>
    <row r="77" spans="1:21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G77" t="s">
        <v>20</v>
      </c>
      <c r="H77">
        <v>170</v>
      </c>
      <c r="I77" t="s">
        <v>21</v>
      </c>
      <c r="J77" t="s">
        <v>22</v>
      </c>
      <c r="K77">
        <v>1531630800</v>
      </c>
      <c r="L77">
        <v>1532322000</v>
      </c>
      <c r="M77" t="b">
        <v>0</v>
      </c>
      <c r="N77" t="b">
        <v>0</v>
      </c>
      <c r="O77" t="s">
        <v>122</v>
      </c>
      <c r="P77">
        <f t="shared" si="11"/>
        <v>151</v>
      </c>
      <c r="Q77">
        <f t="shared" si="10"/>
        <v>85.92</v>
      </c>
      <c r="R77" t="str">
        <f t="shared" si="6"/>
        <v>photography</v>
      </c>
      <c r="S77" t="str">
        <f t="shared" si="7"/>
        <v>photography books</v>
      </c>
      <c r="T77" s="6">
        <f t="shared" si="8"/>
        <v>43296.208333333328</v>
      </c>
      <c r="U77" s="6">
        <f t="shared" si="9"/>
        <v>43304.208333333328</v>
      </c>
    </row>
    <row r="78" spans="1:21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G78" t="s">
        <v>14</v>
      </c>
      <c r="H78">
        <v>1684</v>
      </c>
      <c r="I78" t="s">
        <v>21</v>
      </c>
      <c r="J78" t="s">
        <v>22</v>
      </c>
      <c r="K78">
        <v>1421992800</v>
      </c>
      <c r="L78">
        <v>1426222800</v>
      </c>
      <c r="M78" t="b">
        <v>1</v>
      </c>
      <c r="N78" t="b">
        <v>1</v>
      </c>
      <c r="O78" t="s">
        <v>33</v>
      </c>
      <c r="P78">
        <f t="shared" si="11"/>
        <v>78</v>
      </c>
      <c r="Q78">
        <f t="shared" si="10"/>
        <v>57</v>
      </c>
      <c r="R78" t="str">
        <f t="shared" si="6"/>
        <v>theater</v>
      </c>
      <c r="S78" t="str">
        <f t="shared" si="7"/>
        <v>plays</v>
      </c>
      <c r="T78" s="6">
        <f t="shared" si="8"/>
        <v>42027.25</v>
      </c>
      <c r="U78" s="6">
        <f t="shared" si="9"/>
        <v>42076.208333333328</v>
      </c>
    </row>
    <row r="79" spans="1:21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G79" t="s">
        <v>14</v>
      </c>
      <c r="H79">
        <v>56</v>
      </c>
      <c r="I79" t="s">
        <v>21</v>
      </c>
      <c r="J79" t="s">
        <v>22</v>
      </c>
      <c r="K79">
        <v>1285563600</v>
      </c>
      <c r="L79">
        <v>1286773200</v>
      </c>
      <c r="M79" t="b">
        <v>0</v>
      </c>
      <c r="N79" t="b">
        <v>1</v>
      </c>
      <c r="O79" t="s">
        <v>71</v>
      </c>
      <c r="P79">
        <f t="shared" si="11"/>
        <v>47</v>
      </c>
      <c r="Q79">
        <f t="shared" si="10"/>
        <v>79.64</v>
      </c>
      <c r="R79" t="str">
        <f t="shared" si="6"/>
        <v>film &amp; video</v>
      </c>
      <c r="S79" t="str">
        <f t="shared" si="7"/>
        <v>animation</v>
      </c>
      <c r="T79" s="6">
        <f t="shared" si="8"/>
        <v>40448.208333333336</v>
      </c>
      <c r="U79" s="6">
        <f t="shared" si="9"/>
        <v>40462.208333333336</v>
      </c>
    </row>
    <row r="80" spans="1:21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G80" t="s">
        <v>20</v>
      </c>
      <c r="H80">
        <v>330</v>
      </c>
      <c r="I80" t="s">
        <v>21</v>
      </c>
      <c r="J80" t="s">
        <v>22</v>
      </c>
      <c r="K80">
        <v>1523854800</v>
      </c>
      <c r="L80">
        <v>1523941200</v>
      </c>
      <c r="M80" t="b">
        <v>0</v>
      </c>
      <c r="N80" t="b">
        <v>0</v>
      </c>
      <c r="O80" t="s">
        <v>206</v>
      </c>
      <c r="P80">
        <f t="shared" si="11"/>
        <v>301</v>
      </c>
      <c r="Q80">
        <f t="shared" si="10"/>
        <v>41.02</v>
      </c>
      <c r="R80" t="str">
        <f t="shared" si="6"/>
        <v>publishing</v>
      </c>
      <c r="S80" t="str">
        <f t="shared" si="7"/>
        <v>translations</v>
      </c>
      <c r="T80" s="6">
        <f t="shared" si="8"/>
        <v>43206.208333333328</v>
      </c>
      <c r="U80" s="6">
        <f t="shared" si="9"/>
        <v>43207.208333333328</v>
      </c>
    </row>
    <row r="81" spans="1:21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G81" t="s">
        <v>14</v>
      </c>
      <c r="H81">
        <v>838</v>
      </c>
      <c r="I81" t="s">
        <v>21</v>
      </c>
      <c r="J81" t="s">
        <v>22</v>
      </c>
      <c r="K81">
        <v>1529125200</v>
      </c>
      <c r="L81">
        <v>1529557200</v>
      </c>
      <c r="M81" t="b">
        <v>0</v>
      </c>
      <c r="N81" t="b">
        <v>0</v>
      </c>
      <c r="O81" t="s">
        <v>33</v>
      </c>
      <c r="P81">
        <f t="shared" si="11"/>
        <v>70</v>
      </c>
      <c r="Q81">
        <f t="shared" si="10"/>
        <v>48</v>
      </c>
      <c r="R81" t="str">
        <f t="shared" si="6"/>
        <v>theater</v>
      </c>
      <c r="S81" t="str">
        <f t="shared" si="7"/>
        <v>plays</v>
      </c>
      <c r="T81" s="6">
        <f t="shared" si="8"/>
        <v>43267.208333333328</v>
      </c>
      <c r="U81" s="6">
        <f t="shared" si="9"/>
        <v>43272.208333333328</v>
      </c>
    </row>
    <row r="82" spans="1:21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G82" t="s">
        <v>20</v>
      </c>
      <c r="H82">
        <v>127</v>
      </c>
      <c r="I82" t="s">
        <v>21</v>
      </c>
      <c r="J82" t="s">
        <v>22</v>
      </c>
      <c r="K82">
        <v>1503982800</v>
      </c>
      <c r="L82">
        <v>1506574800</v>
      </c>
      <c r="M82" t="b">
        <v>0</v>
      </c>
      <c r="N82" t="b">
        <v>0</v>
      </c>
      <c r="O82" t="s">
        <v>89</v>
      </c>
      <c r="P82">
        <f t="shared" si="11"/>
        <v>637</v>
      </c>
      <c r="Q82">
        <f t="shared" si="10"/>
        <v>55.21</v>
      </c>
      <c r="R82" t="str">
        <f t="shared" si="6"/>
        <v>games</v>
      </c>
      <c r="S82" t="str">
        <f t="shared" si="7"/>
        <v>video games</v>
      </c>
      <c r="T82" s="6">
        <f t="shared" si="8"/>
        <v>42976.208333333328</v>
      </c>
      <c r="U82" s="6">
        <f t="shared" si="9"/>
        <v>43006.208333333328</v>
      </c>
    </row>
    <row r="83" spans="1:21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G83" t="s">
        <v>20</v>
      </c>
      <c r="H83">
        <v>411</v>
      </c>
      <c r="I83" t="s">
        <v>21</v>
      </c>
      <c r="J83" t="s">
        <v>22</v>
      </c>
      <c r="K83">
        <v>1511416800</v>
      </c>
      <c r="L83">
        <v>1513576800</v>
      </c>
      <c r="M83" t="b">
        <v>0</v>
      </c>
      <c r="N83" t="b">
        <v>0</v>
      </c>
      <c r="O83" t="s">
        <v>23</v>
      </c>
      <c r="P83">
        <f t="shared" si="11"/>
        <v>225</v>
      </c>
      <c r="Q83">
        <f t="shared" si="10"/>
        <v>92.11</v>
      </c>
      <c r="R83" t="str">
        <f t="shared" si="6"/>
        <v>music</v>
      </c>
      <c r="S83" t="str">
        <f t="shared" si="7"/>
        <v>rock</v>
      </c>
      <c r="T83" s="6">
        <f t="shared" si="8"/>
        <v>43062.25</v>
      </c>
      <c r="U83" s="6">
        <f t="shared" si="9"/>
        <v>43087.25</v>
      </c>
    </row>
    <row r="84" spans="1:21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G84" t="s">
        <v>20</v>
      </c>
      <c r="H84">
        <v>180</v>
      </c>
      <c r="I84" t="s">
        <v>40</v>
      </c>
      <c r="J84" t="s">
        <v>41</v>
      </c>
      <c r="K84">
        <v>1547704800</v>
      </c>
      <c r="L84">
        <v>1548309600</v>
      </c>
      <c r="M84" t="b">
        <v>0</v>
      </c>
      <c r="N84" t="b">
        <v>1</v>
      </c>
      <c r="O84" t="s">
        <v>89</v>
      </c>
      <c r="P84">
        <f t="shared" si="11"/>
        <v>1497</v>
      </c>
      <c r="Q84">
        <f t="shared" si="10"/>
        <v>83.18</v>
      </c>
      <c r="R84" t="str">
        <f t="shared" si="6"/>
        <v>games</v>
      </c>
      <c r="S84" t="str">
        <f t="shared" si="7"/>
        <v>video games</v>
      </c>
      <c r="T84" s="6">
        <f t="shared" si="8"/>
        <v>43482.25</v>
      </c>
      <c r="U84" s="6">
        <f t="shared" si="9"/>
        <v>43489.25</v>
      </c>
    </row>
    <row r="85" spans="1:21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G85" t="s">
        <v>14</v>
      </c>
      <c r="H85">
        <v>1000</v>
      </c>
      <c r="I85" t="s">
        <v>21</v>
      </c>
      <c r="J85" t="s">
        <v>22</v>
      </c>
      <c r="K85">
        <v>1469682000</v>
      </c>
      <c r="L85">
        <v>1471582800</v>
      </c>
      <c r="M85" t="b">
        <v>0</v>
      </c>
      <c r="N85" t="b">
        <v>0</v>
      </c>
      <c r="O85" t="s">
        <v>50</v>
      </c>
      <c r="P85">
        <f t="shared" si="11"/>
        <v>38</v>
      </c>
      <c r="Q85">
        <f t="shared" si="10"/>
        <v>40</v>
      </c>
      <c r="R85" t="str">
        <f t="shared" si="6"/>
        <v>music</v>
      </c>
      <c r="S85" t="str">
        <f t="shared" si="7"/>
        <v>electric music</v>
      </c>
      <c r="T85" s="6">
        <f t="shared" si="8"/>
        <v>42579.208333333328</v>
      </c>
      <c r="U85" s="6">
        <f t="shared" si="9"/>
        <v>42601.208333333328</v>
      </c>
    </row>
    <row r="86" spans="1:21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G86" t="s">
        <v>20</v>
      </c>
      <c r="H86">
        <v>374</v>
      </c>
      <c r="I86" t="s">
        <v>21</v>
      </c>
      <c r="J86" t="s">
        <v>22</v>
      </c>
      <c r="K86">
        <v>1343451600</v>
      </c>
      <c r="L86">
        <v>1344315600</v>
      </c>
      <c r="M86" t="b">
        <v>0</v>
      </c>
      <c r="N86" t="b">
        <v>0</v>
      </c>
      <c r="O86" t="s">
        <v>65</v>
      </c>
      <c r="P86">
        <f t="shared" si="11"/>
        <v>132</v>
      </c>
      <c r="Q86">
        <f t="shared" si="10"/>
        <v>111.13</v>
      </c>
      <c r="R86" t="str">
        <f t="shared" si="6"/>
        <v>technology</v>
      </c>
      <c r="S86" t="str">
        <f t="shared" si="7"/>
        <v>wearables</v>
      </c>
      <c r="T86" s="6">
        <f t="shared" si="8"/>
        <v>41118.208333333336</v>
      </c>
      <c r="U86" s="6">
        <f t="shared" si="9"/>
        <v>41128.208333333336</v>
      </c>
    </row>
    <row r="87" spans="1:21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G87" t="s">
        <v>20</v>
      </c>
      <c r="H87">
        <v>71</v>
      </c>
      <c r="I87" t="s">
        <v>26</v>
      </c>
      <c r="J87" t="s">
        <v>27</v>
      </c>
      <c r="K87">
        <v>1315717200</v>
      </c>
      <c r="L87">
        <v>1316408400</v>
      </c>
      <c r="M87" t="b">
        <v>0</v>
      </c>
      <c r="N87" t="b">
        <v>0</v>
      </c>
      <c r="O87" t="s">
        <v>60</v>
      </c>
      <c r="P87">
        <f t="shared" si="11"/>
        <v>131</v>
      </c>
      <c r="Q87">
        <f t="shared" si="10"/>
        <v>90.56</v>
      </c>
      <c r="R87" t="str">
        <f t="shared" si="6"/>
        <v>music</v>
      </c>
      <c r="S87" t="str">
        <f t="shared" si="7"/>
        <v>indie rock</v>
      </c>
      <c r="T87" s="6">
        <f t="shared" si="8"/>
        <v>40797.208333333336</v>
      </c>
      <c r="U87" s="6">
        <f t="shared" si="9"/>
        <v>40805.208333333336</v>
      </c>
    </row>
    <row r="88" spans="1:21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G88" t="s">
        <v>20</v>
      </c>
      <c r="H88">
        <v>203</v>
      </c>
      <c r="I88" t="s">
        <v>21</v>
      </c>
      <c r="J88" t="s">
        <v>22</v>
      </c>
      <c r="K88">
        <v>1430715600</v>
      </c>
      <c r="L88">
        <v>1431838800</v>
      </c>
      <c r="M88" t="b">
        <v>1</v>
      </c>
      <c r="N88" t="b">
        <v>0</v>
      </c>
      <c r="O88" t="s">
        <v>33</v>
      </c>
      <c r="P88">
        <f t="shared" si="11"/>
        <v>168</v>
      </c>
      <c r="Q88">
        <f t="shared" si="10"/>
        <v>61.11</v>
      </c>
      <c r="R88" t="str">
        <f t="shared" si="6"/>
        <v>theater</v>
      </c>
      <c r="S88" t="str">
        <f t="shared" si="7"/>
        <v>plays</v>
      </c>
      <c r="T88" s="6">
        <f t="shared" si="8"/>
        <v>42128.208333333328</v>
      </c>
      <c r="U88" s="6">
        <f t="shared" si="9"/>
        <v>42141.208333333328</v>
      </c>
    </row>
    <row r="89" spans="1:21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G89" t="s">
        <v>14</v>
      </c>
      <c r="H89">
        <v>1482</v>
      </c>
      <c r="I89" t="s">
        <v>26</v>
      </c>
      <c r="J89" t="s">
        <v>27</v>
      </c>
      <c r="K89">
        <v>1299564000</v>
      </c>
      <c r="L89">
        <v>1300510800</v>
      </c>
      <c r="M89" t="b">
        <v>0</v>
      </c>
      <c r="N89" t="b">
        <v>1</v>
      </c>
      <c r="O89" t="s">
        <v>23</v>
      </c>
      <c r="P89">
        <f t="shared" si="11"/>
        <v>62</v>
      </c>
      <c r="Q89">
        <f t="shared" si="10"/>
        <v>83.02</v>
      </c>
      <c r="R89" t="str">
        <f t="shared" si="6"/>
        <v>music</v>
      </c>
      <c r="S89" t="str">
        <f t="shared" si="7"/>
        <v>rock</v>
      </c>
      <c r="T89" s="6">
        <f t="shared" si="8"/>
        <v>40610.25</v>
      </c>
      <c r="U89" s="6">
        <f t="shared" si="9"/>
        <v>40621.208333333336</v>
      </c>
    </row>
    <row r="90" spans="1:21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G90" t="s">
        <v>20</v>
      </c>
      <c r="H90">
        <v>113</v>
      </c>
      <c r="I90" t="s">
        <v>21</v>
      </c>
      <c r="J90" t="s">
        <v>22</v>
      </c>
      <c r="K90">
        <v>1429160400</v>
      </c>
      <c r="L90">
        <v>1431061200</v>
      </c>
      <c r="M90" t="b">
        <v>0</v>
      </c>
      <c r="N90" t="b">
        <v>0</v>
      </c>
      <c r="O90" t="s">
        <v>206</v>
      </c>
      <c r="P90">
        <f t="shared" si="11"/>
        <v>261</v>
      </c>
      <c r="Q90">
        <f t="shared" si="10"/>
        <v>110.76</v>
      </c>
      <c r="R90" t="str">
        <f t="shared" si="6"/>
        <v>publishing</v>
      </c>
      <c r="S90" t="str">
        <f t="shared" si="7"/>
        <v>translations</v>
      </c>
      <c r="T90" s="6">
        <f t="shared" si="8"/>
        <v>42110.208333333328</v>
      </c>
      <c r="U90" s="6">
        <f t="shared" si="9"/>
        <v>42132.208333333328</v>
      </c>
    </row>
    <row r="91" spans="1:21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G91" t="s">
        <v>20</v>
      </c>
      <c r="H91">
        <v>96</v>
      </c>
      <c r="I91" t="s">
        <v>21</v>
      </c>
      <c r="J91" t="s">
        <v>22</v>
      </c>
      <c r="K91">
        <v>1271307600</v>
      </c>
      <c r="L91">
        <v>1271480400</v>
      </c>
      <c r="M91" t="b">
        <v>0</v>
      </c>
      <c r="N91" t="b">
        <v>0</v>
      </c>
      <c r="O91" t="s">
        <v>33</v>
      </c>
      <c r="P91">
        <f t="shared" si="11"/>
        <v>253</v>
      </c>
      <c r="Q91">
        <f t="shared" si="10"/>
        <v>89.46</v>
      </c>
      <c r="R91" t="str">
        <f t="shared" si="6"/>
        <v>theater</v>
      </c>
      <c r="S91" t="str">
        <f t="shared" si="7"/>
        <v>plays</v>
      </c>
      <c r="T91" s="6">
        <f t="shared" si="8"/>
        <v>40283.208333333336</v>
      </c>
      <c r="U91" s="6">
        <f t="shared" si="9"/>
        <v>40285.208333333336</v>
      </c>
    </row>
    <row r="92" spans="1:21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G92" t="s">
        <v>14</v>
      </c>
      <c r="H92">
        <v>106</v>
      </c>
      <c r="I92" t="s">
        <v>21</v>
      </c>
      <c r="J92" t="s">
        <v>22</v>
      </c>
      <c r="K92">
        <v>1456380000</v>
      </c>
      <c r="L92">
        <v>1456380000</v>
      </c>
      <c r="M92" t="b">
        <v>0</v>
      </c>
      <c r="N92" t="b">
        <v>1</v>
      </c>
      <c r="O92" t="s">
        <v>33</v>
      </c>
      <c r="P92">
        <f t="shared" si="11"/>
        <v>79</v>
      </c>
      <c r="Q92">
        <f t="shared" si="10"/>
        <v>57.85</v>
      </c>
      <c r="R92" t="str">
        <f t="shared" si="6"/>
        <v>theater</v>
      </c>
      <c r="S92" t="str">
        <f t="shared" si="7"/>
        <v>plays</v>
      </c>
      <c r="T92" s="6">
        <f t="shared" si="8"/>
        <v>42425.25</v>
      </c>
      <c r="U92" s="6">
        <f t="shared" si="9"/>
        <v>42425.25</v>
      </c>
    </row>
    <row r="93" spans="1:21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G93" t="s">
        <v>14</v>
      </c>
      <c r="H93">
        <v>679</v>
      </c>
      <c r="I93" t="s">
        <v>107</v>
      </c>
      <c r="J93" t="s">
        <v>108</v>
      </c>
      <c r="K93">
        <v>1470459600</v>
      </c>
      <c r="L93">
        <v>1472878800</v>
      </c>
      <c r="M93" t="b">
        <v>0</v>
      </c>
      <c r="N93" t="b">
        <v>0</v>
      </c>
      <c r="O93" t="s">
        <v>206</v>
      </c>
      <c r="P93">
        <f t="shared" si="11"/>
        <v>48</v>
      </c>
      <c r="Q93">
        <f t="shared" si="10"/>
        <v>110</v>
      </c>
      <c r="R93" t="str">
        <f t="shared" si="6"/>
        <v>publishing</v>
      </c>
      <c r="S93" t="str">
        <f t="shared" si="7"/>
        <v>translations</v>
      </c>
      <c r="T93" s="6">
        <f t="shared" si="8"/>
        <v>42588.208333333328</v>
      </c>
      <c r="U93" s="6">
        <f t="shared" si="9"/>
        <v>42616.208333333328</v>
      </c>
    </row>
    <row r="94" spans="1:21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G94" t="s">
        <v>20</v>
      </c>
      <c r="H94">
        <v>498</v>
      </c>
      <c r="I94" t="s">
        <v>98</v>
      </c>
      <c r="J94" t="s">
        <v>99</v>
      </c>
      <c r="K94">
        <v>1277269200</v>
      </c>
      <c r="L94">
        <v>1277355600</v>
      </c>
      <c r="M94" t="b">
        <v>0</v>
      </c>
      <c r="N94" t="b">
        <v>1</v>
      </c>
      <c r="O94" t="s">
        <v>89</v>
      </c>
      <c r="P94">
        <f t="shared" si="11"/>
        <v>259</v>
      </c>
      <c r="Q94">
        <f t="shared" si="10"/>
        <v>103.97</v>
      </c>
      <c r="R94" t="str">
        <f t="shared" si="6"/>
        <v>games</v>
      </c>
      <c r="S94" t="str">
        <f t="shared" si="7"/>
        <v>video games</v>
      </c>
      <c r="T94" s="6">
        <f t="shared" si="8"/>
        <v>40352.208333333336</v>
      </c>
      <c r="U94" s="6">
        <f t="shared" si="9"/>
        <v>40353.208333333336</v>
      </c>
    </row>
    <row r="95" spans="1:21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G95" t="s">
        <v>74</v>
      </c>
      <c r="H95">
        <v>610</v>
      </c>
      <c r="I95" t="s">
        <v>21</v>
      </c>
      <c r="J95" t="s">
        <v>22</v>
      </c>
      <c r="K95">
        <v>1350709200</v>
      </c>
      <c r="L95">
        <v>1351054800</v>
      </c>
      <c r="M95" t="b">
        <v>0</v>
      </c>
      <c r="N95" t="b">
        <v>1</v>
      </c>
      <c r="O95" t="s">
        <v>33</v>
      </c>
      <c r="P95">
        <f t="shared" si="11"/>
        <v>61</v>
      </c>
      <c r="Q95">
        <f t="shared" si="10"/>
        <v>108</v>
      </c>
      <c r="R95" t="str">
        <f t="shared" si="6"/>
        <v>theater</v>
      </c>
      <c r="S95" t="str">
        <f t="shared" si="7"/>
        <v>plays</v>
      </c>
      <c r="T95" s="6">
        <f t="shared" si="8"/>
        <v>41202.208333333336</v>
      </c>
      <c r="U95" s="6">
        <f t="shared" si="9"/>
        <v>41206.208333333336</v>
      </c>
    </row>
    <row r="96" spans="1:21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G96" t="s">
        <v>20</v>
      </c>
      <c r="H96">
        <v>180</v>
      </c>
      <c r="I96" t="s">
        <v>40</v>
      </c>
      <c r="J96" t="s">
        <v>41</v>
      </c>
      <c r="K96">
        <v>1554613200</v>
      </c>
      <c r="L96">
        <v>1555563600</v>
      </c>
      <c r="M96" t="b">
        <v>0</v>
      </c>
      <c r="N96" t="b">
        <v>0</v>
      </c>
      <c r="O96" t="s">
        <v>28</v>
      </c>
      <c r="P96">
        <f t="shared" si="11"/>
        <v>304</v>
      </c>
      <c r="Q96">
        <f t="shared" si="10"/>
        <v>48.93</v>
      </c>
      <c r="R96" t="str">
        <f t="shared" si="6"/>
        <v>technology</v>
      </c>
      <c r="S96" t="str">
        <f t="shared" si="7"/>
        <v>web</v>
      </c>
      <c r="T96" s="6">
        <f t="shared" si="8"/>
        <v>43562.208333333328</v>
      </c>
      <c r="U96" s="6">
        <f t="shared" si="9"/>
        <v>43573.208333333328</v>
      </c>
    </row>
    <row r="97" spans="1:21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G97" t="s">
        <v>20</v>
      </c>
      <c r="H97">
        <v>27</v>
      </c>
      <c r="I97" t="s">
        <v>21</v>
      </c>
      <c r="J97" t="s">
        <v>22</v>
      </c>
      <c r="K97">
        <v>1571029200</v>
      </c>
      <c r="L97">
        <v>1571634000</v>
      </c>
      <c r="M97" t="b">
        <v>0</v>
      </c>
      <c r="N97" t="b">
        <v>0</v>
      </c>
      <c r="O97" t="s">
        <v>42</v>
      </c>
      <c r="P97">
        <f t="shared" si="11"/>
        <v>113</v>
      </c>
      <c r="Q97">
        <f t="shared" si="10"/>
        <v>37.67</v>
      </c>
      <c r="R97" t="str">
        <f t="shared" si="6"/>
        <v>film &amp; video</v>
      </c>
      <c r="S97" t="str">
        <f t="shared" si="7"/>
        <v>documentary</v>
      </c>
      <c r="T97" s="6">
        <f t="shared" si="8"/>
        <v>43752.208333333328</v>
      </c>
      <c r="U97" s="6">
        <f t="shared" si="9"/>
        <v>43759.208333333328</v>
      </c>
    </row>
    <row r="98" spans="1:21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G98" t="s">
        <v>20</v>
      </c>
      <c r="H98">
        <v>2331</v>
      </c>
      <c r="I98" t="s">
        <v>21</v>
      </c>
      <c r="J98" t="s">
        <v>22</v>
      </c>
      <c r="K98">
        <v>1299736800</v>
      </c>
      <c r="L98">
        <v>1300856400</v>
      </c>
      <c r="M98" t="b">
        <v>0</v>
      </c>
      <c r="N98" t="b">
        <v>0</v>
      </c>
      <c r="O98" t="s">
        <v>33</v>
      </c>
      <c r="P98">
        <f t="shared" si="11"/>
        <v>217</v>
      </c>
      <c r="Q98">
        <f t="shared" si="10"/>
        <v>65</v>
      </c>
      <c r="R98" t="str">
        <f t="shared" si="6"/>
        <v>theater</v>
      </c>
      <c r="S98" t="str">
        <f t="shared" si="7"/>
        <v>plays</v>
      </c>
      <c r="T98" s="6">
        <f t="shared" si="8"/>
        <v>40612.25</v>
      </c>
      <c r="U98" s="6">
        <f t="shared" si="9"/>
        <v>40625.208333333336</v>
      </c>
    </row>
    <row r="99" spans="1:21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G99" t="s">
        <v>20</v>
      </c>
      <c r="H99">
        <v>113</v>
      </c>
      <c r="I99" t="s">
        <v>21</v>
      </c>
      <c r="J99" t="s">
        <v>22</v>
      </c>
      <c r="K99">
        <v>1435208400</v>
      </c>
      <c r="L99">
        <v>1439874000</v>
      </c>
      <c r="M99" t="b">
        <v>0</v>
      </c>
      <c r="N99" t="b">
        <v>0</v>
      </c>
      <c r="O99" t="s">
        <v>17</v>
      </c>
      <c r="P99">
        <f t="shared" si="11"/>
        <v>927</v>
      </c>
      <c r="Q99">
        <f t="shared" si="10"/>
        <v>106.61</v>
      </c>
      <c r="R99" t="str">
        <f t="shared" si="6"/>
        <v>food</v>
      </c>
      <c r="S99" t="str">
        <f t="shared" si="7"/>
        <v>food trucks</v>
      </c>
      <c r="T99" s="6">
        <f t="shared" si="8"/>
        <v>42180.208333333328</v>
      </c>
      <c r="U99" s="6">
        <f t="shared" si="9"/>
        <v>42234.208333333328</v>
      </c>
    </row>
    <row r="100" spans="1:21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G100" t="s">
        <v>14</v>
      </c>
      <c r="H100">
        <v>1220</v>
      </c>
      <c r="I100" t="s">
        <v>26</v>
      </c>
      <c r="J100" t="s">
        <v>27</v>
      </c>
      <c r="K100">
        <v>1437973200</v>
      </c>
      <c r="L100">
        <v>1438318800</v>
      </c>
      <c r="M100" t="b">
        <v>0</v>
      </c>
      <c r="N100" t="b">
        <v>0</v>
      </c>
      <c r="O100" t="s">
        <v>89</v>
      </c>
      <c r="P100">
        <f t="shared" si="11"/>
        <v>34</v>
      </c>
      <c r="Q100">
        <f t="shared" si="10"/>
        <v>27.01</v>
      </c>
      <c r="R100" t="str">
        <f t="shared" si="6"/>
        <v>games</v>
      </c>
      <c r="S100" t="str">
        <f t="shared" si="7"/>
        <v>video games</v>
      </c>
      <c r="T100" s="6">
        <f t="shared" si="8"/>
        <v>42212.208333333328</v>
      </c>
      <c r="U100" s="6">
        <f t="shared" si="9"/>
        <v>42216.208333333328</v>
      </c>
    </row>
    <row r="101" spans="1:21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G101" t="s">
        <v>20</v>
      </c>
      <c r="H101">
        <v>164</v>
      </c>
      <c r="I101" t="s">
        <v>21</v>
      </c>
      <c r="J101" t="s">
        <v>22</v>
      </c>
      <c r="K101">
        <v>1416895200</v>
      </c>
      <c r="L101">
        <v>1419400800</v>
      </c>
      <c r="M101" t="b">
        <v>0</v>
      </c>
      <c r="N101" t="b">
        <v>0</v>
      </c>
      <c r="O101" t="s">
        <v>33</v>
      </c>
      <c r="P101">
        <f t="shared" si="11"/>
        <v>197</v>
      </c>
      <c r="Q101">
        <f t="shared" si="10"/>
        <v>91.16</v>
      </c>
      <c r="R101" t="str">
        <f t="shared" si="6"/>
        <v>theater</v>
      </c>
      <c r="S101" t="str">
        <f t="shared" si="7"/>
        <v>plays</v>
      </c>
      <c r="T101" s="6">
        <f t="shared" si="8"/>
        <v>41968.25</v>
      </c>
      <c r="U101" s="6">
        <f t="shared" si="9"/>
        <v>41997.25</v>
      </c>
    </row>
    <row r="102" spans="1:21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G102" t="s">
        <v>14</v>
      </c>
      <c r="H102">
        <v>1</v>
      </c>
      <c r="I102" t="s">
        <v>21</v>
      </c>
      <c r="J102" t="s">
        <v>22</v>
      </c>
      <c r="K102">
        <v>1319000400</v>
      </c>
      <c r="L102">
        <v>1320555600</v>
      </c>
      <c r="M102" t="b">
        <v>0</v>
      </c>
      <c r="N102" t="b">
        <v>0</v>
      </c>
      <c r="O102" t="s">
        <v>33</v>
      </c>
      <c r="P102">
        <f t="shared" si="11"/>
        <v>1</v>
      </c>
      <c r="Q102">
        <f t="shared" si="10"/>
        <v>1</v>
      </c>
      <c r="R102" t="str">
        <f t="shared" si="6"/>
        <v>theater</v>
      </c>
      <c r="S102" t="str">
        <f t="shared" si="7"/>
        <v>plays</v>
      </c>
      <c r="T102" s="6">
        <f t="shared" si="8"/>
        <v>40835.208333333336</v>
      </c>
      <c r="U102" s="6">
        <f t="shared" si="9"/>
        <v>40853.208333333336</v>
      </c>
    </row>
    <row r="103" spans="1:21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G103" t="s">
        <v>20</v>
      </c>
      <c r="H103">
        <v>164</v>
      </c>
      <c r="I103" t="s">
        <v>21</v>
      </c>
      <c r="J103" t="s">
        <v>22</v>
      </c>
      <c r="K103">
        <v>1424498400</v>
      </c>
      <c r="L103">
        <v>1425103200</v>
      </c>
      <c r="M103" t="b">
        <v>0</v>
      </c>
      <c r="N103" t="b">
        <v>1</v>
      </c>
      <c r="O103" t="s">
        <v>50</v>
      </c>
      <c r="P103">
        <f t="shared" si="11"/>
        <v>1021</v>
      </c>
      <c r="Q103">
        <f t="shared" si="10"/>
        <v>56.05</v>
      </c>
      <c r="R103" t="str">
        <f t="shared" si="6"/>
        <v>music</v>
      </c>
      <c r="S103" t="str">
        <f t="shared" si="7"/>
        <v>electric music</v>
      </c>
      <c r="T103" s="6">
        <f t="shared" si="8"/>
        <v>42056.25</v>
      </c>
      <c r="U103" s="6">
        <f t="shared" si="9"/>
        <v>42063.25</v>
      </c>
    </row>
    <row r="104" spans="1:21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G104" t="s">
        <v>20</v>
      </c>
      <c r="H104">
        <v>336</v>
      </c>
      <c r="I104" t="s">
        <v>21</v>
      </c>
      <c r="J104" t="s">
        <v>22</v>
      </c>
      <c r="K104">
        <v>1526274000</v>
      </c>
      <c r="L104">
        <v>1526878800</v>
      </c>
      <c r="M104" t="b">
        <v>0</v>
      </c>
      <c r="N104" t="b">
        <v>1</v>
      </c>
      <c r="O104" t="s">
        <v>65</v>
      </c>
      <c r="P104">
        <f t="shared" si="11"/>
        <v>282</v>
      </c>
      <c r="Q104">
        <f t="shared" si="10"/>
        <v>31.02</v>
      </c>
      <c r="R104" t="str">
        <f t="shared" si="6"/>
        <v>technology</v>
      </c>
      <c r="S104" t="str">
        <f t="shared" si="7"/>
        <v>wearables</v>
      </c>
      <c r="T104" s="6">
        <f t="shared" si="8"/>
        <v>43234.208333333328</v>
      </c>
      <c r="U104" s="6">
        <f t="shared" si="9"/>
        <v>43241.208333333328</v>
      </c>
    </row>
    <row r="105" spans="1:21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G105" t="s">
        <v>14</v>
      </c>
      <c r="H105">
        <v>37</v>
      </c>
      <c r="I105" t="s">
        <v>107</v>
      </c>
      <c r="J105" t="s">
        <v>108</v>
      </c>
      <c r="K105">
        <v>1287896400</v>
      </c>
      <c r="L105">
        <v>1288674000</v>
      </c>
      <c r="M105" t="b">
        <v>0</v>
      </c>
      <c r="N105" t="b">
        <v>0</v>
      </c>
      <c r="O105" t="s">
        <v>50</v>
      </c>
      <c r="P105">
        <f t="shared" si="11"/>
        <v>25</v>
      </c>
      <c r="Q105">
        <f t="shared" si="10"/>
        <v>66.510000000000005</v>
      </c>
      <c r="R105" t="str">
        <f t="shared" si="6"/>
        <v>music</v>
      </c>
      <c r="S105" t="str">
        <f t="shared" si="7"/>
        <v>electric music</v>
      </c>
      <c r="T105" s="6">
        <f t="shared" si="8"/>
        <v>40475.208333333336</v>
      </c>
      <c r="U105" s="6">
        <f t="shared" si="9"/>
        <v>40484.208333333336</v>
      </c>
    </row>
    <row r="106" spans="1:21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G106" t="s">
        <v>20</v>
      </c>
      <c r="H106">
        <v>1917</v>
      </c>
      <c r="I106" t="s">
        <v>21</v>
      </c>
      <c r="J106" t="s">
        <v>22</v>
      </c>
      <c r="K106">
        <v>1495515600</v>
      </c>
      <c r="L106">
        <v>1495602000</v>
      </c>
      <c r="M106" t="b">
        <v>0</v>
      </c>
      <c r="N106" t="b">
        <v>0</v>
      </c>
      <c r="O106" t="s">
        <v>60</v>
      </c>
      <c r="P106">
        <f t="shared" si="11"/>
        <v>143</v>
      </c>
      <c r="Q106">
        <f t="shared" si="10"/>
        <v>89.01</v>
      </c>
      <c r="R106" t="str">
        <f t="shared" si="6"/>
        <v>music</v>
      </c>
      <c r="S106" t="str">
        <f t="shared" si="7"/>
        <v>indie rock</v>
      </c>
      <c r="T106" s="6">
        <f t="shared" si="8"/>
        <v>42878.208333333328</v>
      </c>
      <c r="U106" s="6">
        <f t="shared" si="9"/>
        <v>42879.208333333328</v>
      </c>
    </row>
    <row r="107" spans="1:21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G107" t="s">
        <v>20</v>
      </c>
      <c r="H107">
        <v>95</v>
      </c>
      <c r="I107" t="s">
        <v>21</v>
      </c>
      <c r="J107" t="s">
        <v>22</v>
      </c>
      <c r="K107">
        <v>1364878800</v>
      </c>
      <c r="L107">
        <v>1366434000</v>
      </c>
      <c r="M107" t="b">
        <v>0</v>
      </c>
      <c r="N107" t="b">
        <v>0</v>
      </c>
      <c r="O107" t="s">
        <v>28</v>
      </c>
      <c r="P107">
        <f t="shared" si="11"/>
        <v>145</v>
      </c>
      <c r="Q107">
        <f t="shared" si="10"/>
        <v>103.46</v>
      </c>
      <c r="R107" t="str">
        <f t="shared" si="6"/>
        <v>technology</v>
      </c>
      <c r="S107" t="str">
        <f t="shared" si="7"/>
        <v>web</v>
      </c>
      <c r="T107" s="6">
        <f t="shared" si="8"/>
        <v>41366.208333333336</v>
      </c>
      <c r="U107" s="6">
        <f t="shared" si="9"/>
        <v>41384.208333333336</v>
      </c>
    </row>
    <row r="108" spans="1:21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G108" t="s">
        <v>20</v>
      </c>
      <c r="H108">
        <v>147</v>
      </c>
      <c r="I108" t="s">
        <v>21</v>
      </c>
      <c r="J108" t="s">
        <v>22</v>
      </c>
      <c r="K108">
        <v>1567918800</v>
      </c>
      <c r="L108">
        <v>1568350800</v>
      </c>
      <c r="M108" t="b">
        <v>0</v>
      </c>
      <c r="N108" t="b">
        <v>0</v>
      </c>
      <c r="O108" t="s">
        <v>33</v>
      </c>
      <c r="P108">
        <f t="shared" si="11"/>
        <v>359</v>
      </c>
      <c r="Q108">
        <f t="shared" si="10"/>
        <v>95.28</v>
      </c>
      <c r="R108" t="str">
        <f t="shared" si="6"/>
        <v>theater</v>
      </c>
      <c r="S108" t="str">
        <f t="shared" si="7"/>
        <v>plays</v>
      </c>
      <c r="T108" s="6">
        <f t="shared" si="8"/>
        <v>43716.208333333328</v>
      </c>
      <c r="U108" s="6">
        <f t="shared" si="9"/>
        <v>43721.208333333328</v>
      </c>
    </row>
    <row r="109" spans="1:21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G109" t="s">
        <v>20</v>
      </c>
      <c r="H109">
        <v>86</v>
      </c>
      <c r="I109" t="s">
        <v>21</v>
      </c>
      <c r="J109" t="s">
        <v>22</v>
      </c>
      <c r="K109">
        <v>1524459600</v>
      </c>
      <c r="L109">
        <v>1525928400</v>
      </c>
      <c r="M109" t="b">
        <v>0</v>
      </c>
      <c r="N109" t="b">
        <v>1</v>
      </c>
      <c r="O109" t="s">
        <v>33</v>
      </c>
      <c r="P109">
        <f t="shared" si="11"/>
        <v>186</v>
      </c>
      <c r="Q109">
        <f t="shared" si="10"/>
        <v>75.900000000000006</v>
      </c>
      <c r="R109" t="str">
        <f t="shared" si="6"/>
        <v>theater</v>
      </c>
      <c r="S109" t="str">
        <f t="shared" si="7"/>
        <v>plays</v>
      </c>
      <c r="T109" s="6">
        <f t="shared" si="8"/>
        <v>43213.208333333328</v>
      </c>
      <c r="U109" s="6">
        <f t="shared" si="9"/>
        <v>43230.208333333328</v>
      </c>
    </row>
    <row r="110" spans="1:21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G110" t="s">
        <v>20</v>
      </c>
      <c r="H110">
        <v>83</v>
      </c>
      <c r="I110" t="s">
        <v>21</v>
      </c>
      <c r="J110" t="s">
        <v>22</v>
      </c>
      <c r="K110">
        <v>1333688400</v>
      </c>
      <c r="L110">
        <v>1336885200</v>
      </c>
      <c r="M110" t="b">
        <v>0</v>
      </c>
      <c r="N110" t="b">
        <v>0</v>
      </c>
      <c r="O110" t="s">
        <v>42</v>
      </c>
      <c r="P110">
        <f t="shared" si="11"/>
        <v>595</v>
      </c>
      <c r="Q110">
        <f t="shared" si="10"/>
        <v>107.58</v>
      </c>
      <c r="R110" t="str">
        <f t="shared" si="6"/>
        <v>film &amp; video</v>
      </c>
      <c r="S110" t="str">
        <f t="shared" si="7"/>
        <v>documentary</v>
      </c>
      <c r="T110" s="6">
        <f t="shared" si="8"/>
        <v>41005.208333333336</v>
      </c>
      <c r="U110" s="6">
        <f t="shared" si="9"/>
        <v>41042.208333333336</v>
      </c>
    </row>
    <row r="111" spans="1:21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G111" t="s">
        <v>14</v>
      </c>
      <c r="H111">
        <v>60</v>
      </c>
      <c r="I111" t="s">
        <v>21</v>
      </c>
      <c r="J111" t="s">
        <v>22</v>
      </c>
      <c r="K111">
        <v>1389506400</v>
      </c>
      <c r="L111">
        <v>1389679200</v>
      </c>
      <c r="M111" t="b">
        <v>0</v>
      </c>
      <c r="N111" t="b">
        <v>0</v>
      </c>
      <c r="O111" t="s">
        <v>269</v>
      </c>
      <c r="P111">
        <f t="shared" si="11"/>
        <v>59</v>
      </c>
      <c r="Q111">
        <f t="shared" si="10"/>
        <v>51.32</v>
      </c>
      <c r="R111" t="str">
        <f t="shared" si="6"/>
        <v>film &amp; video</v>
      </c>
      <c r="S111" t="str">
        <f t="shared" si="7"/>
        <v>television</v>
      </c>
      <c r="T111" s="6">
        <f t="shared" si="8"/>
        <v>41651.25</v>
      </c>
      <c r="U111" s="6">
        <f t="shared" si="9"/>
        <v>41653.25</v>
      </c>
    </row>
    <row r="112" spans="1:21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G112" t="s">
        <v>14</v>
      </c>
      <c r="H112">
        <v>296</v>
      </c>
      <c r="I112" t="s">
        <v>21</v>
      </c>
      <c r="J112" t="s">
        <v>22</v>
      </c>
      <c r="K112">
        <v>1536642000</v>
      </c>
      <c r="L112">
        <v>1538283600</v>
      </c>
      <c r="M112" t="b">
        <v>0</v>
      </c>
      <c r="N112" t="b">
        <v>0</v>
      </c>
      <c r="O112" t="s">
        <v>17</v>
      </c>
      <c r="P112">
        <f t="shared" si="11"/>
        <v>15</v>
      </c>
      <c r="Q112">
        <f t="shared" si="10"/>
        <v>71.98</v>
      </c>
      <c r="R112" t="str">
        <f t="shared" si="6"/>
        <v>food</v>
      </c>
      <c r="S112" t="str">
        <f t="shared" si="7"/>
        <v>food trucks</v>
      </c>
      <c r="T112" s="6">
        <f t="shared" si="8"/>
        <v>43354.208333333328</v>
      </c>
      <c r="U112" s="6">
        <f t="shared" si="9"/>
        <v>43373.208333333328</v>
      </c>
    </row>
    <row r="113" spans="1:21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G113" t="s">
        <v>20</v>
      </c>
      <c r="H113">
        <v>676</v>
      </c>
      <c r="I113" t="s">
        <v>21</v>
      </c>
      <c r="J113" t="s">
        <v>22</v>
      </c>
      <c r="K113">
        <v>1348290000</v>
      </c>
      <c r="L113">
        <v>1348808400</v>
      </c>
      <c r="M113" t="b">
        <v>0</v>
      </c>
      <c r="N113" t="b">
        <v>0</v>
      </c>
      <c r="O113" t="s">
        <v>133</v>
      </c>
      <c r="P113">
        <f t="shared" si="11"/>
        <v>120</v>
      </c>
      <c r="Q113">
        <f t="shared" si="10"/>
        <v>108.95</v>
      </c>
      <c r="R113" t="str">
        <f t="shared" si="6"/>
        <v>publishing</v>
      </c>
      <c r="S113" t="str">
        <f t="shared" si="7"/>
        <v>radio &amp; podcasts</v>
      </c>
      <c r="T113" s="6">
        <f t="shared" si="8"/>
        <v>41174.208333333336</v>
      </c>
      <c r="U113" s="6">
        <f t="shared" si="9"/>
        <v>41180.208333333336</v>
      </c>
    </row>
    <row r="114" spans="1:21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G114" t="s">
        <v>20</v>
      </c>
      <c r="H114">
        <v>361</v>
      </c>
      <c r="I114" t="s">
        <v>26</v>
      </c>
      <c r="J114" t="s">
        <v>27</v>
      </c>
      <c r="K114">
        <v>1408856400</v>
      </c>
      <c r="L114">
        <v>1410152400</v>
      </c>
      <c r="M114" t="b">
        <v>0</v>
      </c>
      <c r="N114" t="b">
        <v>0</v>
      </c>
      <c r="O114" t="s">
        <v>28</v>
      </c>
      <c r="P114">
        <f t="shared" si="11"/>
        <v>269</v>
      </c>
      <c r="Q114">
        <f t="shared" si="10"/>
        <v>35</v>
      </c>
      <c r="R114" t="str">
        <f t="shared" si="6"/>
        <v>technology</v>
      </c>
      <c r="S114" t="str">
        <f t="shared" si="7"/>
        <v>web</v>
      </c>
      <c r="T114" s="6">
        <f t="shared" si="8"/>
        <v>41875.208333333336</v>
      </c>
      <c r="U114" s="6">
        <f t="shared" si="9"/>
        <v>41890.208333333336</v>
      </c>
    </row>
    <row r="115" spans="1:21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G115" t="s">
        <v>20</v>
      </c>
      <c r="H115">
        <v>131</v>
      </c>
      <c r="I115" t="s">
        <v>21</v>
      </c>
      <c r="J115" t="s">
        <v>22</v>
      </c>
      <c r="K115">
        <v>1505192400</v>
      </c>
      <c r="L115">
        <v>1505797200</v>
      </c>
      <c r="M115" t="b">
        <v>0</v>
      </c>
      <c r="N115" t="b">
        <v>0</v>
      </c>
      <c r="O115" t="s">
        <v>17</v>
      </c>
      <c r="P115">
        <f t="shared" si="11"/>
        <v>377</v>
      </c>
      <c r="Q115">
        <f t="shared" si="10"/>
        <v>94.94</v>
      </c>
      <c r="R115" t="str">
        <f t="shared" si="6"/>
        <v>food</v>
      </c>
      <c r="S115" t="str">
        <f t="shared" si="7"/>
        <v>food trucks</v>
      </c>
      <c r="T115" s="6">
        <f t="shared" si="8"/>
        <v>42990.208333333328</v>
      </c>
      <c r="U115" s="6">
        <f t="shared" si="9"/>
        <v>42997.208333333328</v>
      </c>
    </row>
    <row r="116" spans="1:21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G116" t="s">
        <v>20</v>
      </c>
      <c r="H116">
        <v>126</v>
      </c>
      <c r="I116" t="s">
        <v>21</v>
      </c>
      <c r="J116" t="s">
        <v>22</v>
      </c>
      <c r="K116">
        <v>1554786000</v>
      </c>
      <c r="L116">
        <v>1554872400</v>
      </c>
      <c r="M116" t="b">
        <v>0</v>
      </c>
      <c r="N116" t="b">
        <v>1</v>
      </c>
      <c r="O116" t="s">
        <v>65</v>
      </c>
      <c r="P116">
        <f t="shared" si="11"/>
        <v>727</v>
      </c>
      <c r="Q116">
        <f t="shared" si="10"/>
        <v>109.65</v>
      </c>
      <c r="R116" t="str">
        <f t="shared" si="6"/>
        <v>technology</v>
      </c>
      <c r="S116" t="str">
        <f t="shared" si="7"/>
        <v>wearables</v>
      </c>
      <c r="T116" s="6">
        <f t="shared" si="8"/>
        <v>43564.208333333328</v>
      </c>
      <c r="U116" s="6">
        <f t="shared" si="9"/>
        <v>43565.208333333328</v>
      </c>
    </row>
    <row r="117" spans="1:21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G117" t="s">
        <v>14</v>
      </c>
      <c r="H117">
        <v>3304</v>
      </c>
      <c r="I117" t="s">
        <v>107</v>
      </c>
      <c r="J117" t="s">
        <v>108</v>
      </c>
      <c r="K117">
        <v>1510898400</v>
      </c>
      <c r="L117">
        <v>1513922400</v>
      </c>
      <c r="M117" t="b">
        <v>0</v>
      </c>
      <c r="N117" t="b">
        <v>0</v>
      </c>
      <c r="O117" t="s">
        <v>119</v>
      </c>
      <c r="P117">
        <f t="shared" si="11"/>
        <v>87</v>
      </c>
      <c r="Q117">
        <f t="shared" si="10"/>
        <v>44</v>
      </c>
      <c r="R117" t="str">
        <f t="shared" si="6"/>
        <v>publishing</v>
      </c>
      <c r="S117" t="str">
        <f t="shared" si="7"/>
        <v>fiction</v>
      </c>
      <c r="T117" s="6">
        <f t="shared" si="8"/>
        <v>43056.25</v>
      </c>
      <c r="U117" s="6">
        <f t="shared" si="9"/>
        <v>43091.25</v>
      </c>
    </row>
    <row r="118" spans="1:21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G118" t="s">
        <v>14</v>
      </c>
      <c r="H118">
        <v>73</v>
      </c>
      <c r="I118" t="s">
        <v>21</v>
      </c>
      <c r="J118" t="s">
        <v>22</v>
      </c>
      <c r="K118">
        <v>1442552400</v>
      </c>
      <c r="L118">
        <v>1442638800</v>
      </c>
      <c r="M118" t="b">
        <v>0</v>
      </c>
      <c r="N118" t="b">
        <v>0</v>
      </c>
      <c r="O118" t="s">
        <v>33</v>
      </c>
      <c r="P118">
        <f t="shared" si="11"/>
        <v>88</v>
      </c>
      <c r="Q118">
        <f t="shared" si="10"/>
        <v>86.79</v>
      </c>
      <c r="R118" t="str">
        <f t="shared" si="6"/>
        <v>theater</v>
      </c>
      <c r="S118" t="str">
        <f t="shared" si="7"/>
        <v>plays</v>
      </c>
      <c r="T118" s="6">
        <f t="shared" si="8"/>
        <v>42265.208333333328</v>
      </c>
      <c r="U118" s="6">
        <f t="shared" si="9"/>
        <v>42266.208333333328</v>
      </c>
    </row>
    <row r="119" spans="1:21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G119" t="s">
        <v>20</v>
      </c>
      <c r="H119">
        <v>275</v>
      </c>
      <c r="I119" t="s">
        <v>21</v>
      </c>
      <c r="J119" t="s">
        <v>22</v>
      </c>
      <c r="K119">
        <v>1316667600</v>
      </c>
      <c r="L119">
        <v>1317186000</v>
      </c>
      <c r="M119" t="b">
        <v>0</v>
      </c>
      <c r="N119" t="b">
        <v>0</v>
      </c>
      <c r="O119" t="s">
        <v>269</v>
      </c>
      <c r="P119">
        <f t="shared" si="11"/>
        <v>174</v>
      </c>
      <c r="Q119">
        <f t="shared" si="10"/>
        <v>30.99</v>
      </c>
      <c r="R119" t="str">
        <f t="shared" si="6"/>
        <v>film &amp; video</v>
      </c>
      <c r="S119" t="str">
        <f t="shared" si="7"/>
        <v>television</v>
      </c>
      <c r="T119" s="6">
        <f t="shared" si="8"/>
        <v>40808.208333333336</v>
      </c>
      <c r="U119" s="6">
        <f t="shared" si="9"/>
        <v>40814.208333333336</v>
      </c>
    </row>
    <row r="120" spans="1:21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G120" t="s">
        <v>20</v>
      </c>
      <c r="H120">
        <v>67</v>
      </c>
      <c r="I120" t="s">
        <v>21</v>
      </c>
      <c r="J120" t="s">
        <v>22</v>
      </c>
      <c r="K120">
        <v>1390716000</v>
      </c>
      <c r="L120">
        <v>1391234400</v>
      </c>
      <c r="M120" t="b">
        <v>0</v>
      </c>
      <c r="N120" t="b">
        <v>0</v>
      </c>
      <c r="O120" t="s">
        <v>122</v>
      </c>
      <c r="P120">
        <f t="shared" si="11"/>
        <v>118</v>
      </c>
      <c r="Q120">
        <f t="shared" si="10"/>
        <v>94.79</v>
      </c>
      <c r="R120" t="str">
        <f t="shared" si="6"/>
        <v>photography</v>
      </c>
      <c r="S120" t="str">
        <f t="shared" si="7"/>
        <v>photography books</v>
      </c>
      <c r="T120" s="6">
        <f t="shared" si="8"/>
        <v>41665.25</v>
      </c>
      <c r="U120" s="6">
        <f t="shared" si="9"/>
        <v>41671.25</v>
      </c>
    </row>
    <row r="121" spans="1:21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G121" t="s">
        <v>20</v>
      </c>
      <c r="H121">
        <v>154</v>
      </c>
      <c r="I121" t="s">
        <v>21</v>
      </c>
      <c r="J121" t="s">
        <v>22</v>
      </c>
      <c r="K121">
        <v>1402894800</v>
      </c>
      <c r="L121">
        <v>1404363600</v>
      </c>
      <c r="M121" t="b">
        <v>0</v>
      </c>
      <c r="N121" t="b">
        <v>1</v>
      </c>
      <c r="O121" t="s">
        <v>42</v>
      </c>
      <c r="P121">
        <f t="shared" si="11"/>
        <v>215</v>
      </c>
      <c r="Q121">
        <f t="shared" si="10"/>
        <v>69.790000000000006</v>
      </c>
      <c r="R121" t="str">
        <f t="shared" si="6"/>
        <v>film &amp; video</v>
      </c>
      <c r="S121" t="str">
        <f t="shared" si="7"/>
        <v>documentary</v>
      </c>
      <c r="T121" s="6">
        <f t="shared" si="8"/>
        <v>41806.208333333336</v>
      </c>
      <c r="U121" s="6">
        <f t="shared" si="9"/>
        <v>41823.208333333336</v>
      </c>
    </row>
    <row r="122" spans="1:21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G122" t="s">
        <v>20</v>
      </c>
      <c r="H122">
        <v>1782</v>
      </c>
      <c r="I122" t="s">
        <v>21</v>
      </c>
      <c r="J122" t="s">
        <v>22</v>
      </c>
      <c r="K122">
        <v>1429246800</v>
      </c>
      <c r="L122">
        <v>1429592400</v>
      </c>
      <c r="M122" t="b">
        <v>0</v>
      </c>
      <c r="N122" t="b">
        <v>1</v>
      </c>
      <c r="O122" t="s">
        <v>292</v>
      </c>
      <c r="P122">
        <f t="shared" si="11"/>
        <v>149</v>
      </c>
      <c r="Q122">
        <f t="shared" si="10"/>
        <v>63</v>
      </c>
      <c r="R122" t="str">
        <f t="shared" si="6"/>
        <v>games</v>
      </c>
      <c r="S122" t="str">
        <f t="shared" si="7"/>
        <v>mobile games</v>
      </c>
      <c r="T122" s="6">
        <f t="shared" si="8"/>
        <v>42111.208333333328</v>
      </c>
      <c r="U122" s="6">
        <f t="shared" si="9"/>
        <v>42115.208333333328</v>
      </c>
    </row>
    <row r="123" spans="1:21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G123" t="s">
        <v>20</v>
      </c>
      <c r="H123">
        <v>903</v>
      </c>
      <c r="I123" t="s">
        <v>21</v>
      </c>
      <c r="J123" t="s">
        <v>22</v>
      </c>
      <c r="K123">
        <v>1412485200</v>
      </c>
      <c r="L123">
        <v>1413608400</v>
      </c>
      <c r="M123" t="b">
        <v>0</v>
      </c>
      <c r="N123" t="b">
        <v>0</v>
      </c>
      <c r="O123" t="s">
        <v>89</v>
      </c>
      <c r="P123">
        <f t="shared" si="11"/>
        <v>219</v>
      </c>
      <c r="Q123">
        <f t="shared" si="10"/>
        <v>110.03</v>
      </c>
      <c r="R123" t="str">
        <f t="shared" si="6"/>
        <v>games</v>
      </c>
      <c r="S123" t="str">
        <f t="shared" si="7"/>
        <v>video games</v>
      </c>
      <c r="T123" s="6">
        <f t="shared" si="8"/>
        <v>41917.208333333336</v>
      </c>
      <c r="U123" s="6">
        <f t="shared" si="9"/>
        <v>41930.208333333336</v>
      </c>
    </row>
    <row r="124" spans="1:21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G124" t="s">
        <v>14</v>
      </c>
      <c r="H124">
        <v>3387</v>
      </c>
      <c r="I124" t="s">
        <v>21</v>
      </c>
      <c r="J124" t="s">
        <v>22</v>
      </c>
      <c r="K124">
        <v>1417068000</v>
      </c>
      <c r="L124">
        <v>1419400800</v>
      </c>
      <c r="M124" t="b">
        <v>0</v>
      </c>
      <c r="N124" t="b">
        <v>0</v>
      </c>
      <c r="O124" t="s">
        <v>119</v>
      </c>
      <c r="P124">
        <f t="shared" si="11"/>
        <v>64</v>
      </c>
      <c r="Q124">
        <f t="shared" si="10"/>
        <v>26</v>
      </c>
      <c r="R124" t="str">
        <f t="shared" si="6"/>
        <v>publishing</v>
      </c>
      <c r="S124" t="str">
        <f t="shared" si="7"/>
        <v>fiction</v>
      </c>
      <c r="T124" s="6">
        <f t="shared" si="8"/>
        <v>41970.25</v>
      </c>
      <c r="U124" s="6">
        <f t="shared" si="9"/>
        <v>41997.25</v>
      </c>
    </row>
    <row r="125" spans="1:21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G125" t="s">
        <v>14</v>
      </c>
      <c r="H125">
        <v>662</v>
      </c>
      <c r="I125" t="s">
        <v>15</v>
      </c>
      <c r="J125" t="s">
        <v>16</v>
      </c>
      <c r="K125">
        <v>1448344800</v>
      </c>
      <c r="L125">
        <v>1448604000</v>
      </c>
      <c r="M125" t="b">
        <v>1</v>
      </c>
      <c r="N125" t="b">
        <v>0</v>
      </c>
      <c r="O125" t="s">
        <v>33</v>
      </c>
      <c r="P125">
        <f t="shared" si="11"/>
        <v>19</v>
      </c>
      <c r="Q125">
        <f t="shared" si="10"/>
        <v>49.99</v>
      </c>
      <c r="R125" t="str">
        <f t="shared" si="6"/>
        <v>theater</v>
      </c>
      <c r="S125" t="str">
        <f t="shared" si="7"/>
        <v>plays</v>
      </c>
      <c r="T125" s="6">
        <f t="shared" si="8"/>
        <v>42332.25</v>
      </c>
      <c r="U125" s="6">
        <f t="shared" si="9"/>
        <v>42335.25</v>
      </c>
    </row>
    <row r="126" spans="1:21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G126" t="s">
        <v>20</v>
      </c>
      <c r="H126">
        <v>94</v>
      </c>
      <c r="I126" t="s">
        <v>107</v>
      </c>
      <c r="J126" t="s">
        <v>108</v>
      </c>
      <c r="K126">
        <v>1557723600</v>
      </c>
      <c r="L126">
        <v>1562302800</v>
      </c>
      <c r="M126" t="b">
        <v>0</v>
      </c>
      <c r="N126" t="b">
        <v>0</v>
      </c>
      <c r="O126" t="s">
        <v>122</v>
      </c>
      <c r="P126">
        <f t="shared" si="11"/>
        <v>368</v>
      </c>
      <c r="Q126">
        <f t="shared" si="10"/>
        <v>101.72</v>
      </c>
      <c r="R126" t="str">
        <f t="shared" si="6"/>
        <v>photography</v>
      </c>
      <c r="S126" t="str">
        <f t="shared" si="7"/>
        <v>photography books</v>
      </c>
      <c r="T126" s="6">
        <f t="shared" si="8"/>
        <v>43598.208333333328</v>
      </c>
      <c r="U126" s="6">
        <f t="shared" si="9"/>
        <v>43651.208333333328</v>
      </c>
    </row>
    <row r="127" spans="1:21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G127" t="s">
        <v>20</v>
      </c>
      <c r="H127">
        <v>180</v>
      </c>
      <c r="I127" t="s">
        <v>21</v>
      </c>
      <c r="J127" t="s">
        <v>22</v>
      </c>
      <c r="K127">
        <v>1537333200</v>
      </c>
      <c r="L127">
        <v>1537678800</v>
      </c>
      <c r="M127" t="b">
        <v>0</v>
      </c>
      <c r="N127" t="b">
        <v>0</v>
      </c>
      <c r="O127" t="s">
        <v>33</v>
      </c>
      <c r="P127">
        <f t="shared" si="11"/>
        <v>160</v>
      </c>
      <c r="Q127">
        <f t="shared" si="10"/>
        <v>47.08</v>
      </c>
      <c r="R127" t="str">
        <f t="shared" si="6"/>
        <v>theater</v>
      </c>
      <c r="S127" t="str">
        <f t="shared" si="7"/>
        <v>plays</v>
      </c>
      <c r="T127" s="6">
        <f t="shared" si="8"/>
        <v>43362.208333333328</v>
      </c>
      <c r="U127" s="6">
        <f t="shared" si="9"/>
        <v>43366.208333333328</v>
      </c>
    </row>
    <row r="128" spans="1:21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G128" t="s">
        <v>14</v>
      </c>
      <c r="H128">
        <v>774</v>
      </c>
      <c r="I128" t="s">
        <v>21</v>
      </c>
      <c r="J128" t="s">
        <v>22</v>
      </c>
      <c r="K128">
        <v>1471150800</v>
      </c>
      <c r="L128">
        <v>1473570000</v>
      </c>
      <c r="M128" t="b">
        <v>0</v>
      </c>
      <c r="N128" t="b">
        <v>1</v>
      </c>
      <c r="O128" t="s">
        <v>33</v>
      </c>
      <c r="P128">
        <f t="shared" si="11"/>
        <v>39</v>
      </c>
      <c r="Q128">
        <f t="shared" si="10"/>
        <v>89.94</v>
      </c>
      <c r="R128" t="str">
        <f t="shared" si="6"/>
        <v>theater</v>
      </c>
      <c r="S128" t="str">
        <f t="shared" si="7"/>
        <v>plays</v>
      </c>
      <c r="T128" s="6">
        <f t="shared" si="8"/>
        <v>42596.208333333328</v>
      </c>
      <c r="U128" s="6">
        <f t="shared" si="9"/>
        <v>42624.208333333328</v>
      </c>
    </row>
    <row r="129" spans="1:21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G129" t="s">
        <v>14</v>
      </c>
      <c r="H129">
        <v>672</v>
      </c>
      <c r="I129" t="s">
        <v>15</v>
      </c>
      <c r="J129" t="s">
        <v>16</v>
      </c>
      <c r="K129">
        <v>1273640400</v>
      </c>
      <c r="L129">
        <v>1273899600</v>
      </c>
      <c r="M129" t="b">
        <v>0</v>
      </c>
      <c r="N129" t="b">
        <v>0</v>
      </c>
      <c r="O129" t="s">
        <v>33</v>
      </c>
      <c r="P129">
        <f t="shared" si="11"/>
        <v>51</v>
      </c>
      <c r="Q129">
        <f t="shared" si="10"/>
        <v>78.97</v>
      </c>
      <c r="R129" t="str">
        <f t="shared" si="6"/>
        <v>theater</v>
      </c>
      <c r="S129" t="str">
        <f t="shared" si="7"/>
        <v>plays</v>
      </c>
      <c r="T129" s="6">
        <f t="shared" si="8"/>
        <v>40310.208333333336</v>
      </c>
      <c r="U129" s="6">
        <f t="shared" si="9"/>
        <v>40313.208333333336</v>
      </c>
    </row>
    <row r="130" spans="1:21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G130" t="s">
        <v>74</v>
      </c>
      <c r="H130">
        <v>532</v>
      </c>
      <c r="I130" t="s">
        <v>21</v>
      </c>
      <c r="J130" t="s">
        <v>22</v>
      </c>
      <c r="K130">
        <v>1282885200</v>
      </c>
      <c r="L130">
        <v>1284008400</v>
      </c>
      <c r="M130" t="b">
        <v>0</v>
      </c>
      <c r="N130" t="b">
        <v>0</v>
      </c>
      <c r="O130" t="s">
        <v>23</v>
      </c>
      <c r="P130">
        <f t="shared" si="11"/>
        <v>60</v>
      </c>
      <c r="Q130">
        <f t="shared" si="10"/>
        <v>80.069999999999993</v>
      </c>
      <c r="R130" t="str">
        <f t="shared" si="6"/>
        <v>music</v>
      </c>
      <c r="S130" t="str">
        <f t="shared" si="7"/>
        <v>rock</v>
      </c>
      <c r="T130" s="6">
        <f t="shared" si="8"/>
        <v>40417.208333333336</v>
      </c>
      <c r="U130" s="6">
        <f t="shared" si="9"/>
        <v>40430.208333333336</v>
      </c>
    </row>
    <row r="131" spans="1:21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G131" t="s">
        <v>74</v>
      </c>
      <c r="H131">
        <v>55</v>
      </c>
      <c r="I131" t="s">
        <v>26</v>
      </c>
      <c r="J131" t="s">
        <v>27</v>
      </c>
      <c r="K131">
        <v>1422943200</v>
      </c>
      <c r="L131">
        <v>1425103200</v>
      </c>
      <c r="M131" t="b">
        <v>0</v>
      </c>
      <c r="N131" t="b">
        <v>0</v>
      </c>
      <c r="O131" t="s">
        <v>17</v>
      </c>
      <c r="P131">
        <f t="shared" si="11"/>
        <v>3</v>
      </c>
      <c r="Q131">
        <f t="shared" si="10"/>
        <v>86.47</v>
      </c>
      <c r="R131" t="str">
        <f t="shared" ref="R131:R194" si="12">LEFT(O131,SEARCH("/",O131)-1)</f>
        <v>food</v>
      </c>
      <c r="S131" t="str">
        <f t="shared" ref="S131:S194" si="13">RIGHT(O131,LEN(O131)-SEARCH("/",O131))</f>
        <v>food trucks</v>
      </c>
      <c r="T131" s="6">
        <f t="shared" ref="T131:T194" si="14">(((K131/60)/60)/24)+DATE(1970,1,1)</f>
        <v>42038.25</v>
      </c>
      <c r="U131" s="6">
        <f t="shared" ref="U131:U194" si="15">(((L131/60)/60)/24)+DATE(1970,1,1)</f>
        <v>42063.25</v>
      </c>
    </row>
    <row r="132" spans="1:21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G132" t="s">
        <v>20</v>
      </c>
      <c r="H132">
        <v>533</v>
      </c>
      <c r="I132" t="s">
        <v>36</v>
      </c>
      <c r="J132" t="s">
        <v>37</v>
      </c>
      <c r="K132">
        <v>1319605200</v>
      </c>
      <c r="L132">
        <v>1320991200</v>
      </c>
      <c r="M132" t="b">
        <v>0</v>
      </c>
      <c r="N132" t="b">
        <v>0</v>
      </c>
      <c r="O132" t="s">
        <v>53</v>
      </c>
      <c r="P132">
        <f t="shared" si="11"/>
        <v>155</v>
      </c>
      <c r="Q132">
        <f t="shared" ref="Q132:Q195" si="16">ROUND(E132/H132,2)</f>
        <v>28</v>
      </c>
      <c r="R132" t="str">
        <f t="shared" si="12"/>
        <v>film &amp; video</v>
      </c>
      <c r="S132" t="str">
        <f t="shared" si="13"/>
        <v>drama</v>
      </c>
      <c r="T132" s="6">
        <f t="shared" si="14"/>
        <v>40842.208333333336</v>
      </c>
      <c r="U132" s="6">
        <f t="shared" si="15"/>
        <v>40858.25</v>
      </c>
    </row>
    <row r="133" spans="1:21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G133" t="s">
        <v>20</v>
      </c>
      <c r="H133">
        <v>2443</v>
      </c>
      <c r="I133" t="s">
        <v>40</v>
      </c>
      <c r="J133" t="s">
        <v>41</v>
      </c>
      <c r="K133">
        <v>1385704800</v>
      </c>
      <c r="L133">
        <v>1386828000</v>
      </c>
      <c r="M133" t="b">
        <v>0</v>
      </c>
      <c r="N133" t="b">
        <v>0</v>
      </c>
      <c r="O133" t="s">
        <v>28</v>
      </c>
      <c r="P133">
        <f t="shared" si="11"/>
        <v>101</v>
      </c>
      <c r="Q133">
        <f t="shared" si="16"/>
        <v>68</v>
      </c>
      <c r="R133" t="str">
        <f t="shared" si="12"/>
        <v>technology</v>
      </c>
      <c r="S133" t="str">
        <f t="shared" si="13"/>
        <v>web</v>
      </c>
      <c r="T133" s="6">
        <f t="shared" si="14"/>
        <v>41607.25</v>
      </c>
      <c r="U133" s="6">
        <f t="shared" si="15"/>
        <v>41620.25</v>
      </c>
    </row>
    <row r="134" spans="1:21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G134" t="s">
        <v>20</v>
      </c>
      <c r="H134">
        <v>89</v>
      </c>
      <c r="I134" t="s">
        <v>21</v>
      </c>
      <c r="J134" t="s">
        <v>22</v>
      </c>
      <c r="K134">
        <v>1515736800</v>
      </c>
      <c r="L134">
        <v>1517119200</v>
      </c>
      <c r="M134" t="b">
        <v>0</v>
      </c>
      <c r="N134" t="b">
        <v>1</v>
      </c>
      <c r="O134" t="s">
        <v>33</v>
      </c>
      <c r="P134">
        <f t="shared" si="11"/>
        <v>116</v>
      </c>
      <c r="Q134">
        <f t="shared" si="16"/>
        <v>43.08</v>
      </c>
      <c r="R134" t="str">
        <f t="shared" si="12"/>
        <v>theater</v>
      </c>
      <c r="S134" t="str">
        <f t="shared" si="13"/>
        <v>plays</v>
      </c>
      <c r="T134" s="6">
        <f t="shared" si="14"/>
        <v>43112.25</v>
      </c>
      <c r="U134" s="6">
        <f t="shared" si="15"/>
        <v>43128.25</v>
      </c>
    </row>
    <row r="135" spans="1:21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G135" t="s">
        <v>20</v>
      </c>
      <c r="H135">
        <v>159</v>
      </c>
      <c r="I135" t="s">
        <v>21</v>
      </c>
      <c r="J135" t="s">
        <v>22</v>
      </c>
      <c r="K135">
        <v>1313125200</v>
      </c>
      <c r="L135">
        <v>1315026000</v>
      </c>
      <c r="M135" t="b">
        <v>0</v>
      </c>
      <c r="N135" t="b">
        <v>0</v>
      </c>
      <c r="O135" t="s">
        <v>319</v>
      </c>
      <c r="P135">
        <f t="shared" ref="P135:P198" si="17">ROUND(100*(E135/D135),0)</f>
        <v>311</v>
      </c>
      <c r="Q135">
        <f t="shared" si="16"/>
        <v>87.96</v>
      </c>
      <c r="R135" t="str">
        <f t="shared" si="12"/>
        <v>music</v>
      </c>
      <c r="S135" t="str">
        <f t="shared" si="13"/>
        <v>world music</v>
      </c>
      <c r="T135" s="6">
        <f t="shared" si="14"/>
        <v>40767.208333333336</v>
      </c>
      <c r="U135" s="6">
        <f t="shared" si="15"/>
        <v>40789.208333333336</v>
      </c>
    </row>
    <row r="136" spans="1:21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G136" t="s">
        <v>14</v>
      </c>
      <c r="H136">
        <v>940</v>
      </c>
      <c r="I136" t="s">
        <v>98</v>
      </c>
      <c r="J136" t="s">
        <v>99</v>
      </c>
      <c r="K136">
        <v>1308459600</v>
      </c>
      <c r="L136">
        <v>1312693200</v>
      </c>
      <c r="M136" t="b">
        <v>0</v>
      </c>
      <c r="N136" t="b">
        <v>1</v>
      </c>
      <c r="O136" t="s">
        <v>42</v>
      </c>
      <c r="P136">
        <f t="shared" si="17"/>
        <v>90</v>
      </c>
      <c r="Q136">
        <f t="shared" si="16"/>
        <v>94.99</v>
      </c>
      <c r="R136" t="str">
        <f t="shared" si="12"/>
        <v>film &amp; video</v>
      </c>
      <c r="S136" t="str">
        <f t="shared" si="13"/>
        <v>documentary</v>
      </c>
      <c r="T136" s="6">
        <f t="shared" si="14"/>
        <v>40713.208333333336</v>
      </c>
      <c r="U136" s="6">
        <f t="shared" si="15"/>
        <v>40762.208333333336</v>
      </c>
    </row>
    <row r="137" spans="1:21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G137" t="s">
        <v>14</v>
      </c>
      <c r="H137">
        <v>117</v>
      </c>
      <c r="I137" t="s">
        <v>21</v>
      </c>
      <c r="J137" t="s">
        <v>22</v>
      </c>
      <c r="K137">
        <v>1362636000</v>
      </c>
      <c r="L137">
        <v>1363064400</v>
      </c>
      <c r="M137" t="b">
        <v>0</v>
      </c>
      <c r="N137" t="b">
        <v>1</v>
      </c>
      <c r="O137" t="s">
        <v>33</v>
      </c>
      <c r="P137">
        <f t="shared" si="17"/>
        <v>71</v>
      </c>
      <c r="Q137">
        <f t="shared" si="16"/>
        <v>46.91</v>
      </c>
      <c r="R137" t="str">
        <f t="shared" si="12"/>
        <v>theater</v>
      </c>
      <c r="S137" t="str">
        <f t="shared" si="13"/>
        <v>plays</v>
      </c>
      <c r="T137" s="6">
        <f t="shared" si="14"/>
        <v>41340.25</v>
      </c>
      <c r="U137" s="6">
        <f t="shared" si="15"/>
        <v>41345.208333333336</v>
      </c>
    </row>
    <row r="138" spans="1:21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G138" t="s">
        <v>74</v>
      </c>
      <c r="H138">
        <v>58</v>
      </c>
      <c r="I138" t="s">
        <v>21</v>
      </c>
      <c r="J138" t="s">
        <v>22</v>
      </c>
      <c r="K138">
        <v>1402117200</v>
      </c>
      <c r="L138">
        <v>1403154000</v>
      </c>
      <c r="M138" t="b">
        <v>0</v>
      </c>
      <c r="N138" t="b">
        <v>1</v>
      </c>
      <c r="O138" t="s">
        <v>53</v>
      </c>
      <c r="P138">
        <f t="shared" si="17"/>
        <v>3</v>
      </c>
      <c r="Q138">
        <f t="shared" si="16"/>
        <v>46.91</v>
      </c>
      <c r="R138" t="str">
        <f t="shared" si="12"/>
        <v>film &amp; video</v>
      </c>
      <c r="S138" t="str">
        <f t="shared" si="13"/>
        <v>drama</v>
      </c>
      <c r="T138" s="6">
        <f t="shared" si="14"/>
        <v>41797.208333333336</v>
      </c>
      <c r="U138" s="6">
        <f t="shared" si="15"/>
        <v>41809.208333333336</v>
      </c>
    </row>
    <row r="139" spans="1:21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G139" t="s">
        <v>20</v>
      </c>
      <c r="H139">
        <v>50</v>
      </c>
      <c r="I139" t="s">
        <v>21</v>
      </c>
      <c r="J139" t="s">
        <v>22</v>
      </c>
      <c r="K139">
        <v>1286341200</v>
      </c>
      <c r="L139">
        <v>1286859600</v>
      </c>
      <c r="M139" t="b">
        <v>0</v>
      </c>
      <c r="N139" t="b">
        <v>0</v>
      </c>
      <c r="O139" t="s">
        <v>68</v>
      </c>
      <c r="P139">
        <f t="shared" si="17"/>
        <v>262</v>
      </c>
      <c r="Q139">
        <f t="shared" si="16"/>
        <v>94.24</v>
      </c>
      <c r="R139" t="str">
        <f t="shared" si="12"/>
        <v>publishing</v>
      </c>
      <c r="S139" t="str">
        <f t="shared" si="13"/>
        <v>nonfiction</v>
      </c>
      <c r="T139" s="6">
        <f t="shared" si="14"/>
        <v>40457.208333333336</v>
      </c>
      <c r="U139" s="6">
        <f t="shared" si="15"/>
        <v>40463.208333333336</v>
      </c>
    </row>
    <row r="140" spans="1:21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G140" t="s">
        <v>14</v>
      </c>
      <c r="H140">
        <v>115</v>
      </c>
      <c r="I140" t="s">
        <v>21</v>
      </c>
      <c r="J140" t="s">
        <v>22</v>
      </c>
      <c r="K140">
        <v>1348808400</v>
      </c>
      <c r="L140">
        <v>1349326800</v>
      </c>
      <c r="M140" t="b">
        <v>0</v>
      </c>
      <c r="N140" t="b">
        <v>0</v>
      </c>
      <c r="O140" t="s">
        <v>292</v>
      </c>
      <c r="P140">
        <f t="shared" si="17"/>
        <v>96</v>
      </c>
      <c r="Q140">
        <f t="shared" si="16"/>
        <v>80.14</v>
      </c>
      <c r="R140" t="str">
        <f t="shared" si="12"/>
        <v>games</v>
      </c>
      <c r="S140" t="str">
        <f t="shared" si="13"/>
        <v>mobile games</v>
      </c>
      <c r="T140" s="6">
        <f t="shared" si="14"/>
        <v>41180.208333333336</v>
      </c>
      <c r="U140" s="6">
        <f t="shared" si="15"/>
        <v>41186.208333333336</v>
      </c>
    </row>
    <row r="141" spans="1:21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G141" t="s">
        <v>14</v>
      </c>
      <c r="H141">
        <v>326</v>
      </c>
      <c r="I141" t="s">
        <v>21</v>
      </c>
      <c r="J141" t="s">
        <v>22</v>
      </c>
      <c r="K141">
        <v>1429592400</v>
      </c>
      <c r="L141">
        <v>1430974800</v>
      </c>
      <c r="M141" t="b">
        <v>0</v>
      </c>
      <c r="N141" t="b">
        <v>1</v>
      </c>
      <c r="O141" t="s">
        <v>65</v>
      </c>
      <c r="P141">
        <f t="shared" si="17"/>
        <v>21</v>
      </c>
      <c r="Q141">
        <f t="shared" si="16"/>
        <v>59.04</v>
      </c>
      <c r="R141" t="str">
        <f t="shared" si="12"/>
        <v>technology</v>
      </c>
      <c r="S141" t="str">
        <f t="shared" si="13"/>
        <v>wearables</v>
      </c>
      <c r="T141" s="6">
        <f t="shared" si="14"/>
        <v>42115.208333333328</v>
      </c>
      <c r="U141" s="6">
        <f t="shared" si="15"/>
        <v>42131.208333333328</v>
      </c>
    </row>
    <row r="142" spans="1:21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G142" t="s">
        <v>20</v>
      </c>
      <c r="H142">
        <v>186</v>
      </c>
      <c r="I142" t="s">
        <v>21</v>
      </c>
      <c r="J142" t="s">
        <v>22</v>
      </c>
      <c r="K142">
        <v>1519538400</v>
      </c>
      <c r="L142">
        <v>1519970400</v>
      </c>
      <c r="M142" t="b">
        <v>0</v>
      </c>
      <c r="N142" t="b">
        <v>0</v>
      </c>
      <c r="O142" t="s">
        <v>42</v>
      </c>
      <c r="P142">
        <f t="shared" si="17"/>
        <v>223</v>
      </c>
      <c r="Q142">
        <f t="shared" si="16"/>
        <v>65.989999999999995</v>
      </c>
      <c r="R142" t="str">
        <f t="shared" si="12"/>
        <v>film &amp; video</v>
      </c>
      <c r="S142" t="str">
        <f t="shared" si="13"/>
        <v>documentary</v>
      </c>
      <c r="T142" s="6">
        <f t="shared" si="14"/>
        <v>43156.25</v>
      </c>
      <c r="U142" s="6">
        <f t="shared" si="15"/>
        <v>43161.25</v>
      </c>
    </row>
    <row r="143" spans="1:21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G143" t="s">
        <v>20</v>
      </c>
      <c r="H143">
        <v>1071</v>
      </c>
      <c r="I143" t="s">
        <v>21</v>
      </c>
      <c r="J143" t="s">
        <v>22</v>
      </c>
      <c r="K143">
        <v>1434085200</v>
      </c>
      <c r="L143">
        <v>1434603600</v>
      </c>
      <c r="M143" t="b">
        <v>0</v>
      </c>
      <c r="N143" t="b">
        <v>0</v>
      </c>
      <c r="O143" t="s">
        <v>28</v>
      </c>
      <c r="P143">
        <f t="shared" si="17"/>
        <v>102</v>
      </c>
      <c r="Q143">
        <f t="shared" si="16"/>
        <v>60.99</v>
      </c>
      <c r="R143" t="str">
        <f t="shared" si="12"/>
        <v>technology</v>
      </c>
      <c r="S143" t="str">
        <f t="shared" si="13"/>
        <v>web</v>
      </c>
      <c r="T143" s="6">
        <f t="shared" si="14"/>
        <v>42167.208333333328</v>
      </c>
      <c r="U143" s="6">
        <f t="shared" si="15"/>
        <v>42173.208333333328</v>
      </c>
    </row>
    <row r="144" spans="1:21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G144" t="s">
        <v>20</v>
      </c>
      <c r="H144">
        <v>117</v>
      </c>
      <c r="I144" t="s">
        <v>21</v>
      </c>
      <c r="J144" t="s">
        <v>22</v>
      </c>
      <c r="K144">
        <v>1333688400</v>
      </c>
      <c r="L144">
        <v>1337230800</v>
      </c>
      <c r="M144" t="b">
        <v>0</v>
      </c>
      <c r="N144" t="b">
        <v>0</v>
      </c>
      <c r="O144" t="s">
        <v>28</v>
      </c>
      <c r="P144">
        <f t="shared" si="17"/>
        <v>230</v>
      </c>
      <c r="Q144">
        <f t="shared" si="16"/>
        <v>98.31</v>
      </c>
      <c r="R144" t="str">
        <f t="shared" si="12"/>
        <v>technology</v>
      </c>
      <c r="S144" t="str">
        <f t="shared" si="13"/>
        <v>web</v>
      </c>
      <c r="T144" s="6">
        <f t="shared" si="14"/>
        <v>41005.208333333336</v>
      </c>
      <c r="U144" s="6">
        <f t="shared" si="15"/>
        <v>41046.208333333336</v>
      </c>
    </row>
    <row r="145" spans="1:21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G145" t="s">
        <v>20</v>
      </c>
      <c r="H145">
        <v>70</v>
      </c>
      <c r="I145" t="s">
        <v>21</v>
      </c>
      <c r="J145" t="s">
        <v>22</v>
      </c>
      <c r="K145">
        <v>1277701200</v>
      </c>
      <c r="L145">
        <v>1279429200</v>
      </c>
      <c r="M145" t="b">
        <v>0</v>
      </c>
      <c r="N145" t="b">
        <v>0</v>
      </c>
      <c r="O145" t="s">
        <v>60</v>
      </c>
      <c r="P145">
        <f t="shared" si="17"/>
        <v>136</v>
      </c>
      <c r="Q145">
        <f t="shared" si="16"/>
        <v>104.6</v>
      </c>
      <c r="R145" t="str">
        <f t="shared" si="12"/>
        <v>music</v>
      </c>
      <c r="S145" t="str">
        <f t="shared" si="13"/>
        <v>indie rock</v>
      </c>
      <c r="T145" s="6">
        <f t="shared" si="14"/>
        <v>40357.208333333336</v>
      </c>
      <c r="U145" s="6">
        <f t="shared" si="15"/>
        <v>40377.208333333336</v>
      </c>
    </row>
    <row r="146" spans="1:21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G146" t="s">
        <v>20</v>
      </c>
      <c r="H146">
        <v>135</v>
      </c>
      <c r="I146" t="s">
        <v>21</v>
      </c>
      <c r="J146" t="s">
        <v>22</v>
      </c>
      <c r="K146">
        <v>1560747600</v>
      </c>
      <c r="L146">
        <v>1561438800</v>
      </c>
      <c r="M146" t="b">
        <v>0</v>
      </c>
      <c r="N146" t="b">
        <v>0</v>
      </c>
      <c r="O146" t="s">
        <v>33</v>
      </c>
      <c r="P146">
        <f t="shared" si="17"/>
        <v>129</v>
      </c>
      <c r="Q146">
        <f t="shared" si="16"/>
        <v>86.07</v>
      </c>
      <c r="R146" t="str">
        <f t="shared" si="12"/>
        <v>theater</v>
      </c>
      <c r="S146" t="str">
        <f t="shared" si="13"/>
        <v>plays</v>
      </c>
      <c r="T146" s="6">
        <f t="shared" si="14"/>
        <v>43633.208333333328</v>
      </c>
      <c r="U146" s="6">
        <f t="shared" si="15"/>
        <v>43641.208333333328</v>
      </c>
    </row>
    <row r="147" spans="1:21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G147" t="s">
        <v>20</v>
      </c>
      <c r="H147">
        <v>768</v>
      </c>
      <c r="I147" t="s">
        <v>98</v>
      </c>
      <c r="J147" t="s">
        <v>99</v>
      </c>
      <c r="K147">
        <v>1410066000</v>
      </c>
      <c r="L147">
        <v>1410498000</v>
      </c>
      <c r="M147" t="b">
        <v>0</v>
      </c>
      <c r="N147" t="b">
        <v>0</v>
      </c>
      <c r="O147" t="s">
        <v>65</v>
      </c>
      <c r="P147">
        <f t="shared" si="17"/>
        <v>237</v>
      </c>
      <c r="Q147">
        <f t="shared" si="16"/>
        <v>76.989999999999995</v>
      </c>
      <c r="R147" t="str">
        <f t="shared" si="12"/>
        <v>technology</v>
      </c>
      <c r="S147" t="str">
        <f t="shared" si="13"/>
        <v>wearables</v>
      </c>
      <c r="T147" s="6">
        <f t="shared" si="14"/>
        <v>41889.208333333336</v>
      </c>
      <c r="U147" s="6">
        <f t="shared" si="15"/>
        <v>41894.208333333336</v>
      </c>
    </row>
    <row r="148" spans="1:21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G148" t="s">
        <v>74</v>
      </c>
      <c r="H148">
        <v>51</v>
      </c>
      <c r="I148" t="s">
        <v>21</v>
      </c>
      <c r="J148" t="s">
        <v>22</v>
      </c>
      <c r="K148">
        <v>1320732000</v>
      </c>
      <c r="L148">
        <v>1322460000</v>
      </c>
      <c r="M148" t="b">
        <v>0</v>
      </c>
      <c r="N148" t="b">
        <v>0</v>
      </c>
      <c r="O148" t="s">
        <v>33</v>
      </c>
      <c r="P148">
        <f t="shared" si="17"/>
        <v>17</v>
      </c>
      <c r="Q148">
        <f t="shared" si="16"/>
        <v>29.76</v>
      </c>
      <c r="R148" t="str">
        <f t="shared" si="12"/>
        <v>theater</v>
      </c>
      <c r="S148" t="str">
        <f t="shared" si="13"/>
        <v>plays</v>
      </c>
      <c r="T148" s="6">
        <f t="shared" si="14"/>
        <v>40855.25</v>
      </c>
      <c r="U148" s="6">
        <f t="shared" si="15"/>
        <v>40875.25</v>
      </c>
    </row>
    <row r="149" spans="1:21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G149" t="s">
        <v>20</v>
      </c>
      <c r="H149">
        <v>199</v>
      </c>
      <c r="I149" t="s">
        <v>21</v>
      </c>
      <c r="J149" t="s">
        <v>22</v>
      </c>
      <c r="K149">
        <v>1465794000</v>
      </c>
      <c r="L149">
        <v>1466312400</v>
      </c>
      <c r="M149" t="b">
        <v>0</v>
      </c>
      <c r="N149" t="b">
        <v>1</v>
      </c>
      <c r="O149" t="s">
        <v>33</v>
      </c>
      <c r="P149">
        <f t="shared" si="17"/>
        <v>112</v>
      </c>
      <c r="Q149">
        <f t="shared" si="16"/>
        <v>46.92</v>
      </c>
      <c r="R149" t="str">
        <f t="shared" si="12"/>
        <v>theater</v>
      </c>
      <c r="S149" t="str">
        <f t="shared" si="13"/>
        <v>plays</v>
      </c>
      <c r="T149" s="6">
        <f t="shared" si="14"/>
        <v>42534.208333333328</v>
      </c>
      <c r="U149" s="6">
        <f t="shared" si="15"/>
        <v>42540.208333333328</v>
      </c>
    </row>
    <row r="150" spans="1:21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G150" t="s">
        <v>20</v>
      </c>
      <c r="H150">
        <v>107</v>
      </c>
      <c r="I150" t="s">
        <v>21</v>
      </c>
      <c r="J150" t="s">
        <v>22</v>
      </c>
      <c r="K150">
        <v>1500958800</v>
      </c>
      <c r="L150">
        <v>1501736400</v>
      </c>
      <c r="M150" t="b">
        <v>0</v>
      </c>
      <c r="N150" t="b">
        <v>0</v>
      </c>
      <c r="O150" t="s">
        <v>65</v>
      </c>
      <c r="P150">
        <f t="shared" si="17"/>
        <v>121</v>
      </c>
      <c r="Q150">
        <f t="shared" si="16"/>
        <v>105.19</v>
      </c>
      <c r="R150" t="str">
        <f t="shared" si="12"/>
        <v>technology</v>
      </c>
      <c r="S150" t="str">
        <f t="shared" si="13"/>
        <v>wearables</v>
      </c>
      <c r="T150" s="6">
        <f t="shared" si="14"/>
        <v>42941.208333333328</v>
      </c>
      <c r="U150" s="6">
        <f t="shared" si="15"/>
        <v>42950.208333333328</v>
      </c>
    </row>
    <row r="151" spans="1:21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G151" t="s">
        <v>20</v>
      </c>
      <c r="H151">
        <v>195</v>
      </c>
      <c r="I151" t="s">
        <v>21</v>
      </c>
      <c r="J151" t="s">
        <v>22</v>
      </c>
      <c r="K151">
        <v>1357020000</v>
      </c>
      <c r="L151">
        <v>1361512800</v>
      </c>
      <c r="M151" t="b">
        <v>0</v>
      </c>
      <c r="N151" t="b">
        <v>0</v>
      </c>
      <c r="O151" t="s">
        <v>60</v>
      </c>
      <c r="P151">
        <f t="shared" si="17"/>
        <v>220</v>
      </c>
      <c r="Q151">
        <f t="shared" si="16"/>
        <v>69.91</v>
      </c>
      <c r="R151" t="str">
        <f t="shared" si="12"/>
        <v>music</v>
      </c>
      <c r="S151" t="str">
        <f t="shared" si="13"/>
        <v>indie rock</v>
      </c>
      <c r="T151" s="6">
        <f t="shared" si="14"/>
        <v>41275.25</v>
      </c>
      <c r="U151" s="6">
        <f t="shared" si="15"/>
        <v>41327.25</v>
      </c>
    </row>
    <row r="152" spans="1:21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G152" t="s">
        <v>14</v>
      </c>
      <c r="H152">
        <v>1</v>
      </c>
      <c r="I152" t="s">
        <v>21</v>
      </c>
      <c r="J152" t="s">
        <v>22</v>
      </c>
      <c r="K152">
        <v>1544940000</v>
      </c>
      <c r="L152">
        <v>1545026400</v>
      </c>
      <c r="M152" t="b">
        <v>0</v>
      </c>
      <c r="N152" t="b">
        <v>0</v>
      </c>
      <c r="O152" t="s">
        <v>23</v>
      </c>
      <c r="P152">
        <f t="shared" si="17"/>
        <v>1</v>
      </c>
      <c r="Q152">
        <f t="shared" si="16"/>
        <v>1</v>
      </c>
      <c r="R152" t="str">
        <f t="shared" si="12"/>
        <v>music</v>
      </c>
      <c r="S152" t="str">
        <f t="shared" si="13"/>
        <v>rock</v>
      </c>
      <c r="T152" s="6">
        <f t="shared" si="14"/>
        <v>43450.25</v>
      </c>
      <c r="U152" s="6">
        <f t="shared" si="15"/>
        <v>43451.25</v>
      </c>
    </row>
    <row r="153" spans="1:21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G153" t="s">
        <v>14</v>
      </c>
      <c r="H153">
        <v>1467</v>
      </c>
      <c r="I153" t="s">
        <v>21</v>
      </c>
      <c r="J153" t="s">
        <v>22</v>
      </c>
      <c r="K153">
        <v>1402290000</v>
      </c>
      <c r="L153">
        <v>1406696400</v>
      </c>
      <c r="M153" t="b">
        <v>0</v>
      </c>
      <c r="N153" t="b">
        <v>0</v>
      </c>
      <c r="O153" t="s">
        <v>50</v>
      </c>
      <c r="P153">
        <f t="shared" si="17"/>
        <v>64</v>
      </c>
      <c r="Q153">
        <f t="shared" si="16"/>
        <v>60.01</v>
      </c>
      <c r="R153" t="str">
        <f t="shared" si="12"/>
        <v>music</v>
      </c>
      <c r="S153" t="str">
        <f t="shared" si="13"/>
        <v>electric music</v>
      </c>
      <c r="T153" s="6">
        <f t="shared" si="14"/>
        <v>41799.208333333336</v>
      </c>
      <c r="U153" s="6">
        <f t="shared" si="15"/>
        <v>41850.208333333336</v>
      </c>
    </row>
    <row r="154" spans="1:21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G154" t="s">
        <v>20</v>
      </c>
      <c r="H154">
        <v>3376</v>
      </c>
      <c r="I154" t="s">
        <v>21</v>
      </c>
      <c r="J154" t="s">
        <v>22</v>
      </c>
      <c r="K154">
        <v>1487311200</v>
      </c>
      <c r="L154">
        <v>1487916000</v>
      </c>
      <c r="M154" t="b">
        <v>0</v>
      </c>
      <c r="N154" t="b">
        <v>0</v>
      </c>
      <c r="O154" t="s">
        <v>60</v>
      </c>
      <c r="P154">
        <f t="shared" si="17"/>
        <v>423</v>
      </c>
      <c r="Q154">
        <f t="shared" si="16"/>
        <v>52.01</v>
      </c>
      <c r="R154" t="str">
        <f t="shared" si="12"/>
        <v>music</v>
      </c>
      <c r="S154" t="str">
        <f t="shared" si="13"/>
        <v>indie rock</v>
      </c>
      <c r="T154" s="6">
        <f t="shared" si="14"/>
        <v>42783.25</v>
      </c>
      <c r="U154" s="6">
        <f t="shared" si="15"/>
        <v>42790.25</v>
      </c>
    </row>
    <row r="155" spans="1:21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G155" t="s">
        <v>14</v>
      </c>
      <c r="H155">
        <v>5681</v>
      </c>
      <c r="I155" t="s">
        <v>21</v>
      </c>
      <c r="J155" t="s">
        <v>22</v>
      </c>
      <c r="K155">
        <v>1350622800</v>
      </c>
      <c r="L155">
        <v>1351141200</v>
      </c>
      <c r="M155" t="b">
        <v>0</v>
      </c>
      <c r="N155" t="b">
        <v>0</v>
      </c>
      <c r="O155" t="s">
        <v>33</v>
      </c>
      <c r="P155">
        <f t="shared" si="17"/>
        <v>93</v>
      </c>
      <c r="Q155">
        <f t="shared" si="16"/>
        <v>31</v>
      </c>
      <c r="R155" t="str">
        <f t="shared" si="12"/>
        <v>theater</v>
      </c>
      <c r="S155" t="str">
        <f t="shared" si="13"/>
        <v>plays</v>
      </c>
      <c r="T155" s="6">
        <f t="shared" si="14"/>
        <v>41201.208333333336</v>
      </c>
      <c r="U155" s="6">
        <f t="shared" si="15"/>
        <v>41207.208333333336</v>
      </c>
    </row>
    <row r="156" spans="1:21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G156" t="s">
        <v>14</v>
      </c>
      <c r="H156">
        <v>1059</v>
      </c>
      <c r="I156" t="s">
        <v>21</v>
      </c>
      <c r="J156" t="s">
        <v>22</v>
      </c>
      <c r="K156">
        <v>1463029200</v>
      </c>
      <c r="L156">
        <v>1465016400</v>
      </c>
      <c r="M156" t="b">
        <v>0</v>
      </c>
      <c r="N156" t="b">
        <v>1</v>
      </c>
      <c r="O156" t="s">
        <v>60</v>
      </c>
      <c r="P156">
        <f t="shared" si="17"/>
        <v>59</v>
      </c>
      <c r="Q156">
        <f t="shared" si="16"/>
        <v>95.04</v>
      </c>
      <c r="R156" t="str">
        <f t="shared" si="12"/>
        <v>music</v>
      </c>
      <c r="S156" t="str">
        <f t="shared" si="13"/>
        <v>indie rock</v>
      </c>
      <c r="T156" s="6">
        <f t="shared" si="14"/>
        <v>42502.208333333328</v>
      </c>
      <c r="U156" s="6">
        <f t="shared" si="15"/>
        <v>42525.208333333328</v>
      </c>
    </row>
    <row r="157" spans="1:21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G157" t="s">
        <v>14</v>
      </c>
      <c r="H157">
        <v>1194</v>
      </c>
      <c r="I157" t="s">
        <v>21</v>
      </c>
      <c r="J157" t="s">
        <v>22</v>
      </c>
      <c r="K157">
        <v>1269493200</v>
      </c>
      <c r="L157">
        <v>1270789200</v>
      </c>
      <c r="M157" t="b">
        <v>0</v>
      </c>
      <c r="N157" t="b">
        <v>0</v>
      </c>
      <c r="O157" t="s">
        <v>33</v>
      </c>
      <c r="P157">
        <f t="shared" si="17"/>
        <v>65</v>
      </c>
      <c r="Q157">
        <f t="shared" si="16"/>
        <v>75.97</v>
      </c>
      <c r="R157" t="str">
        <f t="shared" si="12"/>
        <v>theater</v>
      </c>
      <c r="S157" t="str">
        <f t="shared" si="13"/>
        <v>plays</v>
      </c>
      <c r="T157" s="6">
        <f t="shared" si="14"/>
        <v>40262.208333333336</v>
      </c>
      <c r="U157" s="6">
        <f t="shared" si="15"/>
        <v>40277.208333333336</v>
      </c>
    </row>
    <row r="158" spans="1:21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G158" t="s">
        <v>74</v>
      </c>
      <c r="H158">
        <v>379</v>
      </c>
      <c r="I158" t="s">
        <v>26</v>
      </c>
      <c r="J158" t="s">
        <v>27</v>
      </c>
      <c r="K158">
        <v>1570251600</v>
      </c>
      <c r="L158">
        <v>1572325200</v>
      </c>
      <c r="M158" t="b">
        <v>0</v>
      </c>
      <c r="N158" t="b">
        <v>0</v>
      </c>
      <c r="O158" t="s">
        <v>23</v>
      </c>
      <c r="P158">
        <f t="shared" si="17"/>
        <v>74</v>
      </c>
      <c r="Q158">
        <f t="shared" si="16"/>
        <v>71.010000000000005</v>
      </c>
      <c r="R158" t="str">
        <f t="shared" si="12"/>
        <v>music</v>
      </c>
      <c r="S158" t="str">
        <f t="shared" si="13"/>
        <v>rock</v>
      </c>
      <c r="T158" s="6">
        <f t="shared" si="14"/>
        <v>43743.208333333328</v>
      </c>
      <c r="U158" s="6">
        <f t="shared" si="15"/>
        <v>43767.208333333328</v>
      </c>
    </row>
    <row r="159" spans="1:21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G159" t="s">
        <v>14</v>
      </c>
      <c r="H159">
        <v>30</v>
      </c>
      <c r="I159" t="s">
        <v>26</v>
      </c>
      <c r="J159" t="s">
        <v>27</v>
      </c>
      <c r="K159">
        <v>1388383200</v>
      </c>
      <c r="L159">
        <v>1389420000</v>
      </c>
      <c r="M159" t="b">
        <v>0</v>
      </c>
      <c r="N159" t="b">
        <v>0</v>
      </c>
      <c r="O159" t="s">
        <v>122</v>
      </c>
      <c r="P159">
        <f t="shared" si="17"/>
        <v>53</v>
      </c>
      <c r="Q159">
        <f t="shared" si="16"/>
        <v>73.73</v>
      </c>
      <c r="R159" t="str">
        <f t="shared" si="12"/>
        <v>photography</v>
      </c>
      <c r="S159" t="str">
        <f t="shared" si="13"/>
        <v>photography books</v>
      </c>
      <c r="T159" s="6">
        <f t="shared" si="14"/>
        <v>41638.25</v>
      </c>
      <c r="U159" s="6">
        <f t="shared" si="15"/>
        <v>41650.25</v>
      </c>
    </row>
    <row r="160" spans="1:21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G160" t="s">
        <v>20</v>
      </c>
      <c r="H160">
        <v>41</v>
      </c>
      <c r="I160" t="s">
        <v>21</v>
      </c>
      <c r="J160" t="s">
        <v>22</v>
      </c>
      <c r="K160">
        <v>1449554400</v>
      </c>
      <c r="L160">
        <v>1449640800</v>
      </c>
      <c r="M160" t="b">
        <v>0</v>
      </c>
      <c r="N160" t="b">
        <v>0</v>
      </c>
      <c r="O160" t="s">
        <v>23</v>
      </c>
      <c r="P160">
        <f t="shared" si="17"/>
        <v>221</v>
      </c>
      <c r="Q160">
        <f t="shared" si="16"/>
        <v>113.17</v>
      </c>
      <c r="R160" t="str">
        <f t="shared" si="12"/>
        <v>music</v>
      </c>
      <c r="S160" t="str">
        <f t="shared" si="13"/>
        <v>rock</v>
      </c>
      <c r="T160" s="6">
        <f t="shared" si="14"/>
        <v>42346.25</v>
      </c>
      <c r="U160" s="6">
        <f t="shared" si="15"/>
        <v>42347.25</v>
      </c>
    </row>
    <row r="161" spans="1:21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G161" t="s">
        <v>20</v>
      </c>
      <c r="H161">
        <v>1821</v>
      </c>
      <c r="I161" t="s">
        <v>21</v>
      </c>
      <c r="J161" t="s">
        <v>22</v>
      </c>
      <c r="K161">
        <v>1553662800</v>
      </c>
      <c r="L161">
        <v>1555218000</v>
      </c>
      <c r="M161" t="b">
        <v>0</v>
      </c>
      <c r="N161" t="b">
        <v>1</v>
      </c>
      <c r="O161" t="s">
        <v>33</v>
      </c>
      <c r="P161">
        <f t="shared" si="17"/>
        <v>100</v>
      </c>
      <c r="Q161">
        <f t="shared" si="16"/>
        <v>105.01</v>
      </c>
      <c r="R161" t="str">
        <f t="shared" si="12"/>
        <v>theater</v>
      </c>
      <c r="S161" t="str">
        <f t="shared" si="13"/>
        <v>plays</v>
      </c>
      <c r="T161" s="6">
        <f t="shared" si="14"/>
        <v>43551.208333333328</v>
      </c>
      <c r="U161" s="6">
        <f t="shared" si="15"/>
        <v>43569.208333333328</v>
      </c>
    </row>
    <row r="162" spans="1:21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G162" t="s">
        <v>20</v>
      </c>
      <c r="H162">
        <v>164</v>
      </c>
      <c r="I162" t="s">
        <v>21</v>
      </c>
      <c r="J162" t="s">
        <v>22</v>
      </c>
      <c r="K162">
        <v>1556341200</v>
      </c>
      <c r="L162">
        <v>1557723600</v>
      </c>
      <c r="M162" t="b">
        <v>0</v>
      </c>
      <c r="N162" t="b">
        <v>0</v>
      </c>
      <c r="O162" t="s">
        <v>65</v>
      </c>
      <c r="P162">
        <f t="shared" si="17"/>
        <v>162</v>
      </c>
      <c r="Q162">
        <f t="shared" si="16"/>
        <v>79.180000000000007</v>
      </c>
      <c r="R162" t="str">
        <f t="shared" si="12"/>
        <v>technology</v>
      </c>
      <c r="S162" t="str">
        <f t="shared" si="13"/>
        <v>wearables</v>
      </c>
      <c r="T162" s="6">
        <f t="shared" si="14"/>
        <v>43582.208333333328</v>
      </c>
      <c r="U162" s="6">
        <f t="shared" si="15"/>
        <v>43598.208333333328</v>
      </c>
    </row>
    <row r="163" spans="1:21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G163" t="s">
        <v>14</v>
      </c>
      <c r="H163">
        <v>75</v>
      </c>
      <c r="I163" t="s">
        <v>21</v>
      </c>
      <c r="J163" t="s">
        <v>22</v>
      </c>
      <c r="K163">
        <v>1442984400</v>
      </c>
      <c r="L163">
        <v>1443502800</v>
      </c>
      <c r="M163" t="b">
        <v>0</v>
      </c>
      <c r="N163" t="b">
        <v>1</v>
      </c>
      <c r="O163" t="s">
        <v>28</v>
      </c>
      <c r="P163">
        <f t="shared" si="17"/>
        <v>78</v>
      </c>
      <c r="Q163">
        <f t="shared" si="16"/>
        <v>57.33</v>
      </c>
      <c r="R163" t="str">
        <f t="shared" si="12"/>
        <v>technology</v>
      </c>
      <c r="S163" t="str">
        <f t="shared" si="13"/>
        <v>web</v>
      </c>
      <c r="T163" s="6">
        <f t="shared" si="14"/>
        <v>42270.208333333328</v>
      </c>
      <c r="U163" s="6">
        <f t="shared" si="15"/>
        <v>42276.208333333328</v>
      </c>
    </row>
    <row r="164" spans="1:21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G164" t="s">
        <v>20</v>
      </c>
      <c r="H164">
        <v>157</v>
      </c>
      <c r="I164" t="s">
        <v>98</v>
      </c>
      <c r="J164" t="s">
        <v>99</v>
      </c>
      <c r="K164">
        <v>1544248800</v>
      </c>
      <c r="L164">
        <v>1546840800</v>
      </c>
      <c r="M164" t="b">
        <v>0</v>
      </c>
      <c r="N164" t="b">
        <v>0</v>
      </c>
      <c r="O164" t="s">
        <v>23</v>
      </c>
      <c r="P164">
        <f t="shared" si="17"/>
        <v>150</v>
      </c>
      <c r="Q164">
        <f t="shared" si="16"/>
        <v>58.18</v>
      </c>
      <c r="R164" t="str">
        <f t="shared" si="12"/>
        <v>music</v>
      </c>
      <c r="S164" t="str">
        <f t="shared" si="13"/>
        <v>rock</v>
      </c>
      <c r="T164" s="6">
        <f t="shared" si="14"/>
        <v>43442.25</v>
      </c>
      <c r="U164" s="6">
        <f t="shared" si="15"/>
        <v>43472.25</v>
      </c>
    </row>
    <row r="165" spans="1:21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G165" t="s">
        <v>20</v>
      </c>
      <c r="H165">
        <v>246</v>
      </c>
      <c r="I165" t="s">
        <v>21</v>
      </c>
      <c r="J165" t="s">
        <v>22</v>
      </c>
      <c r="K165">
        <v>1508475600</v>
      </c>
      <c r="L165">
        <v>1512712800</v>
      </c>
      <c r="M165" t="b">
        <v>0</v>
      </c>
      <c r="N165" t="b">
        <v>1</v>
      </c>
      <c r="O165" t="s">
        <v>122</v>
      </c>
      <c r="P165">
        <f t="shared" si="17"/>
        <v>253</v>
      </c>
      <c r="Q165">
        <f t="shared" si="16"/>
        <v>36.03</v>
      </c>
      <c r="R165" t="str">
        <f t="shared" si="12"/>
        <v>photography</v>
      </c>
      <c r="S165" t="str">
        <f t="shared" si="13"/>
        <v>photography books</v>
      </c>
      <c r="T165" s="6">
        <f t="shared" si="14"/>
        <v>43028.208333333328</v>
      </c>
      <c r="U165" s="6">
        <f t="shared" si="15"/>
        <v>43077.25</v>
      </c>
    </row>
    <row r="166" spans="1:21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G166" t="s">
        <v>20</v>
      </c>
      <c r="H166">
        <v>1396</v>
      </c>
      <c r="I166" t="s">
        <v>21</v>
      </c>
      <c r="J166" t="s">
        <v>22</v>
      </c>
      <c r="K166">
        <v>1507438800</v>
      </c>
      <c r="L166">
        <v>1507525200</v>
      </c>
      <c r="M166" t="b">
        <v>0</v>
      </c>
      <c r="N166" t="b">
        <v>0</v>
      </c>
      <c r="O166" t="s">
        <v>33</v>
      </c>
      <c r="P166">
        <f t="shared" si="17"/>
        <v>100</v>
      </c>
      <c r="Q166">
        <f t="shared" si="16"/>
        <v>107.99</v>
      </c>
      <c r="R166" t="str">
        <f t="shared" si="12"/>
        <v>theater</v>
      </c>
      <c r="S166" t="str">
        <f t="shared" si="13"/>
        <v>plays</v>
      </c>
      <c r="T166" s="6">
        <f t="shared" si="14"/>
        <v>43016.208333333328</v>
      </c>
      <c r="U166" s="6">
        <f t="shared" si="15"/>
        <v>43017.208333333328</v>
      </c>
    </row>
    <row r="167" spans="1:21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G167" t="s">
        <v>20</v>
      </c>
      <c r="H167">
        <v>2506</v>
      </c>
      <c r="I167" t="s">
        <v>21</v>
      </c>
      <c r="J167" t="s">
        <v>22</v>
      </c>
      <c r="K167">
        <v>1501563600</v>
      </c>
      <c r="L167">
        <v>1504328400</v>
      </c>
      <c r="M167" t="b">
        <v>0</v>
      </c>
      <c r="N167" t="b">
        <v>0</v>
      </c>
      <c r="O167" t="s">
        <v>28</v>
      </c>
      <c r="P167">
        <f t="shared" si="17"/>
        <v>122</v>
      </c>
      <c r="Q167">
        <f t="shared" si="16"/>
        <v>44.01</v>
      </c>
      <c r="R167" t="str">
        <f t="shared" si="12"/>
        <v>technology</v>
      </c>
      <c r="S167" t="str">
        <f t="shared" si="13"/>
        <v>web</v>
      </c>
      <c r="T167" s="6">
        <f t="shared" si="14"/>
        <v>42948.208333333328</v>
      </c>
      <c r="U167" s="6">
        <f t="shared" si="15"/>
        <v>42980.208333333328</v>
      </c>
    </row>
    <row r="168" spans="1:21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G168" t="s">
        <v>20</v>
      </c>
      <c r="H168">
        <v>244</v>
      </c>
      <c r="I168" t="s">
        <v>21</v>
      </c>
      <c r="J168" t="s">
        <v>22</v>
      </c>
      <c r="K168">
        <v>1292997600</v>
      </c>
      <c r="L168">
        <v>1293343200</v>
      </c>
      <c r="M168" t="b">
        <v>0</v>
      </c>
      <c r="N168" t="b">
        <v>0</v>
      </c>
      <c r="O168" t="s">
        <v>122</v>
      </c>
      <c r="P168">
        <f t="shared" si="17"/>
        <v>137</v>
      </c>
      <c r="Q168">
        <f t="shared" si="16"/>
        <v>55.08</v>
      </c>
      <c r="R168" t="str">
        <f t="shared" si="12"/>
        <v>photography</v>
      </c>
      <c r="S168" t="str">
        <f t="shared" si="13"/>
        <v>photography books</v>
      </c>
      <c r="T168" s="6">
        <f t="shared" si="14"/>
        <v>40534.25</v>
      </c>
      <c r="U168" s="6">
        <f t="shared" si="15"/>
        <v>40538.25</v>
      </c>
    </row>
    <row r="169" spans="1:21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G169" t="s">
        <v>20</v>
      </c>
      <c r="H169">
        <v>146</v>
      </c>
      <c r="I169" t="s">
        <v>26</v>
      </c>
      <c r="J169" t="s">
        <v>27</v>
      </c>
      <c r="K169">
        <v>1370840400</v>
      </c>
      <c r="L169">
        <v>1371704400</v>
      </c>
      <c r="M169" t="b">
        <v>0</v>
      </c>
      <c r="N169" t="b">
        <v>0</v>
      </c>
      <c r="O169" t="s">
        <v>33</v>
      </c>
      <c r="P169">
        <f t="shared" si="17"/>
        <v>416</v>
      </c>
      <c r="Q169">
        <f t="shared" si="16"/>
        <v>74</v>
      </c>
      <c r="R169" t="str">
        <f t="shared" si="12"/>
        <v>theater</v>
      </c>
      <c r="S169" t="str">
        <f t="shared" si="13"/>
        <v>plays</v>
      </c>
      <c r="T169" s="6">
        <f t="shared" si="14"/>
        <v>41435.208333333336</v>
      </c>
      <c r="U169" s="6">
        <f t="shared" si="15"/>
        <v>41445.208333333336</v>
      </c>
    </row>
    <row r="170" spans="1:21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G170" t="s">
        <v>14</v>
      </c>
      <c r="H170">
        <v>955</v>
      </c>
      <c r="I170" t="s">
        <v>36</v>
      </c>
      <c r="J170" t="s">
        <v>37</v>
      </c>
      <c r="K170">
        <v>1550815200</v>
      </c>
      <c r="L170">
        <v>1552798800</v>
      </c>
      <c r="M170" t="b">
        <v>0</v>
      </c>
      <c r="N170" t="b">
        <v>1</v>
      </c>
      <c r="O170" t="s">
        <v>60</v>
      </c>
      <c r="P170">
        <f t="shared" si="17"/>
        <v>31</v>
      </c>
      <c r="Q170">
        <f t="shared" si="16"/>
        <v>42</v>
      </c>
      <c r="R170" t="str">
        <f t="shared" si="12"/>
        <v>music</v>
      </c>
      <c r="S170" t="str">
        <f t="shared" si="13"/>
        <v>indie rock</v>
      </c>
      <c r="T170" s="6">
        <f t="shared" si="14"/>
        <v>43518.25</v>
      </c>
      <c r="U170" s="6">
        <f t="shared" si="15"/>
        <v>43541.208333333328</v>
      </c>
    </row>
    <row r="171" spans="1:21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G171" t="s">
        <v>20</v>
      </c>
      <c r="H171">
        <v>1267</v>
      </c>
      <c r="I171" t="s">
        <v>21</v>
      </c>
      <c r="J171" t="s">
        <v>22</v>
      </c>
      <c r="K171">
        <v>1339909200</v>
      </c>
      <c r="L171">
        <v>1342328400</v>
      </c>
      <c r="M171" t="b">
        <v>0</v>
      </c>
      <c r="N171" t="b">
        <v>1</v>
      </c>
      <c r="O171" t="s">
        <v>100</v>
      </c>
      <c r="P171">
        <f t="shared" si="17"/>
        <v>424</v>
      </c>
      <c r="Q171">
        <f t="shared" si="16"/>
        <v>77.989999999999995</v>
      </c>
      <c r="R171" t="str">
        <f t="shared" si="12"/>
        <v>film &amp; video</v>
      </c>
      <c r="S171" t="str">
        <f t="shared" si="13"/>
        <v>shorts</v>
      </c>
      <c r="T171" s="6">
        <f t="shared" si="14"/>
        <v>41077.208333333336</v>
      </c>
      <c r="U171" s="6">
        <f t="shared" si="15"/>
        <v>41105.208333333336</v>
      </c>
    </row>
    <row r="172" spans="1:21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G172" t="s">
        <v>14</v>
      </c>
      <c r="H172">
        <v>67</v>
      </c>
      <c r="I172" t="s">
        <v>21</v>
      </c>
      <c r="J172" t="s">
        <v>22</v>
      </c>
      <c r="K172">
        <v>1501736400</v>
      </c>
      <c r="L172">
        <v>1502341200</v>
      </c>
      <c r="M172" t="b">
        <v>0</v>
      </c>
      <c r="N172" t="b">
        <v>0</v>
      </c>
      <c r="O172" t="s">
        <v>60</v>
      </c>
      <c r="P172">
        <f t="shared" si="17"/>
        <v>3</v>
      </c>
      <c r="Q172">
        <f t="shared" si="16"/>
        <v>82.51</v>
      </c>
      <c r="R172" t="str">
        <f t="shared" si="12"/>
        <v>music</v>
      </c>
      <c r="S172" t="str">
        <f t="shared" si="13"/>
        <v>indie rock</v>
      </c>
      <c r="T172" s="6">
        <f t="shared" si="14"/>
        <v>42950.208333333328</v>
      </c>
      <c r="U172" s="6">
        <f t="shared" si="15"/>
        <v>42957.208333333328</v>
      </c>
    </row>
    <row r="173" spans="1:21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G173" t="s">
        <v>14</v>
      </c>
      <c r="H173">
        <v>5</v>
      </c>
      <c r="I173" t="s">
        <v>21</v>
      </c>
      <c r="J173" t="s">
        <v>22</v>
      </c>
      <c r="K173">
        <v>1395291600</v>
      </c>
      <c r="L173">
        <v>1397192400</v>
      </c>
      <c r="M173" t="b">
        <v>0</v>
      </c>
      <c r="N173" t="b">
        <v>0</v>
      </c>
      <c r="O173" t="s">
        <v>206</v>
      </c>
      <c r="P173">
        <f t="shared" si="17"/>
        <v>11</v>
      </c>
      <c r="Q173">
        <f t="shared" si="16"/>
        <v>104.2</v>
      </c>
      <c r="R173" t="str">
        <f t="shared" si="12"/>
        <v>publishing</v>
      </c>
      <c r="S173" t="str">
        <f t="shared" si="13"/>
        <v>translations</v>
      </c>
      <c r="T173" s="6">
        <f t="shared" si="14"/>
        <v>41718.208333333336</v>
      </c>
      <c r="U173" s="6">
        <f t="shared" si="15"/>
        <v>41740.208333333336</v>
      </c>
    </row>
    <row r="174" spans="1:21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G174" t="s">
        <v>14</v>
      </c>
      <c r="H174">
        <v>26</v>
      </c>
      <c r="I174" t="s">
        <v>21</v>
      </c>
      <c r="J174" t="s">
        <v>22</v>
      </c>
      <c r="K174">
        <v>1405746000</v>
      </c>
      <c r="L174">
        <v>1407042000</v>
      </c>
      <c r="M174" t="b">
        <v>0</v>
      </c>
      <c r="N174" t="b">
        <v>1</v>
      </c>
      <c r="O174" t="s">
        <v>42</v>
      </c>
      <c r="P174">
        <f t="shared" si="17"/>
        <v>83</v>
      </c>
      <c r="Q174">
        <f t="shared" si="16"/>
        <v>25.5</v>
      </c>
      <c r="R174" t="str">
        <f t="shared" si="12"/>
        <v>film &amp; video</v>
      </c>
      <c r="S174" t="str">
        <f t="shared" si="13"/>
        <v>documentary</v>
      </c>
      <c r="T174" s="6">
        <f t="shared" si="14"/>
        <v>41839.208333333336</v>
      </c>
      <c r="U174" s="6">
        <f t="shared" si="15"/>
        <v>41854.208333333336</v>
      </c>
    </row>
    <row r="175" spans="1:21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G175" t="s">
        <v>20</v>
      </c>
      <c r="H175">
        <v>1561</v>
      </c>
      <c r="I175" t="s">
        <v>21</v>
      </c>
      <c r="J175" t="s">
        <v>22</v>
      </c>
      <c r="K175">
        <v>1368853200</v>
      </c>
      <c r="L175">
        <v>1369371600</v>
      </c>
      <c r="M175" t="b">
        <v>0</v>
      </c>
      <c r="N175" t="b">
        <v>0</v>
      </c>
      <c r="O175" t="s">
        <v>33</v>
      </c>
      <c r="P175">
        <f t="shared" si="17"/>
        <v>163</v>
      </c>
      <c r="Q175">
        <f t="shared" si="16"/>
        <v>100.98</v>
      </c>
      <c r="R175" t="str">
        <f t="shared" si="12"/>
        <v>theater</v>
      </c>
      <c r="S175" t="str">
        <f t="shared" si="13"/>
        <v>plays</v>
      </c>
      <c r="T175" s="6">
        <f t="shared" si="14"/>
        <v>41412.208333333336</v>
      </c>
      <c r="U175" s="6">
        <f t="shared" si="15"/>
        <v>41418.208333333336</v>
      </c>
    </row>
    <row r="176" spans="1:21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G176" t="s">
        <v>20</v>
      </c>
      <c r="H176">
        <v>48</v>
      </c>
      <c r="I176" t="s">
        <v>21</v>
      </c>
      <c r="J176" t="s">
        <v>22</v>
      </c>
      <c r="K176">
        <v>1444021200</v>
      </c>
      <c r="L176">
        <v>1444107600</v>
      </c>
      <c r="M176" t="b">
        <v>0</v>
      </c>
      <c r="N176" t="b">
        <v>1</v>
      </c>
      <c r="O176" t="s">
        <v>65</v>
      </c>
      <c r="P176">
        <f t="shared" si="17"/>
        <v>895</v>
      </c>
      <c r="Q176">
        <f t="shared" si="16"/>
        <v>111.83</v>
      </c>
      <c r="R176" t="str">
        <f t="shared" si="12"/>
        <v>technology</v>
      </c>
      <c r="S176" t="str">
        <f t="shared" si="13"/>
        <v>wearables</v>
      </c>
      <c r="T176" s="6">
        <f t="shared" si="14"/>
        <v>42282.208333333328</v>
      </c>
      <c r="U176" s="6">
        <f t="shared" si="15"/>
        <v>42283.208333333328</v>
      </c>
    </row>
    <row r="177" spans="1:21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G177" t="s">
        <v>14</v>
      </c>
      <c r="H177">
        <v>1130</v>
      </c>
      <c r="I177" t="s">
        <v>21</v>
      </c>
      <c r="J177" t="s">
        <v>22</v>
      </c>
      <c r="K177">
        <v>1472619600</v>
      </c>
      <c r="L177">
        <v>1474261200</v>
      </c>
      <c r="M177" t="b">
        <v>0</v>
      </c>
      <c r="N177" t="b">
        <v>0</v>
      </c>
      <c r="O177" t="s">
        <v>33</v>
      </c>
      <c r="P177">
        <f t="shared" si="17"/>
        <v>26</v>
      </c>
      <c r="Q177">
        <f t="shared" si="16"/>
        <v>42</v>
      </c>
      <c r="R177" t="str">
        <f t="shared" si="12"/>
        <v>theater</v>
      </c>
      <c r="S177" t="str">
        <f t="shared" si="13"/>
        <v>plays</v>
      </c>
      <c r="T177" s="6">
        <f t="shared" si="14"/>
        <v>42613.208333333328</v>
      </c>
      <c r="U177" s="6">
        <f t="shared" si="15"/>
        <v>42632.208333333328</v>
      </c>
    </row>
    <row r="178" spans="1:21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G178" t="s">
        <v>14</v>
      </c>
      <c r="H178">
        <v>782</v>
      </c>
      <c r="I178" t="s">
        <v>21</v>
      </c>
      <c r="J178" t="s">
        <v>22</v>
      </c>
      <c r="K178">
        <v>1472878800</v>
      </c>
      <c r="L178">
        <v>1473656400</v>
      </c>
      <c r="M178" t="b">
        <v>0</v>
      </c>
      <c r="N178" t="b">
        <v>0</v>
      </c>
      <c r="O178" t="s">
        <v>33</v>
      </c>
      <c r="P178">
        <f t="shared" si="17"/>
        <v>75</v>
      </c>
      <c r="Q178">
        <f t="shared" si="16"/>
        <v>110.05</v>
      </c>
      <c r="R178" t="str">
        <f t="shared" si="12"/>
        <v>theater</v>
      </c>
      <c r="S178" t="str">
        <f t="shared" si="13"/>
        <v>plays</v>
      </c>
      <c r="T178" s="6">
        <f t="shared" si="14"/>
        <v>42616.208333333328</v>
      </c>
      <c r="U178" s="6">
        <f t="shared" si="15"/>
        <v>42625.208333333328</v>
      </c>
    </row>
    <row r="179" spans="1:21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G179" t="s">
        <v>20</v>
      </c>
      <c r="H179">
        <v>2739</v>
      </c>
      <c r="I179" t="s">
        <v>21</v>
      </c>
      <c r="J179" t="s">
        <v>22</v>
      </c>
      <c r="K179">
        <v>1289800800</v>
      </c>
      <c r="L179">
        <v>1291960800</v>
      </c>
      <c r="M179" t="b">
        <v>0</v>
      </c>
      <c r="N179" t="b">
        <v>0</v>
      </c>
      <c r="O179" t="s">
        <v>33</v>
      </c>
      <c r="P179">
        <f t="shared" si="17"/>
        <v>416</v>
      </c>
      <c r="Q179">
        <f t="shared" si="16"/>
        <v>59</v>
      </c>
      <c r="R179" t="str">
        <f t="shared" si="12"/>
        <v>theater</v>
      </c>
      <c r="S179" t="str">
        <f t="shared" si="13"/>
        <v>plays</v>
      </c>
      <c r="T179" s="6">
        <f t="shared" si="14"/>
        <v>40497.25</v>
      </c>
      <c r="U179" s="6">
        <f t="shared" si="15"/>
        <v>40522.25</v>
      </c>
    </row>
    <row r="180" spans="1:21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G180" t="s">
        <v>14</v>
      </c>
      <c r="H180">
        <v>210</v>
      </c>
      <c r="I180" t="s">
        <v>21</v>
      </c>
      <c r="J180" t="s">
        <v>22</v>
      </c>
      <c r="K180">
        <v>1505970000</v>
      </c>
      <c r="L180">
        <v>1506747600</v>
      </c>
      <c r="M180" t="b">
        <v>0</v>
      </c>
      <c r="N180" t="b">
        <v>0</v>
      </c>
      <c r="O180" t="s">
        <v>17</v>
      </c>
      <c r="P180">
        <f t="shared" si="17"/>
        <v>96</v>
      </c>
      <c r="Q180">
        <f t="shared" si="16"/>
        <v>32.99</v>
      </c>
      <c r="R180" t="str">
        <f t="shared" si="12"/>
        <v>food</v>
      </c>
      <c r="S180" t="str">
        <f t="shared" si="13"/>
        <v>food trucks</v>
      </c>
      <c r="T180" s="6">
        <f t="shared" si="14"/>
        <v>42999.208333333328</v>
      </c>
      <c r="U180" s="6">
        <f t="shared" si="15"/>
        <v>43008.208333333328</v>
      </c>
    </row>
    <row r="181" spans="1:21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G181" t="s">
        <v>20</v>
      </c>
      <c r="H181">
        <v>3537</v>
      </c>
      <c r="I181" t="s">
        <v>15</v>
      </c>
      <c r="J181" t="s">
        <v>16</v>
      </c>
      <c r="K181">
        <v>1363496400</v>
      </c>
      <c r="L181">
        <v>1363582800</v>
      </c>
      <c r="M181" t="b">
        <v>0</v>
      </c>
      <c r="N181" t="b">
        <v>1</v>
      </c>
      <c r="O181" t="s">
        <v>33</v>
      </c>
      <c r="P181">
        <f t="shared" si="17"/>
        <v>358</v>
      </c>
      <c r="Q181">
        <f t="shared" si="16"/>
        <v>45.01</v>
      </c>
      <c r="R181" t="str">
        <f t="shared" si="12"/>
        <v>theater</v>
      </c>
      <c r="S181" t="str">
        <f t="shared" si="13"/>
        <v>plays</v>
      </c>
      <c r="T181" s="6">
        <f t="shared" si="14"/>
        <v>41350.208333333336</v>
      </c>
      <c r="U181" s="6">
        <f t="shared" si="15"/>
        <v>41351.208333333336</v>
      </c>
    </row>
    <row r="182" spans="1:21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G182" t="s">
        <v>20</v>
      </c>
      <c r="H182">
        <v>2107</v>
      </c>
      <c r="I182" t="s">
        <v>26</v>
      </c>
      <c r="J182" t="s">
        <v>27</v>
      </c>
      <c r="K182">
        <v>1269234000</v>
      </c>
      <c r="L182">
        <v>1269666000</v>
      </c>
      <c r="M182" t="b">
        <v>0</v>
      </c>
      <c r="N182" t="b">
        <v>0</v>
      </c>
      <c r="O182" t="s">
        <v>65</v>
      </c>
      <c r="P182">
        <f t="shared" si="17"/>
        <v>308</v>
      </c>
      <c r="Q182">
        <f t="shared" si="16"/>
        <v>81.98</v>
      </c>
      <c r="R182" t="str">
        <f t="shared" si="12"/>
        <v>technology</v>
      </c>
      <c r="S182" t="str">
        <f t="shared" si="13"/>
        <v>wearables</v>
      </c>
      <c r="T182" s="6">
        <f t="shared" si="14"/>
        <v>40259.208333333336</v>
      </c>
      <c r="U182" s="6">
        <f t="shared" si="15"/>
        <v>40264.208333333336</v>
      </c>
    </row>
    <row r="183" spans="1:21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G183" t="s">
        <v>14</v>
      </c>
      <c r="H183">
        <v>136</v>
      </c>
      <c r="I183" t="s">
        <v>21</v>
      </c>
      <c r="J183" t="s">
        <v>22</v>
      </c>
      <c r="K183">
        <v>1507093200</v>
      </c>
      <c r="L183">
        <v>1508648400</v>
      </c>
      <c r="M183" t="b">
        <v>0</v>
      </c>
      <c r="N183" t="b">
        <v>0</v>
      </c>
      <c r="O183" t="s">
        <v>28</v>
      </c>
      <c r="P183">
        <f t="shared" si="17"/>
        <v>62</v>
      </c>
      <c r="Q183">
        <f t="shared" si="16"/>
        <v>39.08</v>
      </c>
      <c r="R183" t="str">
        <f t="shared" si="12"/>
        <v>technology</v>
      </c>
      <c r="S183" t="str">
        <f t="shared" si="13"/>
        <v>web</v>
      </c>
      <c r="T183" s="6">
        <f t="shared" si="14"/>
        <v>43012.208333333328</v>
      </c>
      <c r="U183" s="6">
        <f t="shared" si="15"/>
        <v>43030.208333333328</v>
      </c>
    </row>
    <row r="184" spans="1:21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G184" t="s">
        <v>20</v>
      </c>
      <c r="H184">
        <v>3318</v>
      </c>
      <c r="I184" t="s">
        <v>36</v>
      </c>
      <c r="J184" t="s">
        <v>37</v>
      </c>
      <c r="K184">
        <v>1560574800</v>
      </c>
      <c r="L184">
        <v>1561957200</v>
      </c>
      <c r="M184" t="b">
        <v>0</v>
      </c>
      <c r="N184" t="b">
        <v>0</v>
      </c>
      <c r="O184" t="s">
        <v>33</v>
      </c>
      <c r="P184">
        <f t="shared" si="17"/>
        <v>722</v>
      </c>
      <c r="Q184">
        <f t="shared" si="16"/>
        <v>59</v>
      </c>
      <c r="R184" t="str">
        <f t="shared" si="12"/>
        <v>theater</v>
      </c>
      <c r="S184" t="str">
        <f t="shared" si="13"/>
        <v>plays</v>
      </c>
      <c r="T184" s="6">
        <f t="shared" si="14"/>
        <v>43631.208333333328</v>
      </c>
      <c r="U184" s="6">
        <f t="shared" si="15"/>
        <v>43647.208333333328</v>
      </c>
    </row>
    <row r="185" spans="1:21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G185" t="s">
        <v>14</v>
      </c>
      <c r="H185">
        <v>86</v>
      </c>
      <c r="I185" t="s">
        <v>15</v>
      </c>
      <c r="J185" t="s">
        <v>16</v>
      </c>
      <c r="K185">
        <v>1284008400</v>
      </c>
      <c r="L185">
        <v>1285131600</v>
      </c>
      <c r="M185" t="b">
        <v>0</v>
      </c>
      <c r="N185" t="b">
        <v>0</v>
      </c>
      <c r="O185" t="s">
        <v>23</v>
      </c>
      <c r="P185">
        <f t="shared" si="17"/>
        <v>69</v>
      </c>
      <c r="Q185">
        <f t="shared" si="16"/>
        <v>40.99</v>
      </c>
      <c r="R185" t="str">
        <f t="shared" si="12"/>
        <v>music</v>
      </c>
      <c r="S185" t="str">
        <f t="shared" si="13"/>
        <v>rock</v>
      </c>
      <c r="T185" s="6">
        <f t="shared" si="14"/>
        <v>40430.208333333336</v>
      </c>
      <c r="U185" s="6">
        <f t="shared" si="15"/>
        <v>40443.208333333336</v>
      </c>
    </row>
    <row r="186" spans="1:21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G186" t="s">
        <v>20</v>
      </c>
      <c r="H186">
        <v>340</v>
      </c>
      <c r="I186" t="s">
        <v>21</v>
      </c>
      <c r="J186" t="s">
        <v>22</v>
      </c>
      <c r="K186">
        <v>1556859600</v>
      </c>
      <c r="L186">
        <v>1556946000</v>
      </c>
      <c r="M186" t="b">
        <v>0</v>
      </c>
      <c r="N186" t="b">
        <v>0</v>
      </c>
      <c r="O186" t="s">
        <v>33</v>
      </c>
      <c r="P186">
        <f t="shared" si="17"/>
        <v>293</v>
      </c>
      <c r="Q186">
        <f t="shared" si="16"/>
        <v>31.03</v>
      </c>
      <c r="R186" t="str">
        <f t="shared" si="12"/>
        <v>theater</v>
      </c>
      <c r="S186" t="str">
        <f t="shared" si="13"/>
        <v>plays</v>
      </c>
      <c r="T186" s="6">
        <f t="shared" si="14"/>
        <v>43588.208333333328</v>
      </c>
      <c r="U186" s="6">
        <f t="shared" si="15"/>
        <v>43589.208333333328</v>
      </c>
    </row>
    <row r="187" spans="1:21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G187" t="s">
        <v>14</v>
      </c>
      <c r="H187">
        <v>19</v>
      </c>
      <c r="I187" t="s">
        <v>21</v>
      </c>
      <c r="J187" t="s">
        <v>22</v>
      </c>
      <c r="K187">
        <v>1526187600</v>
      </c>
      <c r="L187">
        <v>1527138000</v>
      </c>
      <c r="M187" t="b">
        <v>0</v>
      </c>
      <c r="N187" t="b">
        <v>0</v>
      </c>
      <c r="O187" t="s">
        <v>269</v>
      </c>
      <c r="P187">
        <f t="shared" si="17"/>
        <v>72</v>
      </c>
      <c r="Q187">
        <f t="shared" si="16"/>
        <v>37.79</v>
      </c>
      <c r="R187" t="str">
        <f t="shared" si="12"/>
        <v>film &amp; video</v>
      </c>
      <c r="S187" t="str">
        <f t="shared" si="13"/>
        <v>television</v>
      </c>
      <c r="T187" s="6">
        <f t="shared" si="14"/>
        <v>43233.208333333328</v>
      </c>
      <c r="U187" s="6">
        <f t="shared" si="15"/>
        <v>43244.208333333328</v>
      </c>
    </row>
    <row r="188" spans="1:21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G188" t="s">
        <v>14</v>
      </c>
      <c r="H188">
        <v>886</v>
      </c>
      <c r="I188" t="s">
        <v>21</v>
      </c>
      <c r="J188" t="s">
        <v>22</v>
      </c>
      <c r="K188">
        <v>1400821200</v>
      </c>
      <c r="L188">
        <v>1402117200</v>
      </c>
      <c r="M188" t="b">
        <v>0</v>
      </c>
      <c r="N188" t="b">
        <v>0</v>
      </c>
      <c r="O188" t="s">
        <v>33</v>
      </c>
      <c r="P188">
        <f t="shared" si="17"/>
        <v>32</v>
      </c>
      <c r="Q188">
        <f t="shared" si="16"/>
        <v>32.01</v>
      </c>
      <c r="R188" t="str">
        <f t="shared" si="12"/>
        <v>theater</v>
      </c>
      <c r="S188" t="str">
        <f t="shared" si="13"/>
        <v>plays</v>
      </c>
      <c r="T188" s="6">
        <f t="shared" si="14"/>
        <v>41782.208333333336</v>
      </c>
      <c r="U188" s="6">
        <f t="shared" si="15"/>
        <v>41797.208333333336</v>
      </c>
    </row>
    <row r="189" spans="1:21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G189" t="s">
        <v>20</v>
      </c>
      <c r="H189">
        <v>1442</v>
      </c>
      <c r="I189" t="s">
        <v>15</v>
      </c>
      <c r="J189" t="s">
        <v>16</v>
      </c>
      <c r="K189">
        <v>1361599200</v>
      </c>
      <c r="L189">
        <v>1364014800</v>
      </c>
      <c r="M189" t="b">
        <v>0</v>
      </c>
      <c r="N189" t="b">
        <v>1</v>
      </c>
      <c r="O189" t="s">
        <v>100</v>
      </c>
      <c r="P189">
        <f t="shared" si="17"/>
        <v>230</v>
      </c>
      <c r="Q189">
        <f t="shared" si="16"/>
        <v>95.97</v>
      </c>
      <c r="R189" t="str">
        <f t="shared" si="12"/>
        <v>film &amp; video</v>
      </c>
      <c r="S189" t="str">
        <f t="shared" si="13"/>
        <v>shorts</v>
      </c>
      <c r="T189" s="6">
        <f t="shared" si="14"/>
        <v>41328.25</v>
      </c>
      <c r="U189" s="6">
        <f t="shared" si="15"/>
        <v>41356.208333333336</v>
      </c>
    </row>
    <row r="190" spans="1:21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G190" t="s">
        <v>14</v>
      </c>
      <c r="H190">
        <v>35</v>
      </c>
      <c r="I190" t="s">
        <v>107</v>
      </c>
      <c r="J190" t="s">
        <v>108</v>
      </c>
      <c r="K190">
        <v>1417500000</v>
      </c>
      <c r="L190">
        <v>1417586400</v>
      </c>
      <c r="M190" t="b">
        <v>0</v>
      </c>
      <c r="N190" t="b">
        <v>0</v>
      </c>
      <c r="O190" t="s">
        <v>33</v>
      </c>
      <c r="P190">
        <f t="shared" si="17"/>
        <v>32</v>
      </c>
      <c r="Q190">
        <f t="shared" si="16"/>
        <v>75</v>
      </c>
      <c r="R190" t="str">
        <f t="shared" si="12"/>
        <v>theater</v>
      </c>
      <c r="S190" t="str">
        <f t="shared" si="13"/>
        <v>plays</v>
      </c>
      <c r="T190" s="6">
        <f t="shared" si="14"/>
        <v>41975.25</v>
      </c>
      <c r="U190" s="6">
        <f t="shared" si="15"/>
        <v>41976.25</v>
      </c>
    </row>
    <row r="191" spans="1:21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G191" t="s">
        <v>74</v>
      </c>
      <c r="H191">
        <v>441</v>
      </c>
      <c r="I191" t="s">
        <v>21</v>
      </c>
      <c r="J191" t="s">
        <v>22</v>
      </c>
      <c r="K191">
        <v>1457071200</v>
      </c>
      <c r="L191">
        <v>1457071200</v>
      </c>
      <c r="M191" t="b">
        <v>0</v>
      </c>
      <c r="N191" t="b">
        <v>0</v>
      </c>
      <c r="O191" t="s">
        <v>33</v>
      </c>
      <c r="P191">
        <f t="shared" si="17"/>
        <v>24</v>
      </c>
      <c r="Q191">
        <f t="shared" si="16"/>
        <v>102.05</v>
      </c>
      <c r="R191" t="str">
        <f t="shared" si="12"/>
        <v>theater</v>
      </c>
      <c r="S191" t="str">
        <f t="shared" si="13"/>
        <v>plays</v>
      </c>
      <c r="T191" s="6">
        <f t="shared" si="14"/>
        <v>42433.25</v>
      </c>
      <c r="U191" s="6">
        <f t="shared" si="15"/>
        <v>42433.25</v>
      </c>
    </row>
    <row r="192" spans="1:21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G192" t="s">
        <v>14</v>
      </c>
      <c r="H192">
        <v>24</v>
      </c>
      <c r="I192" t="s">
        <v>21</v>
      </c>
      <c r="J192" t="s">
        <v>22</v>
      </c>
      <c r="K192">
        <v>1370322000</v>
      </c>
      <c r="L192">
        <v>1370408400</v>
      </c>
      <c r="M192" t="b">
        <v>0</v>
      </c>
      <c r="N192" t="b">
        <v>1</v>
      </c>
      <c r="O192" t="s">
        <v>33</v>
      </c>
      <c r="P192">
        <f t="shared" si="17"/>
        <v>69</v>
      </c>
      <c r="Q192">
        <f t="shared" si="16"/>
        <v>105.75</v>
      </c>
      <c r="R192" t="str">
        <f t="shared" si="12"/>
        <v>theater</v>
      </c>
      <c r="S192" t="str">
        <f t="shared" si="13"/>
        <v>plays</v>
      </c>
      <c r="T192" s="6">
        <f t="shared" si="14"/>
        <v>41429.208333333336</v>
      </c>
      <c r="U192" s="6">
        <f t="shared" si="15"/>
        <v>41430.208333333336</v>
      </c>
    </row>
    <row r="193" spans="1:21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G193" t="s">
        <v>14</v>
      </c>
      <c r="H193">
        <v>86</v>
      </c>
      <c r="I193" t="s">
        <v>107</v>
      </c>
      <c r="J193" t="s">
        <v>108</v>
      </c>
      <c r="K193">
        <v>1552366800</v>
      </c>
      <c r="L193">
        <v>1552626000</v>
      </c>
      <c r="M193" t="b">
        <v>0</v>
      </c>
      <c r="N193" t="b">
        <v>0</v>
      </c>
      <c r="O193" t="s">
        <v>33</v>
      </c>
      <c r="P193">
        <f t="shared" si="17"/>
        <v>38</v>
      </c>
      <c r="Q193">
        <f t="shared" si="16"/>
        <v>37.07</v>
      </c>
      <c r="R193" t="str">
        <f t="shared" si="12"/>
        <v>theater</v>
      </c>
      <c r="S193" t="str">
        <f t="shared" si="13"/>
        <v>plays</v>
      </c>
      <c r="T193" s="6">
        <f t="shared" si="14"/>
        <v>43536.208333333328</v>
      </c>
      <c r="U193" s="6">
        <f t="shared" si="15"/>
        <v>43539.208333333328</v>
      </c>
    </row>
    <row r="194" spans="1:21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G194" t="s">
        <v>14</v>
      </c>
      <c r="H194">
        <v>243</v>
      </c>
      <c r="I194" t="s">
        <v>21</v>
      </c>
      <c r="J194" t="s">
        <v>22</v>
      </c>
      <c r="K194">
        <v>1403845200</v>
      </c>
      <c r="L194">
        <v>1404190800</v>
      </c>
      <c r="M194" t="b">
        <v>0</v>
      </c>
      <c r="N194" t="b">
        <v>0</v>
      </c>
      <c r="O194" t="s">
        <v>23</v>
      </c>
      <c r="P194">
        <f t="shared" si="17"/>
        <v>20</v>
      </c>
      <c r="Q194">
        <f t="shared" si="16"/>
        <v>35.049999999999997</v>
      </c>
      <c r="R194" t="str">
        <f t="shared" si="12"/>
        <v>music</v>
      </c>
      <c r="S194" t="str">
        <f t="shared" si="13"/>
        <v>rock</v>
      </c>
      <c r="T194" s="6">
        <f t="shared" si="14"/>
        <v>41817.208333333336</v>
      </c>
      <c r="U194" s="6">
        <f t="shared" si="15"/>
        <v>41821.208333333336</v>
      </c>
    </row>
    <row r="195" spans="1:21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G195" t="s">
        <v>14</v>
      </c>
      <c r="H195">
        <v>65</v>
      </c>
      <c r="I195" t="s">
        <v>21</v>
      </c>
      <c r="J195" t="s">
        <v>22</v>
      </c>
      <c r="K195">
        <v>1523163600</v>
      </c>
      <c r="L195">
        <v>1523509200</v>
      </c>
      <c r="M195" t="b">
        <v>1</v>
      </c>
      <c r="N195" t="b">
        <v>0</v>
      </c>
      <c r="O195" t="s">
        <v>60</v>
      </c>
      <c r="P195">
        <f t="shared" si="17"/>
        <v>46</v>
      </c>
      <c r="Q195">
        <f t="shared" si="16"/>
        <v>46.34</v>
      </c>
      <c r="R195" t="str">
        <f t="shared" ref="R195:R258" si="18">LEFT(O195,SEARCH("/",O195)-1)</f>
        <v>music</v>
      </c>
      <c r="S195" t="str">
        <f t="shared" ref="S195:S258" si="19">RIGHT(O195,LEN(O195)-SEARCH("/",O195))</f>
        <v>indie rock</v>
      </c>
      <c r="T195" s="6">
        <f t="shared" ref="T195:T258" si="20">(((K195/60)/60)/24)+DATE(1970,1,1)</f>
        <v>43198.208333333328</v>
      </c>
      <c r="U195" s="6">
        <f t="shared" ref="U195:U258" si="21">(((L195/60)/60)/24)+DATE(1970,1,1)</f>
        <v>43202.208333333328</v>
      </c>
    </row>
    <row r="196" spans="1:21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G196" t="s">
        <v>20</v>
      </c>
      <c r="H196">
        <v>126</v>
      </c>
      <c r="I196" t="s">
        <v>21</v>
      </c>
      <c r="J196" t="s">
        <v>22</v>
      </c>
      <c r="K196">
        <v>1442206800</v>
      </c>
      <c r="L196">
        <v>1443589200</v>
      </c>
      <c r="M196" t="b">
        <v>0</v>
      </c>
      <c r="N196" t="b">
        <v>0</v>
      </c>
      <c r="O196" t="s">
        <v>148</v>
      </c>
      <c r="P196">
        <f t="shared" si="17"/>
        <v>123</v>
      </c>
      <c r="Q196">
        <f t="shared" ref="Q196:Q259" si="22">ROUND(E196/H196,2)</f>
        <v>69.17</v>
      </c>
      <c r="R196" t="str">
        <f t="shared" si="18"/>
        <v>music</v>
      </c>
      <c r="S196" t="str">
        <f t="shared" si="19"/>
        <v>metal</v>
      </c>
      <c r="T196" s="6">
        <f t="shared" si="20"/>
        <v>42261.208333333328</v>
      </c>
      <c r="U196" s="6">
        <f t="shared" si="21"/>
        <v>42277.208333333328</v>
      </c>
    </row>
    <row r="197" spans="1:21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G197" t="s">
        <v>20</v>
      </c>
      <c r="H197">
        <v>524</v>
      </c>
      <c r="I197" t="s">
        <v>21</v>
      </c>
      <c r="J197" t="s">
        <v>22</v>
      </c>
      <c r="K197">
        <v>1532840400</v>
      </c>
      <c r="L197">
        <v>1533445200</v>
      </c>
      <c r="M197" t="b">
        <v>0</v>
      </c>
      <c r="N197" t="b">
        <v>0</v>
      </c>
      <c r="O197" t="s">
        <v>50</v>
      </c>
      <c r="P197">
        <f t="shared" si="17"/>
        <v>362</v>
      </c>
      <c r="Q197">
        <f t="shared" si="22"/>
        <v>109.08</v>
      </c>
      <c r="R197" t="str">
        <f t="shared" si="18"/>
        <v>music</v>
      </c>
      <c r="S197" t="str">
        <f t="shared" si="19"/>
        <v>electric music</v>
      </c>
      <c r="T197" s="6">
        <f t="shared" si="20"/>
        <v>43310.208333333328</v>
      </c>
      <c r="U197" s="6">
        <f t="shared" si="21"/>
        <v>43317.208333333328</v>
      </c>
    </row>
    <row r="198" spans="1:21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G198" t="s">
        <v>14</v>
      </c>
      <c r="H198">
        <v>100</v>
      </c>
      <c r="I198" t="s">
        <v>36</v>
      </c>
      <c r="J198" t="s">
        <v>37</v>
      </c>
      <c r="K198">
        <v>1472878800</v>
      </c>
      <c r="L198">
        <v>1474520400</v>
      </c>
      <c r="M198" t="b">
        <v>0</v>
      </c>
      <c r="N198" t="b">
        <v>0</v>
      </c>
      <c r="O198" t="s">
        <v>65</v>
      </c>
      <c r="P198">
        <f t="shared" si="17"/>
        <v>63</v>
      </c>
      <c r="Q198">
        <f t="shared" si="22"/>
        <v>51.78</v>
      </c>
      <c r="R198" t="str">
        <f t="shared" si="18"/>
        <v>technology</v>
      </c>
      <c r="S198" t="str">
        <f t="shared" si="19"/>
        <v>wearables</v>
      </c>
      <c r="T198" s="6">
        <f t="shared" si="20"/>
        <v>42616.208333333328</v>
      </c>
      <c r="U198" s="6">
        <f t="shared" si="21"/>
        <v>42635.208333333328</v>
      </c>
    </row>
    <row r="199" spans="1:21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G199" t="s">
        <v>20</v>
      </c>
      <c r="H199">
        <v>1989</v>
      </c>
      <c r="I199" t="s">
        <v>21</v>
      </c>
      <c r="J199" t="s">
        <v>22</v>
      </c>
      <c r="K199">
        <v>1498194000</v>
      </c>
      <c r="L199">
        <v>1499403600</v>
      </c>
      <c r="M199" t="b">
        <v>0</v>
      </c>
      <c r="N199" t="b">
        <v>0</v>
      </c>
      <c r="O199" t="s">
        <v>53</v>
      </c>
      <c r="P199">
        <f t="shared" ref="P199:P262" si="23">ROUND(100*(E199/D199),0)</f>
        <v>298</v>
      </c>
      <c r="Q199">
        <f t="shared" si="22"/>
        <v>82.01</v>
      </c>
      <c r="R199" t="str">
        <f t="shared" si="18"/>
        <v>film &amp; video</v>
      </c>
      <c r="S199" t="str">
        <f t="shared" si="19"/>
        <v>drama</v>
      </c>
      <c r="T199" s="6">
        <f t="shared" si="20"/>
        <v>42909.208333333328</v>
      </c>
      <c r="U199" s="6">
        <f t="shared" si="21"/>
        <v>42923.208333333328</v>
      </c>
    </row>
    <row r="200" spans="1:21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G200" t="s">
        <v>14</v>
      </c>
      <c r="H200">
        <v>168</v>
      </c>
      <c r="I200" t="s">
        <v>21</v>
      </c>
      <c r="J200" t="s">
        <v>22</v>
      </c>
      <c r="K200">
        <v>1281070800</v>
      </c>
      <c r="L200">
        <v>1283576400</v>
      </c>
      <c r="M200" t="b">
        <v>0</v>
      </c>
      <c r="N200" t="b">
        <v>0</v>
      </c>
      <c r="O200" t="s">
        <v>50</v>
      </c>
      <c r="P200">
        <f t="shared" si="23"/>
        <v>10</v>
      </c>
      <c r="Q200">
        <f t="shared" si="22"/>
        <v>35.96</v>
      </c>
      <c r="R200" t="str">
        <f t="shared" si="18"/>
        <v>music</v>
      </c>
      <c r="S200" t="str">
        <f t="shared" si="19"/>
        <v>electric music</v>
      </c>
      <c r="T200" s="6">
        <f t="shared" si="20"/>
        <v>40396.208333333336</v>
      </c>
      <c r="U200" s="6">
        <f t="shared" si="21"/>
        <v>40425.208333333336</v>
      </c>
    </row>
    <row r="201" spans="1:21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G201" t="s">
        <v>14</v>
      </c>
      <c r="H201">
        <v>13</v>
      </c>
      <c r="I201" t="s">
        <v>21</v>
      </c>
      <c r="J201" t="s">
        <v>22</v>
      </c>
      <c r="K201">
        <v>1436245200</v>
      </c>
      <c r="L201">
        <v>1436590800</v>
      </c>
      <c r="M201" t="b">
        <v>0</v>
      </c>
      <c r="N201" t="b">
        <v>0</v>
      </c>
      <c r="O201" t="s">
        <v>23</v>
      </c>
      <c r="P201">
        <f t="shared" si="23"/>
        <v>54</v>
      </c>
      <c r="Q201">
        <f t="shared" si="22"/>
        <v>74.459999999999994</v>
      </c>
      <c r="R201" t="str">
        <f t="shared" si="18"/>
        <v>music</v>
      </c>
      <c r="S201" t="str">
        <f t="shared" si="19"/>
        <v>rock</v>
      </c>
      <c r="T201" s="6">
        <f t="shared" si="20"/>
        <v>42192.208333333328</v>
      </c>
      <c r="U201" s="6">
        <f t="shared" si="21"/>
        <v>42196.208333333328</v>
      </c>
    </row>
    <row r="202" spans="1:21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G202" t="s">
        <v>14</v>
      </c>
      <c r="H202">
        <v>1</v>
      </c>
      <c r="I202" t="s">
        <v>15</v>
      </c>
      <c r="J202" t="s">
        <v>16</v>
      </c>
      <c r="K202">
        <v>1269493200</v>
      </c>
      <c r="L202">
        <v>1270443600</v>
      </c>
      <c r="M202" t="b">
        <v>0</v>
      </c>
      <c r="N202" t="b">
        <v>0</v>
      </c>
      <c r="O202" t="s">
        <v>33</v>
      </c>
      <c r="P202">
        <f t="shared" si="23"/>
        <v>2</v>
      </c>
      <c r="Q202">
        <f t="shared" si="22"/>
        <v>2</v>
      </c>
      <c r="R202" t="str">
        <f t="shared" si="18"/>
        <v>theater</v>
      </c>
      <c r="S202" t="str">
        <f t="shared" si="19"/>
        <v>plays</v>
      </c>
      <c r="T202" s="6">
        <f t="shared" si="20"/>
        <v>40262.208333333336</v>
      </c>
      <c r="U202" s="6">
        <f t="shared" si="21"/>
        <v>40273.208333333336</v>
      </c>
    </row>
    <row r="203" spans="1:21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G203" t="s">
        <v>20</v>
      </c>
      <c r="H203">
        <v>157</v>
      </c>
      <c r="I203" t="s">
        <v>21</v>
      </c>
      <c r="J203" t="s">
        <v>22</v>
      </c>
      <c r="K203">
        <v>1406264400</v>
      </c>
      <c r="L203">
        <v>1407819600</v>
      </c>
      <c r="M203" t="b">
        <v>0</v>
      </c>
      <c r="N203" t="b">
        <v>0</v>
      </c>
      <c r="O203" t="s">
        <v>28</v>
      </c>
      <c r="P203">
        <f t="shared" si="23"/>
        <v>681</v>
      </c>
      <c r="Q203">
        <f t="shared" si="22"/>
        <v>91.11</v>
      </c>
      <c r="R203" t="str">
        <f t="shared" si="18"/>
        <v>technology</v>
      </c>
      <c r="S203" t="str">
        <f t="shared" si="19"/>
        <v>web</v>
      </c>
      <c r="T203" s="6">
        <f t="shared" si="20"/>
        <v>41845.208333333336</v>
      </c>
      <c r="U203" s="6">
        <f t="shared" si="21"/>
        <v>41863.208333333336</v>
      </c>
    </row>
    <row r="204" spans="1:21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G204" t="s">
        <v>74</v>
      </c>
      <c r="H204">
        <v>82</v>
      </c>
      <c r="I204" t="s">
        <v>21</v>
      </c>
      <c r="J204" t="s">
        <v>22</v>
      </c>
      <c r="K204">
        <v>1317531600</v>
      </c>
      <c r="L204">
        <v>1317877200</v>
      </c>
      <c r="M204" t="b">
        <v>0</v>
      </c>
      <c r="N204" t="b">
        <v>0</v>
      </c>
      <c r="O204" t="s">
        <v>17</v>
      </c>
      <c r="P204">
        <f t="shared" si="23"/>
        <v>79</v>
      </c>
      <c r="Q204">
        <f t="shared" si="22"/>
        <v>79.790000000000006</v>
      </c>
      <c r="R204" t="str">
        <f t="shared" si="18"/>
        <v>food</v>
      </c>
      <c r="S204" t="str">
        <f t="shared" si="19"/>
        <v>food trucks</v>
      </c>
      <c r="T204" s="6">
        <f t="shared" si="20"/>
        <v>40818.208333333336</v>
      </c>
      <c r="U204" s="6">
        <f t="shared" si="21"/>
        <v>40822.208333333336</v>
      </c>
    </row>
    <row r="205" spans="1:21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G205" t="s">
        <v>20</v>
      </c>
      <c r="H205">
        <v>4498</v>
      </c>
      <c r="I205" t="s">
        <v>26</v>
      </c>
      <c r="J205" t="s">
        <v>27</v>
      </c>
      <c r="K205">
        <v>1484632800</v>
      </c>
      <c r="L205">
        <v>1484805600</v>
      </c>
      <c r="M205" t="b">
        <v>0</v>
      </c>
      <c r="N205" t="b">
        <v>0</v>
      </c>
      <c r="O205" t="s">
        <v>33</v>
      </c>
      <c r="P205">
        <f t="shared" si="23"/>
        <v>134</v>
      </c>
      <c r="Q205">
        <f t="shared" si="22"/>
        <v>43</v>
      </c>
      <c r="R205" t="str">
        <f t="shared" si="18"/>
        <v>theater</v>
      </c>
      <c r="S205" t="str">
        <f t="shared" si="19"/>
        <v>plays</v>
      </c>
      <c r="T205" s="6">
        <f t="shared" si="20"/>
        <v>42752.25</v>
      </c>
      <c r="U205" s="6">
        <f t="shared" si="21"/>
        <v>42754.25</v>
      </c>
    </row>
    <row r="206" spans="1:21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G206" t="s">
        <v>14</v>
      </c>
      <c r="H206">
        <v>40</v>
      </c>
      <c r="I206" t="s">
        <v>21</v>
      </c>
      <c r="J206" t="s">
        <v>22</v>
      </c>
      <c r="K206">
        <v>1301806800</v>
      </c>
      <c r="L206">
        <v>1302670800</v>
      </c>
      <c r="M206" t="b">
        <v>0</v>
      </c>
      <c r="N206" t="b">
        <v>0</v>
      </c>
      <c r="O206" t="s">
        <v>159</v>
      </c>
      <c r="P206">
        <f t="shared" si="23"/>
        <v>3</v>
      </c>
      <c r="Q206">
        <f t="shared" si="22"/>
        <v>63.23</v>
      </c>
      <c r="R206" t="str">
        <f t="shared" si="18"/>
        <v>music</v>
      </c>
      <c r="S206" t="str">
        <f t="shared" si="19"/>
        <v>jazz</v>
      </c>
      <c r="T206" s="6">
        <f t="shared" si="20"/>
        <v>40636.208333333336</v>
      </c>
      <c r="U206" s="6">
        <f t="shared" si="21"/>
        <v>40646.208333333336</v>
      </c>
    </row>
    <row r="207" spans="1:21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G207" t="s">
        <v>20</v>
      </c>
      <c r="H207">
        <v>80</v>
      </c>
      <c r="I207" t="s">
        <v>21</v>
      </c>
      <c r="J207" t="s">
        <v>22</v>
      </c>
      <c r="K207">
        <v>1539752400</v>
      </c>
      <c r="L207">
        <v>1540789200</v>
      </c>
      <c r="M207" t="b">
        <v>1</v>
      </c>
      <c r="N207" t="b">
        <v>0</v>
      </c>
      <c r="O207" t="s">
        <v>33</v>
      </c>
      <c r="P207">
        <f t="shared" si="23"/>
        <v>432</v>
      </c>
      <c r="Q207">
        <f t="shared" si="22"/>
        <v>70.180000000000007</v>
      </c>
      <c r="R207" t="str">
        <f t="shared" si="18"/>
        <v>theater</v>
      </c>
      <c r="S207" t="str">
        <f t="shared" si="19"/>
        <v>plays</v>
      </c>
      <c r="T207" s="6">
        <f t="shared" si="20"/>
        <v>43390.208333333328</v>
      </c>
      <c r="U207" s="6">
        <f t="shared" si="21"/>
        <v>43402.208333333328</v>
      </c>
    </row>
    <row r="208" spans="1:21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G208" t="s">
        <v>74</v>
      </c>
      <c r="H208">
        <v>57</v>
      </c>
      <c r="I208" t="s">
        <v>21</v>
      </c>
      <c r="J208" t="s">
        <v>22</v>
      </c>
      <c r="K208">
        <v>1267250400</v>
      </c>
      <c r="L208">
        <v>1268028000</v>
      </c>
      <c r="M208" t="b">
        <v>0</v>
      </c>
      <c r="N208" t="b">
        <v>0</v>
      </c>
      <c r="O208" t="s">
        <v>119</v>
      </c>
      <c r="P208">
        <f t="shared" si="23"/>
        <v>39</v>
      </c>
      <c r="Q208">
        <f t="shared" si="22"/>
        <v>61.33</v>
      </c>
      <c r="R208" t="str">
        <f t="shared" si="18"/>
        <v>publishing</v>
      </c>
      <c r="S208" t="str">
        <f t="shared" si="19"/>
        <v>fiction</v>
      </c>
      <c r="T208" s="6">
        <f t="shared" si="20"/>
        <v>40236.25</v>
      </c>
      <c r="U208" s="6">
        <f t="shared" si="21"/>
        <v>40245.25</v>
      </c>
    </row>
    <row r="209" spans="1:21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G209" t="s">
        <v>20</v>
      </c>
      <c r="H209">
        <v>43</v>
      </c>
      <c r="I209" t="s">
        <v>21</v>
      </c>
      <c r="J209" t="s">
        <v>22</v>
      </c>
      <c r="K209">
        <v>1535432400</v>
      </c>
      <c r="L209">
        <v>1537160400</v>
      </c>
      <c r="M209" t="b">
        <v>0</v>
      </c>
      <c r="N209" t="b">
        <v>1</v>
      </c>
      <c r="O209" t="s">
        <v>23</v>
      </c>
      <c r="P209">
        <f t="shared" si="23"/>
        <v>426</v>
      </c>
      <c r="Q209">
        <f t="shared" si="22"/>
        <v>99</v>
      </c>
      <c r="R209" t="str">
        <f t="shared" si="18"/>
        <v>music</v>
      </c>
      <c r="S209" t="str">
        <f t="shared" si="19"/>
        <v>rock</v>
      </c>
      <c r="T209" s="6">
        <f t="shared" si="20"/>
        <v>43340.208333333328</v>
      </c>
      <c r="U209" s="6">
        <f t="shared" si="21"/>
        <v>43360.208333333328</v>
      </c>
    </row>
    <row r="210" spans="1:21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G210" t="s">
        <v>20</v>
      </c>
      <c r="H210">
        <v>2053</v>
      </c>
      <c r="I210" t="s">
        <v>21</v>
      </c>
      <c r="J210" t="s">
        <v>22</v>
      </c>
      <c r="K210">
        <v>1510207200</v>
      </c>
      <c r="L210">
        <v>1512280800</v>
      </c>
      <c r="M210" t="b">
        <v>0</v>
      </c>
      <c r="N210" t="b">
        <v>0</v>
      </c>
      <c r="O210" t="s">
        <v>42</v>
      </c>
      <c r="P210">
        <f t="shared" si="23"/>
        <v>101</v>
      </c>
      <c r="Q210">
        <f t="shared" si="22"/>
        <v>96.98</v>
      </c>
      <c r="R210" t="str">
        <f t="shared" si="18"/>
        <v>film &amp; video</v>
      </c>
      <c r="S210" t="str">
        <f t="shared" si="19"/>
        <v>documentary</v>
      </c>
      <c r="T210" s="6">
        <f t="shared" si="20"/>
        <v>43048.25</v>
      </c>
      <c r="U210" s="6">
        <f t="shared" si="21"/>
        <v>43072.25</v>
      </c>
    </row>
    <row r="211" spans="1:21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G211" t="s">
        <v>47</v>
      </c>
      <c r="H211">
        <v>808</v>
      </c>
      <c r="I211" t="s">
        <v>26</v>
      </c>
      <c r="J211" t="s">
        <v>27</v>
      </c>
      <c r="K211">
        <v>1462510800</v>
      </c>
      <c r="L211">
        <v>1463115600</v>
      </c>
      <c r="M211" t="b">
        <v>0</v>
      </c>
      <c r="N211" t="b">
        <v>0</v>
      </c>
      <c r="O211" t="s">
        <v>42</v>
      </c>
      <c r="P211">
        <f t="shared" si="23"/>
        <v>21</v>
      </c>
      <c r="Q211">
        <f t="shared" si="22"/>
        <v>51</v>
      </c>
      <c r="R211" t="str">
        <f t="shared" si="18"/>
        <v>film &amp; video</v>
      </c>
      <c r="S211" t="str">
        <f t="shared" si="19"/>
        <v>documentary</v>
      </c>
      <c r="T211" s="6">
        <f t="shared" si="20"/>
        <v>42496.208333333328</v>
      </c>
      <c r="U211" s="6">
        <f t="shared" si="21"/>
        <v>42503.208333333328</v>
      </c>
    </row>
    <row r="212" spans="1:21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G212" t="s">
        <v>14</v>
      </c>
      <c r="H212">
        <v>226</v>
      </c>
      <c r="I212" t="s">
        <v>36</v>
      </c>
      <c r="J212" t="s">
        <v>37</v>
      </c>
      <c r="K212">
        <v>1488520800</v>
      </c>
      <c r="L212">
        <v>1490850000</v>
      </c>
      <c r="M212" t="b">
        <v>0</v>
      </c>
      <c r="N212" t="b">
        <v>0</v>
      </c>
      <c r="O212" t="s">
        <v>474</v>
      </c>
      <c r="P212">
        <f t="shared" si="23"/>
        <v>67</v>
      </c>
      <c r="Q212">
        <f t="shared" si="22"/>
        <v>28.04</v>
      </c>
      <c r="R212" t="str">
        <f t="shared" si="18"/>
        <v>film &amp; video</v>
      </c>
      <c r="S212" t="str">
        <f t="shared" si="19"/>
        <v>science fiction</v>
      </c>
      <c r="T212" s="6">
        <f t="shared" si="20"/>
        <v>42797.25</v>
      </c>
      <c r="U212" s="6">
        <f t="shared" si="21"/>
        <v>42824.208333333328</v>
      </c>
    </row>
    <row r="213" spans="1:21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G213" t="s">
        <v>14</v>
      </c>
      <c r="H213">
        <v>1625</v>
      </c>
      <c r="I213" t="s">
        <v>21</v>
      </c>
      <c r="J213" t="s">
        <v>22</v>
      </c>
      <c r="K213">
        <v>1377579600</v>
      </c>
      <c r="L213">
        <v>1379653200</v>
      </c>
      <c r="M213" t="b">
        <v>0</v>
      </c>
      <c r="N213" t="b">
        <v>0</v>
      </c>
      <c r="O213" t="s">
        <v>33</v>
      </c>
      <c r="P213">
        <f t="shared" si="23"/>
        <v>95</v>
      </c>
      <c r="Q213">
        <f t="shared" si="22"/>
        <v>60.98</v>
      </c>
      <c r="R213" t="str">
        <f t="shared" si="18"/>
        <v>theater</v>
      </c>
      <c r="S213" t="str">
        <f t="shared" si="19"/>
        <v>plays</v>
      </c>
      <c r="T213" s="6">
        <f t="shared" si="20"/>
        <v>41513.208333333336</v>
      </c>
      <c r="U213" s="6">
        <f t="shared" si="21"/>
        <v>41537.208333333336</v>
      </c>
    </row>
    <row r="214" spans="1:21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G214" t="s">
        <v>20</v>
      </c>
      <c r="H214">
        <v>168</v>
      </c>
      <c r="I214" t="s">
        <v>21</v>
      </c>
      <c r="J214" t="s">
        <v>22</v>
      </c>
      <c r="K214">
        <v>1576389600</v>
      </c>
      <c r="L214">
        <v>1580364000</v>
      </c>
      <c r="M214" t="b">
        <v>0</v>
      </c>
      <c r="N214" t="b">
        <v>0</v>
      </c>
      <c r="O214" t="s">
        <v>33</v>
      </c>
      <c r="P214">
        <f t="shared" si="23"/>
        <v>152</v>
      </c>
      <c r="Q214">
        <f t="shared" si="22"/>
        <v>73.209999999999994</v>
      </c>
      <c r="R214" t="str">
        <f t="shared" si="18"/>
        <v>theater</v>
      </c>
      <c r="S214" t="str">
        <f t="shared" si="19"/>
        <v>plays</v>
      </c>
      <c r="T214" s="6">
        <f t="shared" si="20"/>
        <v>43814.25</v>
      </c>
      <c r="U214" s="6">
        <f t="shared" si="21"/>
        <v>43860.25</v>
      </c>
    </row>
    <row r="215" spans="1:21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G215" t="s">
        <v>20</v>
      </c>
      <c r="H215">
        <v>4289</v>
      </c>
      <c r="I215" t="s">
        <v>21</v>
      </c>
      <c r="J215" t="s">
        <v>22</v>
      </c>
      <c r="K215">
        <v>1289019600</v>
      </c>
      <c r="L215">
        <v>1289714400</v>
      </c>
      <c r="M215" t="b">
        <v>0</v>
      </c>
      <c r="N215" t="b">
        <v>1</v>
      </c>
      <c r="O215" t="s">
        <v>60</v>
      </c>
      <c r="P215">
        <f t="shared" si="23"/>
        <v>195</v>
      </c>
      <c r="Q215">
        <f t="shared" si="22"/>
        <v>40</v>
      </c>
      <c r="R215" t="str">
        <f t="shared" si="18"/>
        <v>music</v>
      </c>
      <c r="S215" t="str">
        <f t="shared" si="19"/>
        <v>indie rock</v>
      </c>
      <c r="T215" s="6">
        <f t="shared" si="20"/>
        <v>40488.208333333336</v>
      </c>
      <c r="U215" s="6">
        <f t="shared" si="21"/>
        <v>40496.25</v>
      </c>
    </row>
    <row r="216" spans="1:21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G216" t="s">
        <v>20</v>
      </c>
      <c r="H216">
        <v>165</v>
      </c>
      <c r="I216" t="s">
        <v>21</v>
      </c>
      <c r="J216" t="s">
        <v>22</v>
      </c>
      <c r="K216">
        <v>1282194000</v>
      </c>
      <c r="L216">
        <v>1282712400</v>
      </c>
      <c r="M216" t="b">
        <v>0</v>
      </c>
      <c r="N216" t="b">
        <v>0</v>
      </c>
      <c r="O216" t="s">
        <v>23</v>
      </c>
      <c r="P216">
        <f t="shared" si="23"/>
        <v>1023</v>
      </c>
      <c r="Q216">
        <f t="shared" si="22"/>
        <v>86.81</v>
      </c>
      <c r="R216" t="str">
        <f t="shared" si="18"/>
        <v>music</v>
      </c>
      <c r="S216" t="str">
        <f t="shared" si="19"/>
        <v>rock</v>
      </c>
      <c r="T216" s="6">
        <f t="shared" si="20"/>
        <v>40409.208333333336</v>
      </c>
      <c r="U216" s="6">
        <f t="shared" si="21"/>
        <v>40415.208333333336</v>
      </c>
    </row>
    <row r="217" spans="1:21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G217" t="s">
        <v>14</v>
      </c>
      <c r="H217">
        <v>143</v>
      </c>
      <c r="I217" t="s">
        <v>21</v>
      </c>
      <c r="J217" t="s">
        <v>22</v>
      </c>
      <c r="K217">
        <v>1550037600</v>
      </c>
      <c r="L217">
        <v>1550210400</v>
      </c>
      <c r="M217" t="b">
        <v>0</v>
      </c>
      <c r="N217" t="b">
        <v>0</v>
      </c>
      <c r="O217" t="s">
        <v>33</v>
      </c>
      <c r="P217">
        <f t="shared" si="23"/>
        <v>4</v>
      </c>
      <c r="Q217">
        <f t="shared" si="22"/>
        <v>42.13</v>
      </c>
      <c r="R217" t="str">
        <f t="shared" si="18"/>
        <v>theater</v>
      </c>
      <c r="S217" t="str">
        <f t="shared" si="19"/>
        <v>plays</v>
      </c>
      <c r="T217" s="6">
        <f t="shared" si="20"/>
        <v>43509.25</v>
      </c>
      <c r="U217" s="6">
        <f t="shared" si="21"/>
        <v>43511.25</v>
      </c>
    </row>
    <row r="218" spans="1:21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G218" t="s">
        <v>20</v>
      </c>
      <c r="H218">
        <v>1815</v>
      </c>
      <c r="I218" t="s">
        <v>21</v>
      </c>
      <c r="J218" t="s">
        <v>22</v>
      </c>
      <c r="K218">
        <v>1321941600</v>
      </c>
      <c r="L218">
        <v>1322114400</v>
      </c>
      <c r="M218" t="b">
        <v>0</v>
      </c>
      <c r="N218" t="b">
        <v>0</v>
      </c>
      <c r="O218" t="s">
        <v>33</v>
      </c>
      <c r="P218">
        <f t="shared" si="23"/>
        <v>155</v>
      </c>
      <c r="Q218">
        <f t="shared" si="22"/>
        <v>103.98</v>
      </c>
      <c r="R218" t="str">
        <f t="shared" si="18"/>
        <v>theater</v>
      </c>
      <c r="S218" t="str">
        <f t="shared" si="19"/>
        <v>plays</v>
      </c>
      <c r="T218" s="6">
        <f t="shared" si="20"/>
        <v>40869.25</v>
      </c>
      <c r="U218" s="6">
        <f t="shared" si="21"/>
        <v>40871.25</v>
      </c>
    </row>
    <row r="219" spans="1:21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G219" t="s">
        <v>14</v>
      </c>
      <c r="H219">
        <v>934</v>
      </c>
      <c r="I219" t="s">
        <v>21</v>
      </c>
      <c r="J219" t="s">
        <v>22</v>
      </c>
      <c r="K219">
        <v>1556427600</v>
      </c>
      <c r="L219">
        <v>1557205200</v>
      </c>
      <c r="M219" t="b">
        <v>0</v>
      </c>
      <c r="N219" t="b">
        <v>0</v>
      </c>
      <c r="O219" t="s">
        <v>474</v>
      </c>
      <c r="P219">
        <f t="shared" si="23"/>
        <v>45</v>
      </c>
      <c r="Q219">
        <f t="shared" si="22"/>
        <v>62</v>
      </c>
      <c r="R219" t="str">
        <f t="shared" si="18"/>
        <v>film &amp; video</v>
      </c>
      <c r="S219" t="str">
        <f t="shared" si="19"/>
        <v>science fiction</v>
      </c>
      <c r="T219" s="6">
        <f t="shared" si="20"/>
        <v>43583.208333333328</v>
      </c>
      <c r="U219" s="6">
        <f t="shared" si="21"/>
        <v>43592.208333333328</v>
      </c>
    </row>
    <row r="220" spans="1:21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G220" t="s">
        <v>20</v>
      </c>
      <c r="H220">
        <v>397</v>
      </c>
      <c r="I220" t="s">
        <v>40</v>
      </c>
      <c r="J220" t="s">
        <v>41</v>
      </c>
      <c r="K220">
        <v>1320991200</v>
      </c>
      <c r="L220">
        <v>1323928800</v>
      </c>
      <c r="M220" t="b">
        <v>0</v>
      </c>
      <c r="N220" t="b">
        <v>1</v>
      </c>
      <c r="O220" t="s">
        <v>100</v>
      </c>
      <c r="P220">
        <f t="shared" si="23"/>
        <v>216</v>
      </c>
      <c r="Q220">
        <f t="shared" si="22"/>
        <v>31.01</v>
      </c>
      <c r="R220" t="str">
        <f t="shared" si="18"/>
        <v>film &amp; video</v>
      </c>
      <c r="S220" t="str">
        <f t="shared" si="19"/>
        <v>shorts</v>
      </c>
      <c r="T220" s="6">
        <f t="shared" si="20"/>
        <v>40858.25</v>
      </c>
      <c r="U220" s="6">
        <f t="shared" si="21"/>
        <v>40892.25</v>
      </c>
    </row>
    <row r="221" spans="1:21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G221" t="s">
        <v>20</v>
      </c>
      <c r="H221">
        <v>1539</v>
      </c>
      <c r="I221" t="s">
        <v>21</v>
      </c>
      <c r="J221" t="s">
        <v>22</v>
      </c>
      <c r="K221">
        <v>1345093200</v>
      </c>
      <c r="L221">
        <v>1346130000</v>
      </c>
      <c r="M221" t="b">
        <v>0</v>
      </c>
      <c r="N221" t="b">
        <v>0</v>
      </c>
      <c r="O221" t="s">
        <v>71</v>
      </c>
      <c r="P221">
        <f t="shared" si="23"/>
        <v>332</v>
      </c>
      <c r="Q221">
        <f t="shared" si="22"/>
        <v>89.99</v>
      </c>
      <c r="R221" t="str">
        <f t="shared" si="18"/>
        <v>film &amp; video</v>
      </c>
      <c r="S221" t="str">
        <f t="shared" si="19"/>
        <v>animation</v>
      </c>
      <c r="T221" s="6">
        <f t="shared" si="20"/>
        <v>41137.208333333336</v>
      </c>
      <c r="U221" s="6">
        <f t="shared" si="21"/>
        <v>41149.208333333336</v>
      </c>
    </row>
    <row r="222" spans="1:21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G222" t="s">
        <v>14</v>
      </c>
      <c r="H222">
        <v>17</v>
      </c>
      <c r="I222" t="s">
        <v>21</v>
      </c>
      <c r="J222" t="s">
        <v>22</v>
      </c>
      <c r="K222">
        <v>1309496400</v>
      </c>
      <c r="L222">
        <v>1311051600</v>
      </c>
      <c r="M222" t="b">
        <v>1</v>
      </c>
      <c r="N222" t="b">
        <v>0</v>
      </c>
      <c r="O222" t="s">
        <v>33</v>
      </c>
      <c r="P222">
        <f t="shared" si="23"/>
        <v>8</v>
      </c>
      <c r="Q222">
        <f t="shared" si="22"/>
        <v>39.24</v>
      </c>
      <c r="R222" t="str">
        <f t="shared" si="18"/>
        <v>theater</v>
      </c>
      <c r="S222" t="str">
        <f t="shared" si="19"/>
        <v>plays</v>
      </c>
      <c r="T222" s="6">
        <f t="shared" si="20"/>
        <v>40725.208333333336</v>
      </c>
      <c r="U222" s="6">
        <f t="shared" si="21"/>
        <v>40743.208333333336</v>
      </c>
    </row>
    <row r="223" spans="1:21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G223" t="s">
        <v>14</v>
      </c>
      <c r="H223">
        <v>2179</v>
      </c>
      <c r="I223" t="s">
        <v>21</v>
      </c>
      <c r="J223" t="s">
        <v>22</v>
      </c>
      <c r="K223">
        <v>1340254800</v>
      </c>
      <c r="L223">
        <v>1340427600</v>
      </c>
      <c r="M223" t="b">
        <v>1</v>
      </c>
      <c r="N223" t="b">
        <v>0</v>
      </c>
      <c r="O223" t="s">
        <v>17</v>
      </c>
      <c r="P223">
        <f t="shared" si="23"/>
        <v>99</v>
      </c>
      <c r="Q223">
        <f t="shared" si="22"/>
        <v>54.99</v>
      </c>
      <c r="R223" t="str">
        <f t="shared" si="18"/>
        <v>food</v>
      </c>
      <c r="S223" t="str">
        <f t="shared" si="19"/>
        <v>food trucks</v>
      </c>
      <c r="T223" s="6">
        <f t="shared" si="20"/>
        <v>41081.208333333336</v>
      </c>
      <c r="U223" s="6">
        <f t="shared" si="21"/>
        <v>41083.208333333336</v>
      </c>
    </row>
    <row r="224" spans="1:21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G224" t="s">
        <v>20</v>
      </c>
      <c r="H224">
        <v>138</v>
      </c>
      <c r="I224" t="s">
        <v>21</v>
      </c>
      <c r="J224" t="s">
        <v>22</v>
      </c>
      <c r="K224">
        <v>1412226000</v>
      </c>
      <c r="L224">
        <v>1412312400</v>
      </c>
      <c r="M224" t="b">
        <v>0</v>
      </c>
      <c r="N224" t="b">
        <v>0</v>
      </c>
      <c r="O224" t="s">
        <v>122</v>
      </c>
      <c r="P224">
        <f t="shared" si="23"/>
        <v>138</v>
      </c>
      <c r="Q224">
        <f t="shared" si="22"/>
        <v>47.99</v>
      </c>
      <c r="R224" t="str">
        <f t="shared" si="18"/>
        <v>photography</v>
      </c>
      <c r="S224" t="str">
        <f t="shared" si="19"/>
        <v>photography books</v>
      </c>
      <c r="T224" s="6">
        <f t="shared" si="20"/>
        <v>41914.208333333336</v>
      </c>
      <c r="U224" s="6">
        <f t="shared" si="21"/>
        <v>41915.208333333336</v>
      </c>
    </row>
    <row r="225" spans="1:21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G225" t="s">
        <v>14</v>
      </c>
      <c r="H225">
        <v>931</v>
      </c>
      <c r="I225" t="s">
        <v>21</v>
      </c>
      <c r="J225" t="s">
        <v>22</v>
      </c>
      <c r="K225">
        <v>1458104400</v>
      </c>
      <c r="L225">
        <v>1459314000</v>
      </c>
      <c r="M225" t="b">
        <v>0</v>
      </c>
      <c r="N225" t="b">
        <v>0</v>
      </c>
      <c r="O225" t="s">
        <v>33</v>
      </c>
      <c r="P225">
        <f t="shared" si="23"/>
        <v>94</v>
      </c>
      <c r="Q225">
        <f t="shared" si="22"/>
        <v>87.97</v>
      </c>
      <c r="R225" t="str">
        <f t="shared" si="18"/>
        <v>theater</v>
      </c>
      <c r="S225" t="str">
        <f t="shared" si="19"/>
        <v>plays</v>
      </c>
      <c r="T225" s="6">
        <f t="shared" si="20"/>
        <v>42445.208333333328</v>
      </c>
      <c r="U225" s="6">
        <f t="shared" si="21"/>
        <v>42459.208333333328</v>
      </c>
    </row>
    <row r="226" spans="1:21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G226" t="s">
        <v>20</v>
      </c>
      <c r="H226">
        <v>3594</v>
      </c>
      <c r="I226" t="s">
        <v>21</v>
      </c>
      <c r="J226" t="s">
        <v>22</v>
      </c>
      <c r="K226">
        <v>1411534800</v>
      </c>
      <c r="L226">
        <v>1415426400</v>
      </c>
      <c r="M226" t="b">
        <v>0</v>
      </c>
      <c r="N226" t="b">
        <v>0</v>
      </c>
      <c r="O226" t="s">
        <v>474</v>
      </c>
      <c r="P226">
        <f t="shared" si="23"/>
        <v>404</v>
      </c>
      <c r="Q226">
        <f t="shared" si="22"/>
        <v>52</v>
      </c>
      <c r="R226" t="str">
        <f t="shared" si="18"/>
        <v>film &amp; video</v>
      </c>
      <c r="S226" t="str">
        <f t="shared" si="19"/>
        <v>science fiction</v>
      </c>
      <c r="T226" s="6">
        <f t="shared" si="20"/>
        <v>41906.208333333336</v>
      </c>
      <c r="U226" s="6">
        <f t="shared" si="21"/>
        <v>41951.25</v>
      </c>
    </row>
    <row r="227" spans="1:21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G227" t="s">
        <v>20</v>
      </c>
      <c r="H227">
        <v>5880</v>
      </c>
      <c r="I227" t="s">
        <v>21</v>
      </c>
      <c r="J227" t="s">
        <v>22</v>
      </c>
      <c r="K227">
        <v>1399093200</v>
      </c>
      <c r="L227">
        <v>1399093200</v>
      </c>
      <c r="M227" t="b">
        <v>1</v>
      </c>
      <c r="N227" t="b">
        <v>0</v>
      </c>
      <c r="O227" t="s">
        <v>23</v>
      </c>
      <c r="P227">
        <f t="shared" si="23"/>
        <v>260</v>
      </c>
      <c r="Q227">
        <f t="shared" si="22"/>
        <v>30</v>
      </c>
      <c r="R227" t="str">
        <f t="shared" si="18"/>
        <v>music</v>
      </c>
      <c r="S227" t="str">
        <f t="shared" si="19"/>
        <v>rock</v>
      </c>
      <c r="T227" s="6">
        <f t="shared" si="20"/>
        <v>41762.208333333336</v>
      </c>
      <c r="U227" s="6">
        <f t="shared" si="21"/>
        <v>41762.208333333336</v>
      </c>
    </row>
    <row r="228" spans="1:21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G228" t="s">
        <v>20</v>
      </c>
      <c r="H228">
        <v>112</v>
      </c>
      <c r="I228" t="s">
        <v>21</v>
      </c>
      <c r="J228" t="s">
        <v>22</v>
      </c>
      <c r="K228">
        <v>1270702800</v>
      </c>
      <c r="L228">
        <v>1273899600</v>
      </c>
      <c r="M228" t="b">
        <v>0</v>
      </c>
      <c r="N228" t="b">
        <v>0</v>
      </c>
      <c r="O228" t="s">
        <v>122</v>
      </c>
      <c r="P228">
        <f t="shared" si="23"/>
        <v>367</v>
      </c>
      <c r="Q228">
        <f t="shared" si="22"/>
        <v>98.21</v>
      </c>
      <c r="R228" t="str">
        <f t="shared" si="18"/>
        <v>photography</v>
      </c>
      <c r="S228" t="str">
        <f t="shared" si="19"/>
        <v>photography books</v>
      </c>
      <c r="T228" s="6">
        <f t="shared" si="20"/>
        <v>40276.208333333336</v>
      </c>
      <c r="U228" s="6">
        <f t="shared" si="21"/>
        <v>40313.208333333336</v>
      </c>
    </row>
    <row r="229" spans="1:21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G229" t="s">
        <v>20</v>
      </c>
      <c r="H229">
        <v>943</v>
      </c>
      <c r="I229" t="s">
        <v>21</v>
      </c>
      <c r="J229" t="s">
        <v>22</v>
      </c>
      <c r="K229">
        <v>1431666000</v>
      </c>
      <c r="L229">
        <v>1432184400</v>
      </c>
      <c r="M229" t="b">
        <v>0</v>
      </c>
      <c r="N229" t="b">
        <v>0</v>
      </c>
      <c r="O229" t="s">
        <v>292</v>
      </c>
      <c r="P229">
        <f t="shared" si="23"/>
        <v>169</v>
      </c>
      <c r="Q229">
        <f t="shared" si="22"/>
        <v>108.96</v>
      </c>
      <c r="R229" t="str">
        <f t="shared" si="18"/>
        <v>games</v>
      </c>
      <c r="S229" t="str">
        <f t="shared" si="19"/>
        <v>mobile games</v>
      </c>
      <c r="T229" s="6">
        <f t="shared" si="20"/>
        <v>42139.208333333328</v>
      </c>
      <c r="U229" s="6">
        <f t="shared" si="21"/>
        <v>42145.208333333328</v>
      </c>
    </row>
    <row r="230" spans="1:21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G230" t="s">
        <v>20</v>
      </c>
      <c r="H230">
        <v>2468</v>
      </c>
      <c r="I230" t="s">
        <v>21</v>
      </c>
      <c r="J230" t="s">
        <v>22</v>
      </c>
      <c r="K230">
        <v>1472619600</v>
      </c>
      <c r="L230">
        <v>1474779600</v>
      </c>
      <c r="M230" t="b">
        <v>0</v>
      </c>
      <c r="N230" t="b">
        <v>0</v>
      </c>
      <c r="O230" t="s">
        <v>71</v>
      </c>
      <c r="P230">
        <f t="shared" si="23"/>
        <v>120</v>
      </c>
      <c r="Q230">
        <f t="shared" si="22"/>
        <v>67</v>
      </c>
      <c r="R230" t="str">
        <f t="shared" si="18"/>
        <v>film &amp; video</v>
      </c>
      <c r="S230" t="str">
        <f t="shared" si="19"/>
        <v>animation</v>
      </c>
      <c r="T230" s="6">
        <f t="shared" si="20"/>
        <v>42613.208333333328</v>
      </c>
      <c r="U230" s="6">
        <f t="shared" si="21"/>
        <v>42638.208333333328</v>
      </c>
    </row>
    <row r="231" spans="1:21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G231" t="s">
        <v>20</v>
      </c>
      <c r="H231">
        <v>2551</v>
      </c>
      <c r="I231" t="s">
        <v>21</v>
      </c>
      <c r="J231" t="s">
        <v>22</v>
      </c>
      <c r="K231">
        <v>1496293200</v>
      </c>
      <c r="L231">
        <v>1500440400</v>
      </c>
      <c r="M231" t="b">
        <v>0</v>
      </c>
      <c r="N231" t="b">
        <v>1</v>
      </c>
      <c r="O231" t="s">
        <v>292</v>
      </c>
      <c r="P231">
        <f t="shared" si="23"/>
        <v>194</v>
      </c>
      <c r="Q231">
        <f t="shared" si="22"/>
        <v>64.989999999999995</v>
      </c>
      <c r="R231" t="str">
        <f t="shared" si="18"/>
        <v>games</v>
      </c>
      <c r="S231" t="str">
        <f t="shared" si="19"/>
        <v>mobile games</v>
      </c>
      <c r="T231" s="6">
        <f t="shared" si="20"/>
        <v>42887.208333333328</v>
      </c>
      <c r="U231" s="6">
        <f t="shared" si="21"/>
        <v>42935.208333333328</v>
      </c>
    </row>
    <row r="232" spans="1:21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G232" t="s">
        <v>20</v>
      </c>
      <c r="H232">
        <v>101</v>
      </c>
      <c r="I232" t="s">
        <v>21</v>
      </c>
      <c r="J232" t="s">
        <v>22</v>
      </c>
      <c r="K232">
        <v>1575612000</v>
      </c>
      <c r="L232">
        <v>1575612000</v>
      </c>
      <c r="M232" t="b">
        <v>0</v>
      </c>
      <c r="N232" t="b">
        <v>0</v>
      </c>
      <c r="O232" t="s">
        <v>89</v>
      </c>
      <c r="P232">
        <f t="shared" si="23"/>
        <v>420</v>
      </c>
      <c r="Q232">
        <f t="shared" si="22"/>
        <v>99.84</v>
      </c>
      <c r="R232" t="str">
        <f t="shared" si="18"/>
        <v>games</v>
      </c>
      <c r="S232" t="str">
        <f t="shared" si="19"/>
        <v>video games</v>
      </c>
      <c r="T232" s="6">
        <f t="shared" si="20"/>
        <v>43805.25</v>
      </c>
      <c r="U232" s="6">
        <f t="shared" si="21"/>
        <v>43805.25</v>
      </c>
    </row>
    <row r="233" spans="1:21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G233" t="s">
        <v>74</v>
      </c>
      <c r="H233">
        <v>67</v>
      </c>
      <c r="I233" t="s">
        <v>21</v>
      </c>
      <c r="J233" t="s">
        <v>22</v>
      </c>
      <c r="K233">
        <v>1369112400</v>
      </c>
      <c r="L233">
        <v>1374123600</v>
      </c>
      <c r="M233" t="b">
        <v>0</v>
      </c>
      <c r="N233" t="b">
        <v>0</v>
      </c>
      <c r="O233" t="s">
        <v>33</v>
      </c>
      <c r="P233">
        <f t="shared" si="23"/>
        <v>77</v>
      </c>
      <c r="Q233">
        <f t="shared" si="22"/>
        <v>82.43</v>
      </c>
      <c r="R233" t="str">
        <f t="shared" si="18"/>
        <v>theater</v>
      </c>
      <c r="S233" t="str">
        <f t="shared" si="19"/>
        <v>plays</v>
      </c>
      <c r="T233" s="6">
        <f t="shared" si="20"/>
        <v>41415.208333333336</v>
      </c>
      <c r="U233" s="6">
        <f t="shared" si="21"/>
        <v>41473.208333333336</v>
      </c>
    </row>
    <row r="234" spans="1:21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G234" t="s">
        <v>20</v>
      </c>
      <c r="H234">
        <v>92</v>
      </c>
      <c r="I234" t="s">
        <v>21</v>
      </c>
      <c r="J234" t="s">
        <v>22</v>
      </c>
      <c r="K234">
        <v>1469422800</v>
      </c>
      <c r="L234">
        <v>1469509200</v>
      </c>
      <c r="M234" t="b">
        <v>0</v>
      </c>
      <c r="N234" t="b">
        <v>0</v>
      </c>
      <c r="O234" t="s">
        <v>33</v>
      </c>
      <c r="P234">
        <f t="shared" si="23"/>
        <v>171</v>
      </c>
      <c r="Q234">
        <f t="shared" si="22"/>
        <v>63.29</v>
      </c>
      <c r="R234" t="str">
        <f t="shared" si="18"/>
        <v>theater</v>
      </c>
      <c r="S234" t="str">
        <f t="shared" si="19"/>
        <v>plays</v>
      </c>
      <c r="T234" s="6">
        <f t="shared" si="20"/>
        <v>42576.208333333328</v>
      </c>
      <c r="U234" s="6">
        <f t="shared" si="21"/>
        <v>42577.208333333328</v>
      </c>
    </row>
    <row r="235" spans="1:21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G235" t="s">
        <v>20</v>
      </c>
      <c r="H235">
        <v>62</v>
      </c>
      <c r="I235" t="s">
        <v>21</v>
      </c>
      <c r="J235" t="s">
        <v>22</v>
      </c>
      <c r="K235">
        <v>1307854800</v>
      </c>
      <c r="L235">
        <v>1309237200</v>
      </c>
      <c r="M235" t="b">
        <v>0</v>
      </c>
      <c r="N235" t="b">
        <v>0</v>
      </c>
      <c r="O235" t="s">
        <v>71</v>
      </c>
      <c r="P235">
        <f t="shared" si="23"/>
        <v>158</v>
      </c>
      <c r="Q235">
        <f t="shared" si="22"/>
        <v>96.77</v>
      </c>
      <c r="R235" t="str">
        <f t="shared" si="18"/>
        <v>film &amp; video</v>
      </c>
      <c r="S235" t="str">
        <f t="shared" si="19"/>
        <v>animation</v>
      </c>
      <c r="T235" s="6">
        <f t="shared" si="20"/>
        <v>40706.208333333336</v>
      </c>
      <c r="U235" s="6">
        <f t="shared" si="21"/>
        <v>40722.208333333336</v>
      </c>
    </row>
    <row r="236" spans="1:21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G236" t="s">
        <v>20</v>
      </c>
      <c r="H236">
        <v>149</v>
      </c>
      <c r="I236" t="s">
        <v>107</v>
      </c>
      <c r="J236" t="s">
        <v>108</v>
      </c>
      <c r="K236">
        <v>1503378000</v>
      </c>
      <c r="L236">
        <v>1503982800</v>
      </c>
      <c r="M236" t="b">
        <v>0</v>
      </c>
      <c r="N236" t="b">
        <v>1</v>
      </c>
      <c r="O236" t="s">
        <v>89</v>
      </c>
      <c r="P236">
        <f t="shared" si="23"/>
        <v>109</v>
      </c>
      <c r="Q236">
        <f t="shared" si="22"/>
        <v>54.91</v>
      </c>
      <c r="R236" t="str">
        <f t="shared" si="18"/>
        <v>games</v>
      </c>
      <c r="S236" t="str">
        <f t="shared" si="19"/>
        <v>video games</v>
      </c>
      <c r="T236" s="6">
        <f t="shared" si="20"/>
        <v>42969.208333333328</v>
      </c>
      <c r="U236" s="6">
        <f t="shared" si="21"/>
        <v>42976.208333333328</v>
      </c>
    </row>
    <row r="237" spans="1:21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G237" t="s">
        <v>14</v>
      </c>
      <c r="H237">
        <v>92</v>
      </c>
      <c r="I237" t="s">
        <v>21</v>
      </c>
      <c r="J237" t="s">
        <v>22</v>
      </c>
      <c r="K237">
        <v>1486965600</v>
      </c>
      <c r="L237">
        <v>1487397600</v>
      </c>
      <c r="M237" t="b">
        <v>0</v>
      </c>
      <c r="N237" t="b">
        <v>0</v>
      </c>
      <c r="O237" t="s">
        <v>71</v>
      </c>
      <c r="P237">
        <f t="shared" si="23"/>
        <v>42</v>
      </c>
      <c r="Q237">
        <f t="shared" si="22"/>
        <v>39.01</v>
      </c>
      <c r="R237" t="str">
        <f t="shared" si="18"/>
        <v>film &amp; video</v>
      </c>
      <c r="S237" t="str">
        <f t="shared" si="19"/>
        <v>animation</v>
      </c>
      <c r="T237" s="6">
        <f t="shared" si="20"/>
        <v>42779.25</v>
      </c>
      <c r="U237" s="6">
        <f t="shared" si="21"/>
        <v>42784.25</v>
      </c>
    </row>
    <row r="238" spans="1:21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G238" t="s">
        <v>14</v>
      </c>
      <c r="H238">
        <v>57</v>
      </c>
      <c r="I238" t="s">
        <v>26</v>
      </c>
      <c r="J238" t="s">
        <v>27</v>
      </c>
      <c r="K238">
        <v>1561438800</v>
      </c>
      <c r="L238">
        <v>1562043600</v>
      </c>
      <c r="M238" t="b">
        <v>0</v>
      </c>
      <c r="N238" t="b">
        <v>1</v>
      </c>
      <c r="O238" t="s">
        <v>23</v>
      </c>
      <c r="P238">
        <f t="shared" si="23"/>
        <v>11</v>
      </c>
      <c r="Q238">
        <f t="shared" si="22"/>
        <v>75.84</v>
      </c>
      <c r="R238" t="str">
        <f t="shared" si="18"/>
        <v>music</v>
      </c>
      <c r="S238" t="str">
        <f t="shared" si="19"/>
        <v>rock</v>
      </c>
      <c r="T238" s="6">
        <f t="shared" si="20"/>
        <v>43641.208333333328</v>
      </c>
      <c r="U238" s="6">
        <f t="shared" si="21"/>
        <v>43648.208333333328</v>
      </c>
    </row>
    <row r="239" spans="1:21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G239" t="s">
        <v>20</v>
      </c>
      <c r="H239">
        <v>329</v>
      </c>
      <c r="I239" t="s">
        <v>21</v>
      </c>
      <c r="J239" t="s">
        <v>22</v>
      </c>
      <c r="K239">
        <v>1398402000</v>
      </c>
      <c r="L239">
        <v>1398574800</v>
      </c>
      <c r="M239" t="b">
        <v>0</v>
      </c>
      <c r="N239" t="b">
        <v>0</v>
      </c>
      <c r="O239" t="s">
        <v>71</v>
      </c>
      <c r="P239">
        <f t="shared" si="23"/>
        <v>159</v>
      </c>
      <c r="Q239">
        <f t="shared" si="22"/>
        <v>45.05</v>
      </c>
      <c r="R239" t="str">
        <f t="shared" si="18"/>
        <v>film &amp; video</v>
      </c>
      <c r="S239" t="str">
        <f t="shared" si="19"/>
        <v>animation</v>
      </c>
      <c r="T239" s="6">
        <f t="shared" si="20"/>
        <v>41754.208333333336</v>
      </c>
      <c r="U239" s="6">
        <f t="shared" si="21"/>
        <v>41756.208333333336</v>
      </c>
    </row>
    <row r="240" spans="1:21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G240" t="s">
        <v>20</v>
      </c>
      <c r="H240">
        <v>97</v>
      </c>
      <c r="I240" t="s">
        <v>36</v>
      </c>
      <c r="J240" t="s">
        <v>37</v>
      </c>
      <c r="K240">
        <v>1513231200</v>
      </c>
      <c r="L240">
        <v>1515391200</v>
      </c>
      <c r="M240" t="b">
        <v>0</v>
      </c>
      <c r="N240" t="b">
        <v>1</v>
      </c>
      <c r="O240" t="s">
        <v>33</v>
      </c>
      <c r="P240">
        <f t="shared" si="23"/>
        <v>422</v>
      </c>
      <c r="Q240">
        <f t="shared" si="22"/>
        <v>104.52</v>
      </c>
      <c r="R240" t="str">
        <f t="shared" si="18"/>
        <v>theater</v>
      </c>
      <c r="S240" t="str">
        <f t="shared" si="19"/>
        <v>plays</v>
      </c>
      <c r="T240" s="6">
        <f t="shared" si="20"/>
        <v>43083.25</v>
      </c>
      <c r="U240" s="6">
        <f t="shared" si="21"/>
        <v>43108.25</v>
      </c>
    </row>
    <row r="241" spans="1:21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G241" t="s">
        <v>14</v>
      </c>
      <c r="H241">
        <v>41</v>
      </c>
      <c r="I241" t="s">
        <v>21</v>
      </c>
      <c r="J241" t="s">
        <v>22</v>
      </c>
      <c r="K241">
        <v>1440824400</v>
      </c>
      <c r="L241">
        <v>1441170000</v>
      </c>
      <c r="M241" t="b">
        <v>0</v>
      </c>
      <c r="N241" t="b">
        <v>0</v>
      </c>
      <c r="O241" t="s">
        <v>65</v>
      </c>
      <c r="P241">
        <f t="shared" si="23"/>
        <v>98</v>
      </c>
      <c r="Q241">
        <f t="shared" si="22"/>
        <v>76.27</v>
      </c>
      <c r="R241" t="str">
        <f t="shared" si="18"/>
        <v>technology</v>
      </c>
      <c r="S241" t="str">
        <f t="shared" si="19"/>
        <v>wearables</v>
      </c>
      <c r="T241" s="6">
        <f t="shared" si="20"/>
        <v>42245.208333333328</v>
      </c>
      <c r="U241" s="6">
        <f t="shared" si="21"/>
        <v>42249.208333333328</v>
      </c>
    </row>
    <row r="242" spans="1:21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G242" t="s">
        <v>20</v>
      </c>
      <c r="H242">
        <v>1784</v>
      </c>
      <c r="I242" t="s">
        <v>21</v>
      </c>
      <c r="J242" t="s">
        <v>22</v>
      </c>
      <c r="K242">
        <v>1281070800</v>
      </c>
      <c r="L242">
        <v>1281157200</v>
      </c>
      <c r="M242" t="b">
        <v>0</v>
      </c>
      <c r="N242" t="b">
        <v>0</v>
      </c>
      <c r="O242" t="s">
        <v>33</v>
      </c>
      <c r="P242">
        <f t="shared" si="23"/>
        <v>419</v>
      </c>
      <c r="Q242">
        <f t="shared" si="22"/>
        <v>69.02</v>
      </c>
      <c r="R242" t="str">
        <f t="shared" si="18"/>
        <v>theater</v>
      </c>
      <c r="S242" t="str">
        <f t="shared" si="19"/>
        <v>plays</v>
      </c>
      <c r="T242" s="6">
        <f t="shared" si="20"/>
        <v>40396.208333333336</v>
      </c>
      <c r="U242" s="6">
        <f t="shared" si="21"/>
        <v>40397.208333333336</v>
      </c>
    </row>
    <row r="243" spans="1:21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G243" t="s">
        <v>20</v>
      </c>
      <c r="H243">
        <v>1684</v>
      </c>
      <c r="I243" t="s">
        <v>26</v>
      </c>
      <c r="J243" t="s">
        <v>27</v>
      </c>
      <c r="K243">
        <v>1397365200</v>
      </c>
      <c r="L243">
        <v>1398229200</v>
      </c>
      <c r="M243" t="b">
        <v>0</v>
      </c>
      <c r="N243" t="b">
        <v>1</v>
      </c>
      <c r="O243" t="s">
        <v>68</v>
      </c>
      <c r="P243">
        <f t="shared" si="23"/>
        <v>102</v>
      </c>
      <c r="Q243">
        <f t="shared" si="22"/>
        <v>101.98</v>
      </c>
      <c r="R243" t="str">
        <f t="shared" si="18"/>
        <v>publishing</v>
      </c>
      <c r="S243" t="str">
        <f t="shared" si="19"/>
        <v>nonfiction</v>
      </c>
      <c r="T243" s="6">
        <f t="shared" si="20"/>
        <v>41742.208333333336</v>
      </c>
      <c r="U243" s="6">
        <f t="shared" si="21"/>
        <v>41752.208333333336</v>
      </c>
    </row>
    <row r="244" spans="1:21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G244" t="s">
        <v>20</v>
      </c>
      <c r="H244">
        <v>250</v>
      </c>
      <c r="I244" t="s">
        <v>21</v>
      </c>
      <c r="J244" t="s">
        <v>22</v>
      </c>
      <c r="K244">
        <v>1494392400</v>
      </c>
      <c r="L244">
        <v>1495256400</v>
      </c>
      <c r="M244" t="b">
        <v>0</v>
      </c>
      <c r="N244" t="b">
        <v>1</v>
      </c>
      <c r="O244" t="s">
        <v>23</v>
      </c>
      <c r="P244">
        <f t="shared" si="23"/>
        <v>128</v>
      </c>
      <c r="Q244">
        <f t="shared" si="22"/>
        <v>42.92</v>
      </c>
      <c r="R244" t="str">
        <f t="shared" si="18"/>
        <v>music</v>
      </c>
      <c r="S244" t="str">
        <f t="shared" si="19"/>
        <v>rock</v>
      </c>
      <c r="T244" s="6">
        <f t="shared" si="20"/>
        <v>42865.208333333328</v>
      </c>
      <c r="U244" s="6">
        <f t="shared" si="21"/>
        <v>42875.208333333328</v>
      </c>
    </row>
    <row r="245" spans="1:21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G245" t="s">
        <v>20</v>
      </c>
      <c r="H245">
        <v>238</v>
      </c>
      <c r="I245" t="s">
        <v>21</v>
      </c>
      <c r="J245" t="s">
        <v>22</v>
      </c>
      <c r="K245">
        <v>1520143200</v>
      </c>
      <c r="L245">
        <v>1520402400</v>
      </c>
      <c r="M245" t="b">
        <v>0</v>
      </c>
      <c r="N245" t="b">
        <v>0</v>
      </c>
      <c r="O245" t="s">
        <v>33</v>
      </c>
      <c r="P245">
        <f t="shared" si="23"/>
        <v>445</v>
      </c>
      <c r="Q245">
        <f t="shared" si="22"/>
        <v>43.03</v>
      </c>
      <c r="R245" t="str">
        <f t="shared" si="18"/>
        <v>theater</v>
      </c>
      <c r="S245" t="str">
        <f t="shared" si="19"/>
        <v>plays</v>
      </c>
      <c r="T245" s="6">
        <f t="shared" si="20"/>
        <v>43163.25</v>
      </c>
      <c r="U245" s="6">
        <f t="shared" si="21"/>
        <v>43166.25</v>
      </c>
    </row>
    <row r="246" spans="1:21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G246" t="s">
        <v>20</v>
      </c>
      <c r="H246">
        <v>53</v>
      </c>
      <c r="I246" t="s">
        <v>21</v>
      </c>
      <c r="J246" t="s">
        <v>22</v>
      </c>
      <c r="K246">
        <v>1405314000</v>
      </c>
      <c r="L246">
        <v>1409806800</v>
      </c>
      <c r="M246" t="b">
        <v>0</v>
      </c>
      <c r="N246" t="b">
        <v>0</v>
      </c>
      <c r="O246" t="s">
        <v>33</v>
      </c>
      <c r="P246">
        <f t="shared" si="23"/>
        <v>570</v>
      </c>
      <c r="Q246">
        <f t="shared" si="22"/>
        <v>75.25</v>
      </c>
      <c r="R246" t="str">
        <f t="shared" si="18"/>
        <v>theater</v>
      </c>
      <c r="S246" t="str">
        <f t="shared" si="19"/>
        <v>plays</v>
      </c>
      <c r="T246" s="6">
        <f t="shared" si="20"/>
        <v>41834.208333333336</v>
      </c>
      <c r="U246" s="6">
        <f t="shared" si="21"/>
        <v>41886.208333333336</v>
      </c>
    </row>
    <row r="247" spans="1:21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G247" t="s">
        <v>20</v>
      </c>
      <c r="H247">
        <v>214</v>
      </c>
      <c r="I247" t="s">
        <v>21</v>
      </c>
      <c r="J247" t="s">
        <v>22</v>
      </c>
      <c r="K247">
        <v>1396846800</v>
      </c>
      <c r="L247">
        <v>1396933200</v>
      </c>
      <c r="M247" t="b">
        <v>0</v>
      </c>
      <c r="N247" t="b">
        <v>0</v>
      </c>
      <c r="O247" t="s">
        <v>33</v>
      </c>
      <c r="P247">
        <f t="shared" si="23"/>
        <v>509</v>
      </c>
      <c r="Q247">
        <f t="shared" si="22"/>
        <v>69.02</v>
      </c>
      <c r="R247" t="str">
        <f t="shared" si="18"/>
        <v>theater</v>
      </c>
      <c r="S247" t="str">
        <f t="shared" si="19"/>
        <v>plays</v>
      </c>
      <c r="T247" s="6">
        <f t="shared" si="20"/>
        <v>41736.208333333336</v>
      </c>
      <c r="U247" s="6">
        <f t="shared" si="21"/>
        <v>41737.208333333336</v>
      </c>
    </row>
    <row r="248" spans="1:21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G248" t="s">
        <v>20</v>
      </c>
      <c r="H248">
        <v>222</v>
      </c>
      <c r="I248" t="s">
        <v>21</v>
      </c>
      <c r="J248" t="s">
        <v>22</v>
      </c>
      <c r="K248">
        <v>1375678800</v>
      </c>
      <c r="L248">
        <v>1376024400</v>
      </c>
      <c r="M248" t="b">
        <v>0</v>
      </c>
      <c r="N248" t="b">
        <v>0</v>
      </c>
      <c r="O248" t="s">
        <v>28</v>
      </c>
      <c r="P248">
        <f t="shared" si="23"/>
        <v>326</v>
      </c>
      <c r="Q248">
        <f t="shared" si="22"/>
        <v>65.989999999999995</v>
      </c>
      <c r="R248" t="str">
        <f t="shared" si="18"/>
        <v>technology</v>
      </c>
      <c r="S248" t="str">
        <f t="shared" si="19"/>
        <v>web</v>
      </c>
      <c r="T248" s="6">
        <f t="shared" si="20"/>
        <v>41491.208333333336</v>
      </c>
      <c r="U248" s="6">
        <f t="shared" si="21"/>
        <v>41495.208333333336</v>
      </c>
    </row>
    <row r="249" spans="1:21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G249" t="s">
        <v>20</v>
      </c>
      <c r="H249">
        <v>1884</v>
      </c>
      <c r="I249" t="s">
        <v>21</v>
      </c>
      <c r="J249" t="s">
        <v>22</v>
      </c>
      <c r="K249">
        <v>1482386400</v>
      </c>
      <c r="L249">
        <v>1483682400</v>
      </c>
      <c r="M249" t="b">
        <v>0</v>
      </c>
      <c r="N249" t="b">
        <v>1</v>
      </c>
      <c r="O249" t="s">
        <v>119</v>
      </c>
      <c r="P249">
        <f t="shared" si="23"/>
        <v>933</v>
      </c>
      <c r="Q249">
        <f t="shared" si="22"/>
        <v>98.01</v>
      </c>
      <c r="R249" t="str">
        <f t="shared" si="18"/>
        <v>publishing</v>
      </c>
      <c r="S249" t="str">
        <f t="shared" si="19"/>
        <v>fiction</v>
      </c>
      <c r="T249" s="6">
        <f t="shared" si="20"/>
        <v>42726.25</v>
      </c>
      <c r="U249" s="6">
        <f t="shared" si="21"/>
        <v>42741.25</v>
      </c>
    </row>
    <row r="250" spans="1:21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G250" t="s">
        <v>20</v>
      </c>
      <c r="H250">
        <v>218</v>
      </c>
      <c r="I250" t="s">
        <v>26</v>
      </c>
      <c r="J250" t="s">
        <v>27</v>
      </c>
      <c r="K250">
        <v>1420005600</v>
      </c>
      <c r="L250">
        <v>1420437600</v>
      </c>
      <c r="M250" t="b">
        <v>0</v>
      </c>
      <c r="N250" t="b">
        <v>0</v>
      </c>
      <c r="O250" t="s">
        <v>292</v>
      </c>
      <c r="P250">
        <f t="shared" si="23"/>
        <v>211</v>
      </c>
      <c r="Q250">
        <f t="shared" si="22"/>
        <v>60.11</v>
      </c>
      <c r="R250" t="str">
        <f t="shared" si="18"/>
        <v>games</v>
      </c>
      <c r="S250" t="str">
        <f t="shared" si="19"/>
        <v>mobile games</v>
      </c>
      <c r="T250" s="6">
        <f t="shared" si="20"/>
        <v>42004.25</v>
      </c>
      <c r="U250" s="6">
        <f t="shared" si="21"/>
        <v>42009.25</v>
      </c>
    </row>
    <row r="251" spans="1:21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G251" t="s">
        <v>20</v>
      </c>
      <c r="H251">
        <v>6465</v>
      </c>
      <c r="I251" t="s">
        <v>21</v>
      </c>
      <c r="J251" t="s">
        <v>22</v>
      </c>
      <c r="K251">
        <v>1420178400</v>
      </c>
      <c r="L251">
        <v>1420783200</v>
      </c>
      <c r="M251" t="b">
        <v>0</v>
      </c>
      <c r="N251" t="b">
        <v>0</v>
      </c>
      <c r="O251" t="s">
        <v>206</v>
      </c>
      <c r="P251">
        <f t="shared" si="23"/>
        <v>273</v>
      </c>
      <c r="Q251">
        <f t="shared" si="22"/>
        <v>26</v>
      </c>
      <c r="R251" t="str">
        <f t="shared" si="18"/>
        <v>publishing</v>
      </c>
      <c r="S251" t="str">
        <f t="shared" si="19"/>
        <v>translations</v>
      </c>
      <c r="T251" s="6">
        <f t="shared" si="20"/>
        <v>42006.25</v>
      </c>
      <c r="U251" s="6">
        <f t="shared" si="21"/>
        <v>42013.25</v>
      </c>
    </row>
    <row r="252" spans="1:21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G252" t="s">
        <v>14</v>
      </c>
      <c r="H252">
        <v>1</v>
      </c>
      <c r="I252" t="s">
        <v>21</v>
      </c>
      <c r="J252" t="s">
        <v>22</v>
      </c>
      <c r="K252">
        <v>1264399200</v>
      </c>
      <c r="L252">
        <v>1267423200</v>
      </c>
      <c r="M252" t="b">
        <v>0</v>
      </c>
      <c r="N252" t="b">
        <v>0</v>
      </c>
      <c r="O252" t="s">
        <v>23</v>
      </c>
      <c r="P252">
        <f t="shared" si="23"/>
        <v>3</v>
      </c>
      <c r="Q252">
        <f t="shared" si="22"/>
        <v>3</v>
      </c>
      <c r="R252" t="str">
        <f t="shared" si="18"/>
        <v>music</v>
      </c>
      <c r="S252" t="str">
        <f t="shared" si="19"/>
        <v>rock</v>
      </c>
      <c r="T252" s="6">
        <f t="shared" si="20"/>
        <v>40203.25</v>
      </c>
      <c r="U252" s="6">
        <f t="shared" si="21"/>
        <v>40238.25</v>
      </c>
    </row>
    <row r="253" spans="1:21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G253" t="s">
        <v>14</v>
      </c>
      <c r="H253">
        <v>101</v>
      </c>
      <c r="I253" t="s">
        <v>21</v>
      </c>
      <c r="J253" t="s">
        <v>22</v>
      </c>
      <c r="K253">
        <v>1355032800</v>
      </c>
      <c r="L253">
        <v>1355205600</v>
      </c>
      <c r="M253" t="b">
        <v>0</v>
      </c>
      <c r="N253" t="b">
        <v>0</v>
      </c>
      <c r="O253" t="s">
        <v>33</v>
      </c>
      <c r="P253">
        <f t="shared" si="23"/>
        <v>54</v>
      </c>
      <c r="Q253">
        <f t="shared" si="22"/>
        <v>38.020000000000003</v>
      </c>
      <c r="R253" t="str">
        <f t="shared" si="18"/>
        <v>theater</v>
      </c>
      <c r="S253" t="str">
        <f t="shared" si="19"/>
        <v>plays</v>
      </c>
      <c r="T253" s="6">
        <f t="shared" si="20"/>
        <v>41252.25</v>
      </c>
      <c r="U253" s="6">
        <f t="shared" si="21"/>
        <v>41254.25</v>
      </c>
    </row>
    <row r="254" spans="1:21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G254" t="s">
        <v>20</v>
      </c>
      <c r="H254">
        <v>59</v>
      </c>
      <c r="I254" t="s">
        <v>21</v>
      </c>
      <c r="J254" t="s">
        <v>22</v>
      </c>
      <c r="K254">
        <v>1382677200</v>
      </c>
      <c r="L254">
        <v>1383109200</v>
      </c>
      <c r="M254" t="b">
        <v>0</v>
      </c>
      <c r="N254" t="b">
        <v>0</v>
      </c>
      <c r="O254" t="s">
        <v>33</v>
      </c>
      <c r="P254">
        <f t="shared" si="23"/>
        <v>626</v>
      </c>
      <c r="Q254">
        <f t="shared" si="22"/>
        <v>106.15</v>
      </c>
      <c r="R254" t="str">
        <f t="shared" si="18"/>
        <v>theater</v>
      </c>
      <c r="S254" t="str">
        <f t="shared" si="19"/>
        <v>plays</v>
      </c>
      <c r="T254" s="6">
        <f t="shared" si="20"/>
        <v>41572.208333333336</v>
      </c>
      <c r="U254" s="6">
        <f t="shared" si="21"/>
        <v>41577.208333333336</v>
      </c>
    </row>
    <row r="255" spans="1:21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G255" t="s">
        <v>14</v>
      </c>
      <c r="H255">
        <v>1335</v>
      </c>
      <c r="I255" t="s">
        <v>15</v>
      </c>
      <c r="J255" t="s">
        <v>16</v>
      </c>
      <c r="K255">
        <v>1302238800</v>
      </c>
      <c r="L255">
        <v>1303275600</v>
      </c>
      <c r="M255" t="b">
        <v>0</v>
      </c>
      <c r="N255" t="b">
        <v>0</v>
      </c>
      <c r="O255" t="s">
        <v>53</v>
      </c>
      <c r="P255">
        <f t="shared" si="23"/>
        <v>89</v>
      </c>
      <c r="Q255">
        <f t="shared" si="22"/>
        <v>81.02</v>
      </c>
      <c r="R255" t="str">
        <f t="shared" si="18"/>
        <v>film &amp; video</v>
      </c>
      <c r="S255" t="str">
        <f t="shared" si="19"/>
        <v>drama</v>
      </c>
      <c r="T255" s="6">
        <f t="shared" si="20"/>
        <v>40641.208333333336</v>
      </c>
      <c r="U255" s="6">
        <f t="shared" si="21"/>
        <v>40653.208333333336</v>
      </c>
    </row>
    <row r="256" spans="1:21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G256" t="s">
        <v>20</v>
      </c>
      <c r="H256">
        <v>88</v>
      </c>
      <c r="I256" t="s">
        <v>21</v>
      </c>
      <c r="J256" t="s">
        <v>22</v>
      </c>
      <c r="K256">
        <v>1487656800</v>
      </c>
      <c r="L256">
        <v>1487829600</v>
      </c>
      <c r="M256" t="b">
        <v>0</v>
      </c>
      <c r="N256" t="b">
        <v>0</v>
      </c>
      <c r="O256" t="s">
        <v>68</v>
      </c>
      <c r="P256">
        <f t="shared" si="23"/>
        <v>185</v>
      </c>
      <c r="Q256">
        <f t="shared" si="22"/>
        <v>96.65</v>
      </c>
      <c r="R256" t="str">
        <f t="shared" si="18"/>
        <v>publishing</v>
      </c>
      <c r="S256" t="str">
        <f t="shared" si="19"/>
        <v>nonfiction</v>
      </c>
      <c r="T256" s="6">
        <f t="shared" si="20"/>
        <v>42787.25</v>
      </c>
      <c r="U256" s="6">
        <f t="shared" si="21"/>
        <v>42789.25</v>
      </c>
    </row>
    <row r="257" spans="1:21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G257" t="s">
        <v>20</v>
      </c>
      <c r="H257">
        <v>1697</v>
      </c>
      <c r="I257" t="s">
        <v>21</v>
      </c>
      <c r="J257" t="s">
        <v>22</v>
      </c>
      <c r="K257">
        <v>1297836000</v>
      </c>
      <c r="L257">
        <v>1298268000</v>
      </c>
      <c r="M257" t="b">
        <v>0</v>
      </c>
      <c r="N257" t="b">
        <v>1</v>
      </c>
      <c r="O257" t="s">
        <v>23</v>
      </c>
      <c r="P257">
        <f t="shared" si="23"/>
        <v>120</v>
      </c>
      <c r="Q257">
        <f t="shared" si="22"/>
        <v>57</v>
      </c>
      <c r="R257" t="str">
        <f t="shared" si="18"/>
        <v>music</v>
      </c>
      <c r="S257" t="str">
        <f t="shared" si="19"/>
        <v>rock</v>
      </c>
      <c r="T257" s="6">
        <f t="shared" si="20"/>
        <v>40590.25</v>
      </c>
      <c r="U257" s="6">
        <f t="shared" si="21"/>
        <v>40595.25</v>
      </c>
    </row>
    <row r="258" spans="1:21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G258" t="s">
        <v>14</v>
      </c>
      <c r="H258">
        <v>15</v>
      </c>
      <c r="I258" t="s">
        <v>40</v>
      </c>
      <c r="J258" t="s">
        <v>41</v>
      </c>
      <c r="K258">
        <v>1453615200</v>
      </c>
      <c r="L258">
        <v>1456812000</v>
      </c>
      <c r="M258" t="b">
        <v>0</v>
      </c>
      <c r="N258" t="b">
        <v>0</v>
      </c>
      <c r="O258" t="s">
        <v>23</v>
      </c>
      <c r="P258">
        <f t="shared" si="23"/>
        <v>23</v>
      </c>
      <c r="Q258">
        <f t="shared" si="22"/>
        <v>63.93</v>
      </c>
      <c r="R258" t="str">
        <f t="shared" si="18"/>
        <v>music</v>
      </c>
      <c r="S258" t="str">
        <f t="shared" si="19"/>
        <v>rock</v>
      </c>
      <c r="T258" s="6">
        <f t="shared" si="20"/>
        <v>42393.25</v>
      </c>
      <c r="U258" s="6">
        <f t="shared" si="21"/>
        <v>42430.25</v>
      </c>
    </row>
    <row r="259" spans="1:21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G259" t="s">
        <v>20</v>
      </c>
      <c r="H259">
        <v>92</v>
      </c>
      <c r="I259" t="s">
        <v>21</v>
      </c>
      <c r="J259" t="s">
        <v>22</v>
      </c>
      <c r="K259">
        <v>1362463200</v>
      </c>
      <c r="L259">
        <v>1363669200</v>
      </c>
      <c r="M259" t="b">
        <v>0</v>
      </c>
      <c r="N259" t="b">
        <v>0</v>
      </c>
      <c r="O259" t="s">
        <v>33</v>
      </c>
      <c r="P259">
        <f t="shared" si="23"/>
        <v>146</v>
      </c>
      <c r="Q259">
        <f t="shared" si="22"/>
        <v>90.46</v>
      </c>
      <c r="R259" t="str">
        <f t="shared" ref="R259:R322" si="24">LEFT(O259,SEARCH("/",O259)-1)</f>
        <v>theater</v>
      </c>
      <c r="S259" t="str">
        <f t="shared" ref="S259:S322" si="25">RIGHT(O259,LEN(O259)-SEARCH("/",O259))</f>
        <v>plays</v>
      </c>
      <c r="T259" s="6">
        <f t="shared" ref="T259:T322" si="26">(((K259/60)/60)/24)+DATE(1970,1,1)</f>
        <v>41338.25</v>
      </c>
      <c r="U259" s="6">
        <f t="shared" ref="U259:U322" si="27">(((L259/60)/60)/24)+DATE(1970,1,1)</f>
        <v>41352.208333333336</v>
      </c>
    </row>
    <row r="260" spans="1:21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G260" t="s">
        <v>20</v>
      </c>
      <c r="H260">
        <v>186</v>
      </c>
      <c r="I260" t="s">
        <v>21</v>
      </c>
      <c r="J260" t="s">
        <v>22</v>
      </c>
      <c r="K260">
        <v>1481176800</v>
      </c>
      <c r="L260">
        <v>1482904800</v>
      </c>
      <c r="M260" t="b">
        <v>0</v>
      </c>
      <c r="N260" t="b">
        <v>1</v>
      </c>
      <c r="O260" t="s">
        <v>33</v>
      </c>
      <c r="P260">
        <f t="shared" si="23"/>
        <v>268</v>
      </c>
      <c r="Q260">
        <f t="shared" ref="Q260:Q323" si="28">ROUND(E260/H260,2)</f>
        <v>72.17</v>
      </c>
      <c r="R260" t="str">
        <f t="shared" si="24"/>
        <v>theater</v>
      </c>
      <c r="S260" t="str">
        <f t="shared" si="25"/>
        <v>plays</v>
      </c>
      <c r="T260" s="6">
        <f t="shared" si="26"/>
        <v>42712.25</v>
      </c>
      <c r="U260" s="6">
        <f t="shared" si="27"/>
        <v>42732.25</v>
      </c>
    </row>
    <row r="261" spans="1:21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G261" t="s">
        <v>20</v>
      </c>
      <c r="H261">
        <v>138</v>
      </c>
      <c r="I261" t="s">
        <v>21</v>
      </c>
      <c r="J261" t="s">
        <v>22</v>
      </c>
      <c r="K261">
        <v>1354946400</v>
      </c>
      <c r="L261">
        <v>1356588000</v>
      </c>
      <c r="M261" t="b">
        <v>1</v>
      </c>
      <c r="N261" t="b">
        <v>0</v>
      </c>
      <c r="O261" t="s">
        <v>122</v>
      </c>
      <c r="P261">
        <f t="shared" si="23"/>
        <v>598</v>
      </c>
      <c r="Q261">
        <f t="shared" si="28"/>
        <v>77.930000000000007</v>
      </c>
      <c r="R261" t="str">
        <f t="shared" si="24"/>
        <v>photography</v>
      </c>
      <c r="S261" t="str">
        <f t="shared" si="25"/>
        <v>photography books</v>
      </c>
      <c r="T261" s="6">
        <f t="shared" si="26"/>
        <v>41251.25</v>
      </c>
      <c r="U261" s="6">
        <f t="shared" si="27"/>
        <v>41270.25</v>
      </c>
    </row>
    <row r="262" spans="1:21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G262" t="s">
        <v>20</v>
      </c>
      <c r="H262">
        <v>261</v>
      </c>
      <c r="I262" t="s">
        <v>21</v>
      </c>
      <c r="J262" t="s">
        <v>22</v>
      </c>
      <c r="K262">
        <v>1348808400</v>
      </c>
      <c r="L262">
        <v>1349845200</v>
      </c>
      <c r="M262" t="b">
        <v>0</v>
      </c>
      <c r="N262" t="b">
        <v>0</v>
      </c>
      <c r="O262" t="s">
        <v>23</v>
      </c>
      <c r="P262">
        <f t="shared" si="23"/>
        <v>158</v>
      </c>
      <c r="Q262">
        <f t="shared" si="28"/>
        <v>38.07</v>
      </c>
      <c r="R262" t="str">
        <f t="shared" si="24"/>
        <v>music</v>
      </c>
      <c r="S262" t="str">
        <f t="shared" si="25"/>
        <v>rock</v>
      </c>
      <c r="T262" s="6">
        <f t="shared" si="26"/>
        <v>41180.208333333336</v>
      </c>
      <c r="U262" s="6">
        <f t="shared" si="27"/>
        <v>41192.208333333336</v>
      </c>
    </row>
    <row r="263" spans="1:21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G263" t="s">
        <v>14</v>
      </c>
      <c r="H263">
        <v>454</v>
      </c>
      <c r="I263" t="s">
        <v>21</v>
      </c>
      <c r="J263" t="s">
        <v>22</v>
      </c>
      <c r="K263">
        <v>1282712400</v>
      </c>
      <c r="L263">
        <v>1283058000</v>
      </c>
      <c r="M263" t="b">
        <v>0</v>
      </c>
      <c r="N263" t="b">
        <v>1</v>
      </c>
      <c r="O263" t="s">
        <v>23</v>
      </c>
      <c r="P263">
        <f t="shared" ref="P263:P326" si="29">ROUND(100*(E263/D263),0)</f>
        <v>31</v>
      </c>
      <c r="Q263">
        <f t="shared" si="28"/>
        <v>57.94</v>
      </c>
      <c r="R263" t="str">
        <f t="shared" si="24"/>
        <v>music</v>
      </c>
      <c r="S263" t="str">
        <f t="shared" si="25"/>
        <v>rock</v>
      </c>
      <c r="T263" s="6">
        <f t="shared" si="26"/>
        <v>40415.208333333336</v>
      </c>
      <c r="U263" s="6">
        <f t="shared" si="27"/>
        <v>40419.208333333336</v>
      </c>
    </row>
    <row r="264" spans="1:21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G264" t="s">
        <v>20</v>
      </c>
      <c r="H264">
        <v>107</v>
      </c>
      <c r="I264" t="s">
        <v>21</v>
      </c>
      <c r="J264" t="s">
        <v>22</v>
      </c>
      <c r="K264">
        <v>1301979600</v>
      </c>
      <c r="L264">
        <v>1304226000</v>
      </c>
      <c r="M264" t="b">
        <v>0</v>
      </c>
      <c r="N264" t="b">
        <v>1</v>
      </c>
      <c r="O264" t="s">
        <v>60</v>
      </c>
      <c r="P264">
        <f t="shared" si="29"/>
        <v>313</v>
      </c>
      <c r="Q264">
        <f t="shared" si="28"/>
        <v>49.79</v>
      </c>
      <c r="R264" t="str">
        <f t="shared" si="24"/>
        <v>music</v>
      </c>
      <c r="S264" t="str">
        <f t="shared" si="25"/>
        <v>indie rock</v>
      </c>
      <c r="T264" s="6">
        <f t="shared" si="26"/>
        <v>40638.208333333336</v>
      </c>
      <c r="U264" s="6">
        <f t="shared" si="27"/>
        <v>40664.208333333336</v>
      </c>
    </row>
    <row r="265" spans="1:21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G265" t="s">
        <v>20</v>
      </c>
      <c r="H265">
        <v>199</v>
      </c>
      <c r="I265" t="s">
        <v>21</v>
      </c>
      <c r="J265" t="s">
        <v>22</v>
      </c>
      <c r="K265">
        <v>1263016800</v>
      </c>
      <c r="L265">
        <v>1263016800</v>
      </c>
      <c r="M265" t="b">
        <v>0</v>
      </c>
      <c r="N265" t="b">
        <v>0</v>
      </c>
      <c r="O265" t="s">
        <v>122</v>
      </c>
      <c r="P265">
        <f t="shared" si="29"/>
        <v>371</v>
      </c>
      <c r="Q265">
        <f t="shared" si="28"/>
        <v>54.05</v>
      </c>
      <c r="R265" t="str">
        <f t="shared" si="24"/>
        <v>photography</v>
      </c>
      <c r="S265" t="str">
        <f t="shared" si="25"/>
        <v>photography books</v>
      </c>
      <c r="T265" s="6">
        <f t="shared" si="26"/>
        <v>40187.25</v>
      </c>
      <c r="U265" s="6">
        <f t="shared" si="27"/>
        <v>40187.25</v>
      </c>
    </row>
    <row r="266" spans="1:21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G266" t="s">
        <v>20</v>
      </c>
      <c r="H266">
        <v>5512</v>
      </c>
      <c r="I266" t="s">
        <v>21</v>
      </c>
      <c r="J266" t="s">
        <v>22</v>
      </c>
      <c r="K266">
        <v>1360648800</v>
      </c>
      <c r="L266">
        <v>1362031200</v>
      </c>
      <c r="M266" t="b">
        <v>0</v>
      </c>
      <c r="N266" t="b">
        <v>0</v>
      </c>
      <c r="O266" t="s">
        <v>33</v>
      </c>
      <c r="P266">
        <f t="shared" si="29"/>
        <v>363</v>
      </c>
      <c r="Q266">
        <f t="shared" si="28"/>
        <v>30</v>
      </c>
      <c r="R266" t="str">
        <f t="shared" si="24"/>
        <v>theater</v>
      </c>
      <c r="S266" t="str">
        <f t="shared" si="25"/>
        <v>plays</v>
      </c>
      <c r="T266" s="6">
        <f t="shared" si="26"/>
        <v>41317.25</v>
      </c>
      <c r="U266" s="6">
        <f t="shared" si="27"/>
        <v>41333.25</v>
      </c>
    </row>
    <row r="267" spans="1:21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G267" t="s">
        <v>20</v>
      </c>
      <c r="H267">
        <v>86</v>
      </c>
      <c r="I267" t="s">
        <v>21</v>
      </c>
      <c r="J267" t="s">
        <v>22</v>
      </c>
      <c r="K267">
        <v>1451800800</v>
      </c>
      <c r="L267">
        <v>1455602400</v>
      </c>
      <c r="M267" t="b">
        <v>0</v>
      </c>
      <c r="N267" t="b">
        <v>0</v>
      </c>
      <c r="O267" t="s">
        <v>33</v>
      </c>
      <c r="P267">
        <f t="shared" si="29"/>
        <v>123</v>
      </c>
      <c r="Q267">
        <f t="shared" si="28"/>
        <v>70.13</v>
      </c>
      <c r="R267" t="str">
        <f t="shared" si="24"/>
        <v>theater</v>
      </c>
      <c r="S267" t="str">
        <f t="shared" si="25"/>
        <v>plays</v>
      </c>
      <c r="T267" s="6">
        <f t="shared" si="26"/>
        <v>42372.25</v>
      </c>
      <c r="U267" s="6">
        <f t="shared" si="27"/>
        <v>42416.25</v>
      </c>
    </row>
    <row r="268" spans="1:21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G268" t="s">
        <v>14</v>
      </c>
      <c r="H268">
        <v>3182</v>
      </c>
      <c r="I268" t="s">
        <v>107</v>
      </c>
      <c r="J268" t="s">
        <v>108</v>
      </c>
      <c r="K268">
        <v>1415340000</v>
      </c>
      <c r="L268">
        <v>1418191200</v>
      </c>
      <c r="M268" t="b">
        <v>0</v>
      </c>
      <c r="N268" t="b">
        <v>1</v>
      </c>
      <c r="O268" t="s">
        <v>159</v>
      </c>
      <c r="P268">
        <f t="shared" si="29"/>
        <v>77</v>
      </c>
      <c r="Q268">
        <f t="shared" si="28"/>
        <v>27</v>
      </c>
      <c r="R268" t="str">
        <f t="shared" si="24"/>
        <v>music</v>
      </c>
      <c r="S268" t="str">
        <f t="shared" si="25"/>
        <v>jazz</v>
      </c>
      <c r="T268" s="6">
        <f t="shared" si="26"/>
        <v>41950.25</v>
      </c>
      <c r="U268" s="6">
        <f t="shared" si="27"/>
        <v>41983.25</v>
      </c>
    </row>
    <row r="269" spans="1:21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G269" t="s">
        <v>20</v>
      </c>
      <c r="H269">
        <v>2768</v>
      </c>
      <c r="I269" t="s">
        <v>26</v>
      </c>
      <c r="J269" t="s">
        <v>27</v>
      </c>
      <c r="K269">
        <v>1351054800</v>
      </c>
      <c r="L269">
        <v>1352440800</v>
      </c>
      <c r="M269" t="b">
        <v>0</v>
      </c>
      <c r="N269" t="b">
        <v>0</v>
      </c>
      <c r="O269" t="s">
        <v>33</v>
      </c>
      <c r="P269">
        <f t="shared" si="29"/>
        <v>234</v>
      </c>
      <c r="Q269">
        <f t="shared" si="28"/>
        <v>51.99</v>
      </c>
      <c r="R269" t="str">
        <f t="shared" si="24"/>
        <v>theater</v>
      </c>
      <c r="S269" t="str">
        <f t="shared" si="25"/>
        <v>plays</v>
      </c>
      <c r="T269" s="6">
        <f t="shared" si="26"/>
        <v>41206.208333333336</v>
      </c>
      <c r="U269" s="6">
        <f t="shared" si="27"/>
        <v>41222.25</v>
      </c>
    </row>
    <row r="270" spans="1:21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G270" t="s">
        <v>20</v>
      </c>
      <c r="H270">
        <v>48</v>
      </c>
      <c r="I270" t="s">
        <v>21</v>
      </c>
      <c r="J270" t="s">
        <v>22</v>
      </c>
      <c r="K270">
        <v>1349326800</v>
      </c>
      <c r="L270">
        <v>1353304800</v>
      </c>
      <c r="M270" t="b">
        <v>0</v>
      </c>
      <c r="N270" t="b">
        <v>0</v>
      </c>
      <c r="O270" t="s">
        <v>42</v>
      </c>
      <c r="P270">
        <f t="shared" si="29"/>
        <v>181</v>
      </c>
      <c r="Q270">
        <f t="shared" si="28"/>
        <v>56.42</v>
      </c>
      <c r="R270" t="str">
        <f t="shared" si="24"/>
        <v>film &amp; video</v>
      </c>
      <c r="S270" t="str">
        <f t="shared" si="25"/>
        <v>documentary</v>
      </c>
      <c r="T270" s="6">
        <f t="shared" si="26"/>
        <v>41186.208333333336</v>
      </c>
      <c r="U270" s="6">
        <f t="shared" si="27"/>
        <v>41232.25</v>
      </c>
    </row>
    <row r="271" spans="1:21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G271" t="s">
        <v>20</v>
      </c>
      <c r="H271">
        <v>87</v>
      </c>
      <c r="I271" t="s">
        <v>21</v>
      </c>
      <c r="J271" t="s">
        <v>22</v>
      </c>
      <c r="K271">
        <v>1548914400</v>
      </c>
      <c r="L271">
        <v>1550728800</v>
      </c>
      <c r="M271" t="b">
        <v>0</v>
      </c>
      <c r="N271" t="b">
        <v>0</v>
      </c>
      <c r="O271" t="s">
        <v>269</v>
      </c>
      <c r="P271">
        <f t="shared" si="29"/>
        <v>253</v>
      </c>
      <c r="Q271">
        <f t="shared" si="28"/>
        <v>101.63</v>
      </c>
      <c r="R271" t="str">
        <f t="shared" si="24"/>
        <v>film &amp; video</v>
      </c>
      <c r="S271" t="str">
        <f t="shared" si="25"/>
        <v>television</v>
      </c>
      <c r="T271" s="6">
        <f t="shared" si="26"/>
        <v>43496.25</v>
      </c>
      <c r="U271" s="6">
        <f t="shared" si="27"/>
        <v>43517.25</v>
      </c>
    </row>
    <row r="272" spans="1:21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G272" t="s">
        <v>74</v>
      </c>
      <c r="H272">
        <v>1890</v>
      </c>
      <c r="I272" t="s">
        <v>21</v>
      </c>
      <c r="J272" t="s">
        <v>22</v>
      </c>
      <c r="K272">
        <v>1291269600</v>
      </c>
      <c r="L272">
        <v>1291442400</v>
      </c>
      <c r="M272" t="b">
        <v>0</v>
      </c>
      <c r="N272" t="b">
        <v>0</v>
      </c>
      <c r="O272" t="s">
        <v>89</v>
      </c>
      <c r="P272">
        <f t="shared" si="29"/>
        <v>27</v>
      </c>
      <c r="Q272">
        <f t="shared" si="28"/>
        <v>25.01</v>
      </c>
      <c r="R272" t="str">
        <f t="shared" si="24"/>
        <v>games</v>
      </c>
      <c r="S272" t="str">
        <f t="shared" si="25"/>
        <v>video games</v>
      </c>
      <c r="T272" s="6">
        <f t="shared" si="26"/>
        <v>40514.25</v>
      </c>
      <c r="U272" s="6">
        <f t="shared" si="27"/>
        <v>40516.25</v>
      </c>
    </row>
    <row r="273" spans="1:21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G273" t="s">
        <v>47</v>
      </c>
      <c r="H273">
        <v>61</v>
      </c>
      <c r="I273" t="s">
        <v>21</v>
      </c>
      <c r="J273" t="s">
        <v>22</v>
      </c>
      <c r="K273">
        <v>1449468000</v>
      </c>
      <c r="L273">
        <v>1452146400</v>
      </c>
      <c r="M273" t="b">
        <v>0</v>
      </c>
      <c r="N273" t="b">
        <v>0</v>
      </c>
      <c r="O273" t="s">
        <v>122</v>
      </c>
      <c r="P273">
        <f t="shared" si="29"/>
        <v>1</v>
      </c>
      <c r="Q273">
        <f t="shared" si="28"/>
        <v>32.020000000000003</v>
      </c>
      <c r="R273" t="str">
        <f t="shared" si="24"/>
        <v>photography</v>
      </c>
      <c r="S273" t="str">
        <f t="shared" si="25"/>
        <v>photography books</v>
      </c>
      <c r="T273" s="6">
        <f t="shared" si="26"/>
        <v>42345.25</v>
      </c>
      <c r="U273" s="6">
        <f t="shared" si="27"/>
        <v>42376.25</v>
      </c>
    </row>
    <row r="274" spans="1:21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G274" t="s">
        <v>20</v>
      </c>
      <c r="H274">
        <v>1894</v>
      </c>
      <c r="I274" t="s">
        <v>21</v>
      </c>
      <c r="J274" t="s">
        <v>22</v>
      </c>
      <c r="K274">
        <v>1562734800</v>
      </c>
      <c r="L274">
        <v>1564894800</v>
      </c>
      <c r="M274" t="b">
        <v>0</v>
      </c>
      <c r="N274" t="b">
        <v>1</v>
      </c>
      <c r="O274" t="s">
        <v>33</v>
      </c>
      <c r="P274">
        <f t="shared" si="29"/>
        <v>304</v>
      </c>
      <c r="Q274">
        <f t="shared" si="28"/>
        <v>82.02</v>
      </c>
      <c r="R274" t="str">
        <f t="shared" si="24"/>
        <v>theater</v>
      </c>
      <c r="S274" t="str">
        <f t="shared" si="25"/>
        <v>plays</v>
      </c>
      <c r="T274" s="6">
        <f t="shared" si="26"/>
        <v>43656.208333333328</v>
      </c>
      <c r="U274" s="6">
        <f t="shared" si="27"/>
        <v>43681.208333333328</v>
      </c>
    </row>
    <row r="275" spans="1:21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G275" t="s">
        <v>20</v>
      </c>
      <c r="H275">
        <v>282</v>
      </c>
      <c r="I275" t="s">
        <v>15</v>
      </c>
      <c r="J275" t="s">
        <v>16</v>
      </c>
      <c r="K275">
        <v>1505624400</v>
      </c>
      <c r="L275">
        <v>1505883600</v>
      </c>
      <c r="M275" t="b">
        <v>0</v>
      </c>
      <c r="N275" t="b">
        <v>0</v>
      </c>
      <c r="O275" t="s">
        <v>33</v>
      </c>
      <c r="P275">
        <f t="shared" si="29"/>
        <v>137</v>
      </c>
      <c r="Q275">
        <f t="shared" si="28"/>
        <v>37.96</v>
      </c>
      <c r="R275" t="str">
        <f t="shared" si="24"/>
        <v>theater</v>
      </c>
      <c r="S275" t="str">
        <f t="shared" si="25"/>
        <v>plays</v>
      </c>
      <c r="T275" s="6">
        <f t="shared" si="26"/>
        <v>42995.208333333328</v>
      </c>
      <c r="U275" s="6">
        <f t="shared" si="27"/>
        <v>42998.208333333328</v>
      </c>
    </row>
    <row r="276" spans="1:21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G276" t="s">
        <v>14</v>
      </c>
      <c r="H276">
        <v>15</v>
      </c>
      <c r="I276" t="s">
        <v>21</v>
      </c>
      <c r="J276" t="s">
        <v>22</v>
      </c>
      <c r="K276">
        <v>1509948000</v>
      </c>
      <c r="L276">
        <v>1510380000</v>
      </c>
      <c r="M276" t="b">
        <v>0</v>
      </c>
      <c r="N276" t="b">
        <v>0</v>
      </c>
      <c r="O276" t="s">
        <v>33</v>
      </c>
      <c r="P276">
        <f t="shared" si="29"/>
        <v>32</v>
      </c>
      <c r="Q276">
        <f t="shared" si="28"/>
        <v>51.53</v>
      </c>
      <c r="R276" t="str">
        <f t="shared" si="24"/>
        <v>theater</v>
      </c>
      <c r="S276" t="str">
        <f t="shared" si="25"/>
        <v>plays</v>
      </c>
      <c r="T276" s="6">
        <f t="shared" si="26"/>
        <v>43045.25</v>
      </c>
      <c r="U276" s="6">
        <f t="shared" si="27"/>
        <v>43050.25</v>
      </c>
    </row>
    <row r="277" spans="1:21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G277" t="s">
        <v>20</v>
      </c>
      <c r="H277">
        <v>116</v>
      </c>
      <c r="I277" t="s">
        <v>21</v>
      </c>
      <c r="J277" t="s">
        <v>22</v>
      </c>
      <c r="K277">
        <v>1554526800</v>
      </c>
      <c r="L277">
        <v>1555218000</v>
      </c>
      <c r="M277" t="b">
        <v>0</v>
      </c>
      <c r="N277" t="b">
        <v>0</v>
      </c>
      <c r="O277" t="s">
        <v>206</v>
      </c>
      <c r="P277">
        <f t="shared" si="29"/>
        <v>242</v>
      </c>
      <c r="Q277">
        <f t="shared" si="28"/>
        <v>81.2</v>
      </c>
      <c r="R277" t="str">
        <f t="shared" si="24"/>
        <v>publishing</v>
      </c>
      <c r="S277" t="str">
        <f t="shared" si="25"/>
        <v>translations</v>
      </c>
      <c r="T277" s="6">
        <f t="shared" si="26"/>
        <v>43561.208333333328</v>
      </c>
      <c r="U277" s="6">
        <f t="shared" si="27"/>
        <v>43569.208333333328</v>
      </c>
    </row>
    <row r="278" spans="1:21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G278" t="s">
        <v>14</v>
      </c>
      <c r="H278">
        <v>133</v>
      </c>
      <c r="I278" t="s">
        <v>21</v>
      </c>
      <c r="J278" t="s">
        <v>22</v>
      </c>
      <c r="K278">
        <v>1334811600</v>
      </c>
      <c r="L278">
        <v>1335243600</v>
      </c>
      <c r="M278" t="b">
        <v>0</v>
      </c>
      <c r="N278" t="b">
        <v>1</v>
      </c>
      <c r="O278" t="s">
        <v>89</v>
      </c>
      <c r="P278">
        <f t="shared" si="29"/>
        <v>97</v>
      </c>
      <c r="Q278">
        <f t="shared" si="28"/>
        <v>40.03</v>
      </c>
      <c r="R278" t="str">
        <f t="shared" si="24"/>
        <v>games</v>
      </c>
      <c r="S278" t="str">
        <f t="shared" si="25"/>
        <v>video games</v>
      </c>
      <c r="T278" s="6">
        <f t="shared" si="26"/>
        <v>41018.208333333336</v>
      </c>
      <c r="U278" s="6">
        <f t="shared" si="27"/>
        <v>41023.208333333336</v>
      </c>
    </row>
    <row r="279" spans="1:21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G279" t="s">
        <v>20</v>
      </c>
      <c r="H279">
        <v>83</v>
      </c>
      <c r="I279" t="s">
        <v>21</v>
      </c>
      <c r="J279" t="s">
        <v>22</v>
      </c>
      <c r="K279">
        <v>1279515600</v>
      </c>
      <c r="L279">
        <v>1279688400</v>
      </c>
      <c r="M279" t="b">
        <v>0</v>
      </c>
      <c r="N279" t="b">
        <v>0</v>
      </c>
      <c r="O279" t="s">
        <v>33</v>
      </c>
      <c r="P279">
        <f t="shared" si="29"/>
        <v>1066</v>
      </c>
      <c r="Q279">
        <f t="shared" si="28"/>
        <v>89.94</v>
      </c>
      <c r="R279" t="str">
        <f t="shared" si="24"/>
        <v>theater</v>
      </c>
      <c r="S279" t="str">
        <f t="shared" si="25"/>
        <v>plays</v>
      </c>
      <c r="T279" s="6">
        <f t="shared" si="26"/>
        <v>40378.208333333336</v>
      </c>
      <c r="U279" s="6">
        <f t="shared" si="27"/>
        <v>40380.208333333336</v>
      </c>
    </row>
    <row r="280" spans="1:21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G280" t="s">
        <v>20</v>
      </c>
      <c r="H280">
        <v>91</v>
      </c>
      <c r="I280" t="s">
        <v>21</v>
      </c>
      <c r="J280" t="s">
        <v>22</v>
      </c>
      <c r="K280">
        <v>1353909600</v>
      </c>
      <c r="L280">
        <v>1356069600</v>
      </c>
      <c r="M280" t="b">
        <v>0</v>
      </c>
      <c r="N280" t="b">
        <v>0</v>
      </c>
      <c r="O280" t="s">
        <v>28</v>
      </c>
      <c r="P280">
        <f t="shared" si="29"/>
        <v>326</v>
      </c>
      <c r="Q280">
        <f t="shared" si="28"/>
        <v>96.69</v>
      </c>
      <c r="R280" t="str">
        <f t="shared" si="24"/>
        <v>technology</v>
      </c>
      <c r="S280" t="str">
        <f t="shared" si="25"/>
        <v>web</v>
      </c>
      <c r="T280" s="6">
        <f t="shared" si="26"/>
        <v>41239.25</v>
      </c>
      <c r="U280" s="6">
        <f t="shared" si="27"/>
        <v>41264.25</v>
      </c>
    </row>
    <row r="281" spans="1:21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G281" t="s">
        <v>20</v>
      </c>
      <c r="H281">
        <v>546</v>
      </c>
      <c r="I281" t="s">
        <v>21</v>
      </c>
      <c r="J281" t="s">
        <v>22</v>
      </c>
      <c r="K281">
        <v>1535950800</v>
      </c>
      <c r="L281">
        <v>1536210000</v>
      </c>
      <c r="M281" t="b">
        <v>0</v>
      </c>
      <c r="N281" t="b">
        <v>0</v>
      </c>
      <c r="O281" t="s">
        <v>33</v>
      </c>
      <c r="P281">
        <f t="shared" si="29"/>
        <v>171</v>
      </c>
      <c r="Q281">
        <f t="shared" si="28"/>
        <v>25.01</v>
      </c>
      <c r="R281" t="str">
        <f t="shared" si="24"/>
        <v>theater</v>
      </c>
      <c r="S281" t="str">
        <f t="shared" si="25"/>
        <v>plays</v>
      </c>
      <c r="T281" s="6">
        <f t="shared" si="26"/>
        <v>43346.208333333328</v>
      </c>
      <c r="U281" s="6">
        <f t="shared" si="27"/>
        <v>43349.208333333328</v>
      </c>
    </row>
    <row r="282" spans="1:21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G282" t="s">
        <v>20</v>
      </c>
      <c r="H282">
        <v>393</v>
      </c>
      <c r="I282" t="s">
        <v>21</v>
      </c>
      <c r="J282" t="s">
        <v>22</v>
      </c>
      <c r="K282">
        <v>1511244000</v>
      </c>
      <c r="L282">
        <v>1511762400</v>
      </c>
      <c r="M282" t="b">
        <v>0</v>
      </c>
      <c r="N282" t="b">
        <v>0</v>
      </c>
      <c r="O282" t="s">
        <v>71</v>
      </c>
      <c r="P282">
        <f t="shared" si="29"/>
        <v>581</v>
      </c>
      <c r="Q282">
        <f t="shared" si="28"/>
        <v>36.99</v>
      </c>
      <c r="R282" t="str">
        <f t="shared" si="24"/>
        <v>film &amp; video</v>
      </c>
      <c r="S282" t="str">
        <f t="shared" si="25"/>
        <v>animation</v>
      </c>
      <c r="T282" s="6">
        <f t="shared" si="26"/>
        <v>43060.25</v>
      </c>
      <c r="U282" s="6">
        <f t="shared" si="27"/>
        <v>43066.25</v>
      </c>
    </row>
    <row r="283" spans="1:21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G283" t="s">
        <v>14</v>
      </c>
      <c r="H283">
        <v>2062</v>
      </c>
      <c r="I283" t="s">
        <v>21</v>
      </c>
      <c r="J283" t="s">
        <v>22</v>
      </c>
      <c r="K283">
        <v>1331445600</v>
      </c>
      <c r="L283">
        <v>1333256400</v>
      </c>
      <c r="M283" t="b">
        <v>0</v>
      </c>
      <c r="N283" t="b">
        <v>1</v>
      </c>
      <c r="O283" t="s">
        <v>33</v>
      </c>
      <c r="P283">
        <f t="shared" si="29"/>
        <v>92</v>
      </c>
      <c r="Q283">
        <f t="shared" si="28"/>
        <v>73.010000000000005</v>
      </c>
      <c r="R283" t="str">
        <f t="shared" si="24"/>
        <v>theater</v>
      </c>
      <c r="S283" t="str">
        <f t="shared" si="25"/>
        <v>plays</v>
      </c>
      <c r="T283" s="6">
        <f t="shared" si="26"/>
        <v>40979.25</v>
      </c>
      <c r="U283" s="6">
        <f t="shared" si="27"/>
        <v>41000.208333333336</v>
      </c>
    </row>
    <row r="284" spans="1:21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G284" t="s">
        <v>20</v>
      </c>
      <c r="H284">
        <v>133</v>
      </c>
      <c r="I284" t="s">
        <v>21</v>
      </c>
      <c r="J284" t="s">
        <v>22</v>
      </c>
      <c r="K284">
        <v>1480226400</v>
      </c>
      <c r="L284">
        <v>1480744800</v>
      </c>
      <c r="M284" t="b">
        <v>0</v>
      </c>
      <c r="N284" t="b">
        <v>1</v>
      </c>
      <c r="O284" t="s">
        <v>269</v>
      </c>
      <c r="P284">
        <f t="shared" si="29"/>
        <v>108</v>
      </c>
      <c r="Q284">
        <f t="shared" si="28"/>
        <v>68.239999999999995</v>
      </c>
      <c r="R284" t="str">
        <f t="shared" si="24"/>
        <v>film &amp; video</v>
      </c>
      <c r="S284" t="str">
        <f t="shared" si="25"/>
        <v>television</v>
      </c>
      <c r="T284" s="6">
        <f t="shared" si="26"/>
        <v>42701.25</v>
      </c>
      <c r="U284" s="6">
        <f t="shared" si="27"/>
        <v>42707.25</v>
      </c>
    </row>
    <row r="285" spans="1:21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G285" t="s">
        <v>14</v>
      </c>
      <c r="H285">
        <v>29</v>
      </c>
      <c r="I285" t="s">
        <v>36</v>
      </c>
      <c r="J285" t="s">
        <v>37</v>
      </c>
      <c r="K285">
        <v>1464584400</v>
      </c>
      <c r="L285">
        <v>1465016400</v>
      </c>
      <c r="M285" t="b">
        <v>0</v>
      </c>
      <c r="N285" t="b">
        <v>0</v>
      </c>
      <c r="O285" t="s">
        <v>23</v>
      </c>
      <c r="P285">
        <f t="shared" si="29"/>
        <v>19</v>
      </c>
      <c r="Q285">
        <f t="shared" si="28"/>
        <v>52.31</v>
      </c>
      <c r="R285" t="str">
        <f t="shared" si="24"/>
        <v>music</v>
      </c>
      <c r="S285" t="str">
        <f t="shared" si="25"/>
        <v>rock</v>
      </c>
      <c r="T285" s="6">
        <f t="shared" si="26"/>
        <v>42520.208333333328</v>
      </c>
      <c r="U285" s="6">
        <f t="shared" si="27"/>
        <v>42525.208333333328</v>
      </c>
    </row>
    <row r="286" spans="1:21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G286" t="s">
        <v>14</v>
      </c>
      <c r="H286">
        <v>132</v>
      </c>
      <c r="I286" t="s">
        <v>21</v>
      </c>
      <c r="J286" t="s">
        <v>22</v>
      </c>
      <c r="K286">
        <v>1335848400</v>
      </c>
      <c r="L286">
        <v>1336280400</v>
      </c>
      <c r="M286" t="b">
        <v>0</v>
      </c>
      <c r="N286" t="b">
        <v>0</v>
      </c>
      <c r="O286" t="s">
        <v>28</v>
      </c>
      <c r="P286">
        <f t="shared" si="29"/>
        <v>83</v>
      </c>
      <c r="Q286">
        <f t="shared" si="28"/>
        <v>61.77</v>
      </c>
      <c r="R286" t="str">
        <f t="shared" si="24"/>
        <v>technology</v>
      </c>
      <c r="S286" t="str">
        <f t="shared" si="25"/>
        <v>web</v>
      </c>
      <c r="T286" s="6">
        <f t="shared" si="26"/>
        <v>41030.208333333336</v>
      </c>
      <c r="U286" s="6">
        <f t="shared" si="27"/>
        <v>41035.208333333336</v>
      </c>
    </row>
    <row r="287" spans="1:21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G287" t="s">
        <v>20</v>
      </c>
      <c r="H287">
        <v>254</v>
      </c>
      <c r="I287" t="s">
        <v>21</v>
      </c>
      <c r="J287" t="s">
        <v>22</v>
      </c>
      <c r="K287">
        <v>1473483600</v>
      </c>
      <c r="L287">
        <v>1476766800</v>
      </c>
      <c r="M287" t="b">
        <v>0</v>
      </c>
      <c r="N287" t="b">
        <v>0</v>
      </c>
      <c r="O287" t="s">
        <v>33</v>
      </c>
      <c r="P287">
        <f t="shared" si="29"/>
        <v>706</v>
      </c>
      <c r="Q287">
        <f t="shared" si="28"/>
        <v>25.03</v>
      </c>
      <c r="R287" t="str">
        <f t="shared" si="24"/>
        <v>theater</v>
      </c>
      <c r="S287" t="str">
        <f t="shared" si="25"/>
        <v>plays</v>
      </c>
      <c r="T287" s="6">
        <f t="shared" si="26"/>
        <v>42623.208333333328</v>
      </c>
      <c r="U287" s="6">
        <f t="shared" si="27"/>
        <v>42661.208333333328</v>
      </c>
    </row>
    <row r="288" spans="1:21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G288" t="s">
        <v>74</v>
      </c>
      <c r="H288">
        <v>184</v>
      </c>
      <c r="I288" t="s">
        <v>21</v>
      </c>
      <c r="J288" t="s">
        <v>22</v>
      </c>
      <c r="K288">
        <v>1479880800</v>
      </c>
      <c r="L288">
        <v>1480485600</v>
      </c>
      <c r="M288" t="b">
        <v>0</v>
      </c>
      <c r="N288" t="b">
        <v>0</v>
      </c>
      <c r="O288" t="s">
        <v>33</v>
      </c>
      <c r="P288">
        <f t="shared" si="29"/>
        <v>17</v>
      </c>
      <c r="Q288">
        <f t="shared" si="28"/>
        <v>106.29</v>
      </c>
      <c r="R288" t="str">
        <f t="shared" si="24"/>
        <v>theater</v>
      </c>
      <c r="S288" t="str">
        <f t="shared" si="25"/>
        <v>plays</v>
      </c>
      <c r="T288" s="6">
        <f t="shared" si="26"/>
        <v>42697.25</v>
      </c>
      <c r="U288" s="6">
        <f t="shared" si="27"/>
        <v>42704.25</v>
      </c>
    </row>
    <row r="289" spans="1:21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G289" t="s">
        <v>20</v>
      </c>
      <c r="H289">
        <v>176</v>
      </c>
      <c r="I289" t="s">
        <v>21</v>
      </c>
      <c r="J289" t="s">
        <v>22</v>
      </c>
      <c r="K289">
        <v>1430197200</v>
      </c>
      <c r="L289">
        <v>1430197200</v>
      </c>
      <c r="M289" t="b">
        <v>0</v>
      </c>
      <c r="N289" t="b">
        <v>0</v>
      </c>
      <c r="O289" t="s">
        <v>50</v>
      </c>
      <c r="P289">
        <f t="shared" si="29"/>
        <v>210</v>
      </c>
      <c r="Q289">
        <f t="shared" si="28"/>
        <v>75.069999999999993</v>
      </c>
      <c r="R289" t="str">
        <f t="shared" si="24"/>
        <v>music</v>
      </c>
      <c r="S289" t="str">
        <f t="shared" si="25"/>
        <v>electric music</v>
      </c>
      <c r="T289" s="6">
        <f t="shared" si="26"/>
        <v>42122.208333333328</v>
      </c>
      <c r="U289" s="6">
        <f t="shared" si="27"/>
        <v>42122.208333333328</v>
      </c>
    </row>
    <row r="290" spans="1:21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G290" t="s">
        <v>14</v>
      </c>
      <c r="H290">
        <v>137</v>
      </c>
      <c r="I290" t="s">
        <v>36</v>
      </c>
      <c r="J290" t="s">
        <v>37</v>
      </c>
      <c r="K290">
        <v>1331701200</v>
      </c>
      <c r="L290">
        <v>1331787600</v>
      </c>
      <c r="M290" t="b">
        <v>0</v>
      </c>
      <c r="N290" t="b">
        <v>1</v>
      </c>
      <c r="O290" t="s">
        <v>148</v>
      </c>
      <c r="P290">
        <f t="shared" si="29"/>
        <v>98</v>
      </c>
      <c r="Q290">
        <f t="shared" si="28"/>
        <v>39.97</v>
      </c>
      <c r="R290" t="str">
        <f t="shared" si="24"/>
        <v>music</v>
      </c>
      <c r="S290" t="str">
        <f t="shared" si="25"/>
        <v>metal</v>
      </c>
      <c r="T290" s="6">
        <f t="shared" si="26"/>
        <v>40982.208333333336</v>
      </c>
      <c r="U290" s="6">
        <f t="shared" si="27"/>
        <v>40983.208333333336</v>
      </c>
    </row>
    <row r="291" spans="1:21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G291" t="s">
        <v>20</v>
      </c>
      <c r="H291">
        <v>337</v>
      </c>
      <c r="I291" t="s">
        <v>15</v>
      </c>
      <c r="J291" t="s">
        <v>16</v>
      </c>
      <c r="K291">
        <v>1438578000</v>
      </c>
      <c r="L291">
        <v>1438837200</v>
      </c>
      <c r="M291" t="b">
        <v>0</v>
      </c>
      <c r="N291" t="b">
        <v>0</v>
      </c>
      <c r="O291" t="s">
        <v>33</v>
      </c>
      <c r="P291">
        <f t="shared" si="29"/>
        <v>1684</v>
      </c>
      <c r="Q291">
        <f t="shared" si="28"/>
        <v>39.979999999999997</v>
      </c>
      <c r="R291" t="str">
        <f t="shared" si="24"/>
        <v>theater</v>
      </c>
      <c r="S291" t="str">
        <f t="shared" si="25"/>
        <v>plays</v>
      </c>
      <c r="T291" s="6">
        <f t="shared" si="26"/>
        <v>42219.208333333328</v>
      </c>
      <c r="U291" s="6">
        <f t="shared" si="27"/>
        <v>42222.208333333328</v>
      </c>
    </row>
    <row r="292" spans="1:21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G292" t="s">
        <v>14</v>
      </c>
      <c r="H292">
        <v>908</v>
      </c>
      <c r="I292" t="s">
        <v>21</v>
      </c>
      <c r="J292" t="s">
        <v>22</v>
      </c>
      <c r="K292">
        <v>1368162000</v>
      </c>
      <c r="L292">
        <v>1370926800</v>
      </c>
      <c r="M292" t="b">
        <v>0</v>
      </c>
      <c r="N292" t="b">
        <v>1</v>
      </c>
      <c r="O292" t="s">
        <v>42</v>
      </c>
      <c r="P292">
        <f t="shared" si="29"/>
        <v>54</v>
      </c>
      <c r="Q292">
        <f t="shared" si="28"/>
        <v>101.02</v>
      </c>
      <c r="R292" t="str">
        <f t="shared" si="24"/>
        <v>film &amp; video</v>
      </c>
      <c r="S292" t="str">
        <f t="shared" si="25"/>
        <v>documentary</v>
      </c>
      <c r="T292" s="6">
        <f t="shared" si="26"/>
        <v>41404.208333333336</v>
      </c>
      <c r="U292" s="6">
        <f t="shared" si="27"/>
        <v>41436.208333333336</v>
      </c>
    </row>
    <row r="293" spans="1:21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G293" t="s">
        <v>20</v>
      </c>
      <c r="H293">
        <v>107</v>
      </c>
      <c r="I293" t="s">
        <v>21</v>
      </c>
      <c r="J293" t="s">
        <v>22</v>
      </c>
      <c r="K293">
        <v>1318654800</v>
      </c>
      <c r="L293">
        <v>1319000400</v>
      </c>
      <c r="M293" t="b">
        <v>1</v>
      </c>
      <c r="N293" t="b">
        <v>0</v>
      </c>
      <c r="O293" t="s">
        <v>28</v>
      </c>
      <c r="P293">
        <f t="shared" si="29"/>
        <v>457</v>
      </c>
      <c r="Q293">
        <f t="shared" si="28"/>
        <v>76.81</v>
      </c>
      <c r="R293" t="str">
        <f t="shared" si="24"/>
        <v>technology</v>
      </c>
      <c r="S293" t="str">
        <f t="shared" si="25"/>
        <v>web</v>
      </c>
      <c r="T293" s="6">
        <f t="shared" si="26"/>
        <v>40831.208333333336</v>
      </c>
      <c r="U293" s="6">
        <f t="shared" si="27"/>
        <v>40835.208333333336</v>
      </c>
    </row>
    <row r="294" spans="1:21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G294" t="s">
        <v>14</v>
      </c>
      <c r="H294">
        <v>10</v>
      </c>
      <c r="I294" t="s">
        <v>21</v>
      </c>
      <c r="J294" t="s">
        <v>22</v>
      </c>
      <c r="K294">
        <v>1331874000</v>
      </c>
      <c r="L294">
        <v>1333429200</v>
      </c>
      <c r="M294" t="b">
        <v>0</v>
      </c>
      <c r="N294" t="b">
        <v>0</v>
      </c>
      <c r="O294" t="s">
        <v>17</v>
      </c>
      <c r="P294">
        <f t="shared" si="29"/>
        <v>10</v>
      </c>
      <c r="Q294">
        <f t="shared" si="28"/>
        <v>71.7</v>
      </c>
      <c r="R294" t="str">
        <f t="shared" si="24"/>
        <v>food</v>
      </c>
      <c r="S294" t="str">
        <f t="shared" si="25"/>
        <v>food trucks</v>
      </c>
      <c r="T294" s="6">
        <f t="shared" si="26"/>
        <v>40984.208333333336</v>
      </c>
      <c r="U294" s="6">
        <f t="shared" si="27"/>
        <v>41002.208333333336</v>
      </c>
    </row>
    <row r="295" spans="1:21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G295" t="s">
        <v>74</v>
      </c>
      <c r="H295">
        <v>32</v>
      </c>
      <c r="I295" t="s">
        <v>107</v>
      </c>
      <c r="J295" t="s">
        <v>108</v>
      </c>
      <c r="K295">
        <v>1286254800</v>
      </c>
      <c r="L295">
        <v>1287032400</v>
      </c>
      <c r="M295" t="b">
        <v>0</v>
      </c>
      <c r="N295" t="b">
        <v>0</v>
      </c>
      <c r="O295" t="s">
        <v>33</v>
      </c>
      <c r="P295">
        <f t="shared" si="29"/>
        <v>16</v>
      </c>
      <c r="Q295">
        <f t="shared" si="28"/>
        <v>33.28</v>
      </c>
      <c r="R295" t="str">
        <f t="shared" si="24"/>
        <v>theater</v>
      </c>
      <c r="S295" t="str">
        <f t="shared" si="25"/>
        <v>plays</v>
      </c>
      <c r="T295" s="6">
        <f t="shared" si="26"/>
        <v>40456.208333333336</v>
      </c>
      <c r="U295" s="6">
        <f t="shared" si="27"/>
        <v>40465.208333333336</v>
      </c>
    </row>
    <row r="296" spans="1:21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G296" t="s">
        <v>20</v>
      </c>
      <c r="H296">
        <v>183</v>
      </c>
      <c r="I296" t="s">
        <v>21</v>
      </c>
      <c r="J296" t="s">
        <v>22</v>
      </c>
      <c r="K296">
        <v>1540530000</v>
      </c>
      <c r="L296">
        <v>1541570400</v>
      </c>
      <c r="M296" t="b">
        <v>0</v>
      </c>
      <c r="N296" t="b">
        <v>0</v>
      </c>
      <c r="O296" t="s">
        <v>33</v>
      </c>
      <c r="P296">
        <f t="shared" si="29"/>
        <v>1340</v>
      </c>
      <c r="Q296">
        <f t="shared" si="28"/>
        <v>43.92</v>
      </c>
      <c r="R296" t="str">
        <f t="shared" si="24"/>
        <v>theater</v>
      </c>
      <c r="S296" t="str">
        <f t="shared" si="25"/>
        <v>plays</v>
      </c>
      <c r="T296" s="6">
        <f t="shared" si="26"/>
        <v>43399.208333333328</v>
      </c>
      <c r="U296" s="6">
        <f t="shared" si="27"/>
        <v>43411.25</v>
      </c>
    </row>
    <row r="297" spans="1:21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G297" t="s">
        <v>14</v>
      </c>
      <c r="H297">
        <v>1910</v>
      </c>
      <c r="I297" t="s">
        <v>98</v>
      </c>
      <c r="J297" t="s">
        <v>99</v>
      </c>
      <c r="K297">
        <v>1381813200</v>
      </c>
      <c r="L297">
        <v>1383976800</v>
      </c>
      <c r="M297" t="b">
        <v>0</v>
      </c>
      <c r="N297" t="b">
        <v>0</v>
      </c>
      <c r="O297" t="s">
        <v>33</v>
      </c>
      <c r="P297">
        <f t="shared" si="29"/>
        <v>36</v>
      </c>
      <c r="Q297">
        <f t="shared" si="28"/>
        <v>36</v>
      </c>
      <c r="R297" t="str">
        <f t="shared" si="24"/>
        <v>theater</v>
      </c>
      <c r="S297" t="str">
        <f t="shared" si="25"/>
        <v>plays</v>
      </c>
      <c r="T297" s="6">
        <f t="shared" si="26"/>
        <v>41562.208333333336</v>
      </c>
      <c r="U297" s="6">
        <f t="shared" si="27"/>
        <v>41587.25</v>
      </c>
    </row>
    <row r="298" spans="1:21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G298" t="s">
        <v>14</v>
      </c>
      <c r="H298">
        <v>38</v>
      </c>
      <c r="I298" t="s">
        <v>26</v>
      </c>
      <c r="J298" t="s">
        <v>27</v>
      </c>
      <c r="K298">
        <v>1548655200</v>
      </c>
      <c r="L298">
        <v>1550556000</v>
      </c>
      <c r="M298" t="b">
        <v>0</v>
      </c>
      <c r="N298" t="b">
        <v>0</v>
      </c>
      <c r="O298" t="s">
        <v>33</v>
      </c>
      <c r="P298">
        <f t="shared" si="29"/>
        <v>55</v>
      </c>
      <c r="Q298">
        <f t="shared" si="28"/>
        <v>88.21</v>
      </c>
      <c r="R298" t="str">
        <f t="shared" si="24"/>
        <v>theater</v>
      </c>
      <c r="S298" t="str">
        <f t="shared" si="25"/>
        <v>plays</v>
      </c>
      <c r="T298" s="6">
        <f t="shared" si="26"/>
        <v>43493.25</v>
      </c>
      <c r="U298" s="6">
        <f t="shared" si="27"/>
        <v>43515.25</v>
      </c>
    </row>
    <row r="299" spans="1:21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G299" t="s">
        <v>14</v>
      </c>
      <c r="H299">
        <v>104</v>
      </c>
      <c r="I299" t="s">
        <v>26</v>
      </c>
      <c r="J299" t="s">
        <v>27</v>
      </c>
      <c r="K299">
        <v>1389679200</v>
      </c>
      <c r="L299">
        <v>1390456800</v>
      </c>
      <c r="M299" t="b">
        <v>0</v>
      </c>
      <c r="N299" t="b">
        <v>1</v>
      </c>
      <c r="O299" t="s">
        <v>33</v>
      </c>
      <c r="P299">
        <f t="shared" si="29"/>
        <v>94</v>
      </c>
      <c r="Q299">
        <f t="shared" si="28"/>
        <v>65.239999999999995</v>
      </c>
      <c r="R299" t="str">
        <f t="shared" si="24"/>
        <v>theater</v>
      </c>
      <c r="S299" t="str">
        <f t="shared" si="25"/>
        <v>plays</v>
      </c>
      <c r="T299" s="6">
        <f t="shared" si="26"/>
        <v>41653.25</v>
      </c>
      <c r="U299" s="6">
        <f t="shared" si="27"/>
        <v>41662.25</v>
      </c>
    </row>
    <row r="300" spans="1:21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G300" t="s">
        <v>20</v>
      </c>
      <c r="H300">
        <v>72</v>
      </c>
      <c r="I300" t="s">
        <v>21</v>
      </c>
      <c r="J300" t="s">
        <v>22</v>
      </c>
      <c r="K300">
        <v>1456466400</v>
      </c>
      <c r="L300">
        <v>1458018000</v>
      </c>
      <c r="M300" t="b">
        <v>0</v>
      </c>
      <c r="N300" t="b">
        <v>1</v>
      </c>
      <c r="O300" t="s">
        <v>23</v>
      </c>
      <c r="P300">
        <f t="shared" si="29"/>
        <v>144</v>
      </c>
      <c r="Q300">
        <f t="shared" si="28"/>
        <v>69.959999999999994</v>
      </c>
      <c r="R300" t="str">
        <f t="shared" si="24"/>
        <v>music</v>
      </c>
      <c r="S300" t="str">
        <f t="shared" si="25"/>
        <v>rock</v>
      </c>
      <c r="T300" s="6">
        <f t="shared" si="26"/>
        <v>42426.25</v>
      </c>
      <c r="U300" s="6">
        <f t="shared" si="27"/>
        <v>42444.208333333328</v>
      </c>
    </row>
    <row r="301" spans="1:21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G301" t="s">
        <v>14</v>
      </c>
      <c r="H301">
        <v>49</v>
      </c>
      <c r="I301" t="s">
        <v>21</v>
      </c>
      <c r="J301" t="s">
        <v>22</v>
      </c>
      <c r="K301">
        <v>1456984800</v>
      </c>
      <c r="L301">
        <v>1461819600</v>
      </c>
      <c r="M301" t="b">
        <v>0</v>
      </c>
      <c r="N301" t="b">
        <v>0</v>
      </c>
      <c r="O301" t="s">
        <v>17</v>
      </c>
      <c r="P301">
        <f t="shared" si="29"/>
        <v>51</v>
      </c>
      <c r="Q301">
        <f t="shared" si="28"/>
        <v>39.880000000000003</v>
      </c>
      <c r="R301" t="str">
        <f t="shared" si="24"/>
        <v>food</v>
      </c>
      <c r="S301" t="str">
        <f t="shared" si="25"/>
        <v>food trucks</v>
      </c>
      <c r="T301" s="6">
        <f t="shared" si="26"/>
        <v>42432.25</v>
      </c>
      <c r="U301" s="6">
        <f t="shared" si="27"/>
        <v>42488.208333333328</v>
      </c>
    </row>
    <row r="302" spans="1:21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G302" t="s">
        <v>14</v>
      </c>
      <c r="H302">
        <v>1</v>
      </c>
      <c r="I302" t="s">
        <v>36</v>
      </c>
      <c r="J302" t="s">
        <v>37</v>
      </c>
      <c r="K302">
        <v>1504069200</v>
      </c>
      <c r="L302">
        <v>1504155600</v>
      </c>
      <c r="M302" t="b">
        <v>0</v>
      </c>
      <c r="N302" t="b">
        <v>1</v>
      </c>
      <c r="O302" t="s">
        <v>68</v>
      </c>
      <c r="P302">
        <f t="shared" si="29"/>
        <v>5</v>
      </c>
      <c r="Q302">
        <f t="shared" si="28"/>
        <v>5</v>
      </c>
      <c r="R302" t="str">
        <f t="shared" si="24"/>
        <v>publishing</v>
      </c>
      <c r="S302" t="str">
        <f t="shared" si="25"/>
        <v>nonfiction</v>
      </c>
      <c r="T302" s="6">
        <f t="shared" si="26"/>
        <v>42977.208333333328</v>
      </c>
      <c r="U302" s="6">
        <f t="shared" si="27"/>
        <v>42978.208333333328</v>
      </c>
    </row>
    <row r="303" spans="1:21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G303" t="s">
        <v>20</v>
      </c>
      <c r="H303">
        <v>295</v>
      </c>
      <c r="I303" t="s">
        <v>21</v>
      </c>
      <c r="J303" t="s">
        <v>22</v>
      </c>
      <c r="K303">
        <v>1424930400</v>
      </c>
      <c r="L303">
        <v>1426395600</v>
      </c>
      <c r="M303" t="b">
        <v>0</v>
      </c>
      <c r="N303" t="b">
        <v>0</v>
      </c>
      <c r="O303" t="s">
        <v>42</v>
      </c>
      <c r="P303">
        <f t="shared" si="29"/>
        <v>1345</v>
      </c>
      <c r="Q303">
        <f t="shared" si="28"/>
        <v>41.02</v>
      </c>
      <c r="R303" t="str">
        <f t="shared" si="24"/>
        <v>film &amp; video</v>
      </c>
      <c r="S303" t="str">
        <f t="shared" si="25"/>
        <v>documentary</v>
      </c>
      <c r="T303" s="6">
        <f t="shared" si="26"/>
        <v>42061.25</v>
      </c>
      <c r="U303" s="6">
        <f t="shared" si="27"/>
        <v>42078.208333333328</v>
      </c>
    </row>
    <row r="304" spans="1:21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G304" t="s">
        <v>14</v>
      </c>
      <c r="H304">
        <v>245</v>
      </c>
      <c r="I304" t="s">
        <v>21</v>
      </c>
      <c r="J304" t="s">
        <v>22</v>
      </c>
      <c r="K304">
        <v>1535864400</v>
      </c>
      <c r="L304">
        <v>1537074000</v>
      </c>
      <c r="M304" t="b">
        <v>0</v>
      </c>
      <c r="N304" t="b">
        <v>0</v>
      </c>
      <c r="O304" t="s">
        <v>33</v>
      </c>
      <c r="P304">
        <f t="shared" si="29"/>
        <v>32</v>
      </c>
      <c r="Q304">
        <f t="shared" si="28"/>
        <v>98.91</v>
      </c>
      <c r="R304" t="str">
        <f t="shared" si="24"/>
        <v>theater</v>
      </c>
      <c r="S304" t="str">
        <f t="shared" si="25"/>
        <v>plays</v>
      </c>
      <c r="T304" s="6">
        <f t="shared" si="26"/>
        <v>43345.208333333328</v>
      </c>
      <c r="U304" s="6">
        <f t="shared" si="27"/>
        <v>43359.208333333328</v>
      </c>
    </row>
    <row r="305" spans="1:21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G305" t="s">
        <v>14</v>
      </c>
      <c r="H305">
        <v>32</v>
      </c>
      <c r="I305" t="s">
        <v>21</v>
      </c>
      <c r="J305" t="s">
        <v>22</v>
      </c>
      <c r="K305">
        <v>1452146400</v>
      </c>
      <c r="L305">
        <v>1452578400</v>
      </c>
      <c r="M305" t="b">
        <v>0</v>
      </c>
      <c r="N305" t="b">
        <v>0</v>
      </c>
      <c r="O305" t="s">
        <v>60</v>
      </c>
      <c r="P305">
        <f t="shared" si="29"/>
        <v>83</v>
      </c>
      <c r="Q305">
        <f t="shared" si="28"/>
        <v>87.78</v>
      </c>
      <c r="R305" t="str">
        <f t="shared" si="24"/>
        <v>music</v>
      </c>
      <c r="S305" t="str">
        <f t="shared" si="25"/>
        <v>indie rock</v>
      </c>
      <c r="T305" s="6">
        <f t="shared" si="26"/>
        <v>42376.25</v>
      </c>
      <c r="U305" s="6">
        <f t="shared" si="27"/>
        <v>42381.25</v>
      </c>
    </row>
    <row r="306" spans="1:21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G306" t="s">
        <v>20</v>
      </c>
      <c r="H306">
        <v>142</v>
      </c>
      <c r="I306" t="s">
        <v>21</v>
      </c>
      <c r="J306" t="s">
        <v>22</v>
      </c>
      <c r="K306">
        <v>1470546000</v>
      </c>
      <c r="L306">
        <v>1474088400</v>
      </c>
      <c r="M306" t="b">
        <v>0</v>
      </c>
      <c r="N306" t="b">
        <v>0</v>
      </c>
      <c r="O306" t="s">
        <v>42</v>
      </c>
      <c r="P306">
        <f t="shared" si="29"/>
        <v>546</v>
      </c>
      <c r="Q306">
        <f t="shared" si="28"/>
        <v>80.77</v>
      </c>
      <c r="R306" t="str">
        <f t="shared" si="24"/>
        <v>film &amp; video</v>
      </c>
      <c r="S306" t="str">
        <f t="shared" si="25"/>
        <v>documentary</v>
      </c>
      <c r="T306" s="6">
        <f t="shared" si="26"/>
        <v>42589.208333333328</v>
      </c>
      <c r="U306" s="6">
        <f t="shared" si="27"/>
        <v>42630.208333333328</v>
      </c>
    </row>
    <row r="307" spans="1:21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G307" t="s">
        <v>20</v>
      </c>
      <c r="H307">
        <v>85</v>
      </c>
      <c r="I307" t="s">
        <v>21</v>
      </c>
      <c r="J307" t="s">
        <v>22</v>
      </c>
      <c r="K307">
        <v>1458363600</v>
      </c>
      <c r="L307">
        <v>1461906000</v>
      </c>
      <c r="M307" t="b">
        <v>0</v>
      </c>
      <c r="N307" t="b">
        <v>0</v>
      </c>
      <c r="O307" t="s">
        <v>33</v>
      </c>
      <c r="P307">
        <f t="shared" si="29"/>
        <v>286</v>
      </c>
      <c r="Q307">
        <f t="shared" si="28"/>
        <v>94.28</v>
      </c>
      <c r="R307" t="str">
        <f t="shared" si="24"/>
        <v>theater</v>
      </c>
      <c r="S307" t="str">
        <f t="shared" si="25"/>
        <v>plays</v>
      </c>
      <c r="T307" s="6">
        <f t="shared" si="26"/>
        <v>42448.208333333328</v>
      </c>
      <c r="U307" s="6">
        <f t="shared" si="27"/>
        <v>42489.208333333328</v>
      </c>
    </row>
    <row r="308" spans="1:21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G308" t="s">
        <v>14</v>
      </c>
      <c r="H308">
        <v>7</v>
      </c>
      <c r="I308" t="s">
        <v>21</v>
      </c>
      <c r="J308" t="s">
        <v>22</v>
      </c>
      <c r="K308">
        <v>1500008400</v>
      </c>
      <c r="L308">
        <v>1500267600</v>
      </c>
      <c r="M308" t="b">
        <v>0</v>
      </c>
      <c r="N308" t="b">
        <v>1</v>
      </c>
      <c r="O308" t="s">
        <v>33</v>
      </c>
      <c r="P308">
        <f t="shared" si="29"/>
        <v>8</v>
      </c>
      <c r="Q308">
        <f t="shared" si="28"/>
        <v>73.430000000000007</v>
      </c>
      <c r="R308" t="str">
        <f t="shared" si="24"/>
        <v>theater</v>
      </c>
      <c r="S308" t="str">
        <f t="shared" si="25"/>
        <v>plays</v>
      </c>
      <c r="T308" s="6">
        <f t="shared" si="26"/>
        <v>42930.208333333328</v>
      </c>
      <c r="U308" s="6">
        <f t="shared" si="27"/>
        <v>42933.208333333328</v>
      </c>
    </row>
    <row r="309" spans="1:21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G309" t="s">
        <v>20</v>
      </c>
      <c r="H309">
        <v>659</v>
      </c>
      <c r="I309" t="s">
        <v>36</v>
      </c>
      <c r="J309" t="s">
        <v>37</v>
      </c>
      <c r="K309">
        <v>1338958800</v>
      </c>
      <c r="L309">
        <v>1340686800</v>
      </c>
      <c r="M309" t="b">
        <v>0</v>
      </c>
      <c r="N309" t="b">
        <v>1</v>
      </c>
      <c r="O309" t="s">
        <v>119</v>
      </c>
      <c r="P309">
        <f t="shared" si="29"/>
        <v>132</v>
      </c>
      <c r="Q309">
        <f t="shared" si="28"/>
        <v>65.97</v>
      </c>
      <c r="R309" t="str">
        <f t="shared" si="24"/>
        <v>publishing</v>
      </c>
      <c r="S309" t="str">
        <f t="shared" si="25"/>
        <v>fiction</v>
      </c>
      <c r="T309" s="6">
        <f t="shared" si="26"/>
        <v>41066.208333333336</v>
      </c>
      <c r="U309" s="6">
        <f t="shared" si="27"/>
        <v>41086.208333333336</v>
      </c>
    </row>
    <row r="310" spans="1:21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G310" t="s">
        <v>14</v>
      </c>
      <c r="H310">
        <v>803</v>
      </c>
      <c r="I310" t="s">
        <v>21</v>
      </c>
      <c r="J310" t="s">
        <v>22</v>
      </c>
      <c r="K310">
        <v>1303102800</v>
      </c>
      <c r="L310">
        <v>1303189200</v>
      </c>
      <c r="M310" t="b">
        <v>0</v>
      </c>
      <c r="N310" t="b">
        <v>0</v>
      </c>
      <c r="O310" t="s">
        <v>33</v>
      </c>
      <c r="P310">
        <f t="shared" si="29"/>
        <v>74</v>
      </c>
      <c r="Q310">
        <f t="shared" si="28"/>
        <v>109.04</v>
      </c>
      <c r="R310" t="str">
        <f t="shared" si="24"/>
        <v>theater</v>
      </c>
      <c r="S310" t="str">
        <f t="shared" si="25"/>
        <v>plays</v>
      </c>
      <c r="T310" s="6">
        <f t="shared" si="26"/>
        <v>40651.208333333336</v>
      </c>
      <c r="U310" s="6">
        <f t="shared" si="27"/>
        <v>40652.208333333336</v>
      </c>
    </row>
    <row r="311" spans="1:21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G311" t="s">
        <v>74</v>
      </c>
      <c r="H311">
        <v>75</v>
      </c>
      <c r="I311" t="s">
        <v>21</v>
      </c>
      <c r="J311" t="s">
        <v>22</v>
      </c>
      <c r="K311">
        <v>1316581200</v>
      </c>
      <c r="L311">
        <v>1318309200</v>
      </c>
      <c r="M311" t="b">
        <v>0</v>
      </c>
      <c r="N311" t="b">
        <v>1</v>
      </c>
      <c r="O311" t="s">
        <v>60</v>
      </c>
      <c r="P311">
        <f t="shared" si="29"/>
        <v>75</v>
      </c>
      <c r="Q311">
        <f t="shared" si="28"/>
        <v>41.16</v>
      </c>
      <c r="R311" t="str">
        <f t="shared" si="24"/>
        <v>music</v>
      </c>
      <c r="S311" t="str">
        <f t="shared" si="25"/>
        <v>indie rock</v>
      </c>
      <c r="T311" s="6">
        <f t="shared" si="26"/>
        <v>40807.208333333336</v>
      </c>
      <c r="U311" s="6">
        <f t="shared" si="27"/>
        <v>40827.208333333336</v>
      </c>
    </row>
    <row r="312" spans="1:21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G312" t="s">
        <v>14</v>
      </c>
      <c r="H312">
        <v>16</v>
      </c>
      <c r="I312" t="s">
        <v>21</v>
      </c>
      <c r="J312" t="s">
        <v>22</v>
      </c>
      <c r="K312">
        <v>1270789200</v>
      </c>
      <c r="L312">
        <v>1272171600</v>
      </c>
      <c r="M312" t="b">
        <v>0</v>
      </c>
      <c r="N312" t="b">
        <v>0</v>
      </c>
      <c r="O312" t="s">
        <v>89</v>
      </c>
      <c r="P312">
        <f t="shared" si="29"/>
        <v>20</v>
      </c>
      <c r="Q312">
        <f t="shared" si="28"/>
        <v>99.13</v>
      </c>
      <c r="R312" t="str">
        <f t="shared" si="24"/>
        <v>games</v>
      </c>
      <c r="S312" t="str">
        <f t="shared" si="25"/>
        <v>video games</v>
      </c>
      <c r="T312" s="6">
        <f t="shared" si="26"/>
        <v>40277.208333333336</v>
      </c>
      <c r="U312" s="6">
        <f t="shared" si="27"/>
        <v>40293.208333333336</v>
      </c>
    </row>
    <row r="313" spans="1:21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G313" t="s">
        <v>20</v>
      </c>
      <c r="H313">
        <v>121</v>
      </c>
      <c r="I313" t="s">
        <v>21</v>
      </c>
      <c r="J313" t="s">
        <v>22</v>
      </c>
      <c r="K313">
        <v>1297836000</v>
      </c>
      <c r="L313">
        <v>1298872800</v>
      </c>
      <c r="M313" t="b">
        <v>0</v>
      </c>
      <c r="N313" t="b">
        <v>0</v>
      </c>
      <c r="O313" t="s">
        <v>33</v>
      </c>
      <c r="P313">
        <f t="shared" si="29"/>
        <v>203</v>
      </c>
      <c r="Q313">
        <f t="shared" si="28"/>
        <v>105.88</v>
      </c>
      <c r="R313" t="str">
        <f t="shared" si="24"/>
        <v>theater</v>
      </c>
      <c r="S313" t="str">
        <f t="shared" si="25"/>
        <v>plays</v>
      </c>
      <c r="T313" s="6">
        <f t="shared" si="26"/>
        <v>40590.25</v>
      </c>
      <c r="U313" s="6">
        <f t="shared" si="27"/>
        <v>40602.25</v>
      </c>
    </row>
    <row r="314" spans="1:21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G314" t="s">
        <v>20</v>
      </c>
      <c r="H314">
        <v>3742</v>
      </c>
      <c r="I314" t="s">
        <v>21</v>
      </c>
      <c r="J314" t="s">
        <v>22</v>
      </c>
      <c r="K314">
        <v>1382677200</v>
      </c>
      <c r="L314">
        <v>1383282000</v>
      </c>
      <c r="M314" t="b">
        <v>0</v>
      </c>
      <c r="N314" t="b">
        <v>0</v>
      </c>
      <c r="O314" t="s">
        <v>33</v>
      </c>
      <c r="P314">
        <f t="shared" si="29"/>
        <v>310</v>
      </c>
      <c r="Q314">
        <f t="shared" si="28"/>
        <v>49</v>
      </c>
      <c r="R314" t="str">
        <f t="shared" si="24"/>
        <v>theater</v>
      </c>
      <c r="S314" t="str">
        <f t="shared" si="25"/>
        <v>plays</v>
      </c>
      <c r="T314" s="6">
        <f t="shared" si="26"/>
        <v>41572.208333333336</v>
      </c>
      <c r="U314" s="6">
        <f t="shared" si="27"/>
        <v>41579.208333333336</v>
      </c>
    </row>
    <row r="315" spans="1:21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G315" t="s">
        <v>20</v>
      </c>
      <c r="H315">
        <v>223</v>
      </c>
      <c r="I315" t="s">
        <v>21</v>
      </c>
      <c r="J315" t="s">
        <v>22</v>
      </c>
      <c r="K315">
        <v>1330322400</v>
      </c>
      <c r="L315">
        <v>1330495200</v>
      </c>
      <c r="M315" t="b">
        <v>0</v>
      </c>
      <c r="N315" t="b">
        <v>0</v>
      </c>
      <c r="O315" t="s">
        <v>23</v>
      </c>
      <c r="P315">
        <f t="shared" si="29"/>
        <v>395</v>
      </c>
      <c r="Q315">
        <f t="shared" si="28"/>
        <v>39</v>
      </c>
      <c r="R315" t="str">
        <f t="shared" si="24"/>
        <v>music</v>
      </c>
      <c r="S315" t="str">
        <f t="shared" si="25"/>
        <v>rock</v>
      </c>
      <c r="T315" s="6">
        <f t="shared" si="26"/>
        <v>40966.25</v>
      </c>
      <c r="U315" s="6">
        <f t="shared" si="27"/>
        <v>40968.25</v>
      </c>
    </row>
    <row r="316" spans="1:21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G316" t="s">
        <v>20</v>
      </c>
      <c r="H316">
        <v>133</v>
      </c>
      <c r="I316" t="s">
        <v>21</v>
      </c>
      <c r="J316" t="s">
        <v>22</v>
      </c>
      <c r="K316">
        <v>1552366800</v>
      </c>
      <c r="L316">
        <v>1552798800</v>
      </c>
      <c r="M316" t="b">
        <v>0</v>
      </c>
      <c r="N316" t="b">
        <v>1</v>
      </c>
      <c r="O316" t="s">
        <v>42</v>
      </c>
      <c r="P316">
        <f t="shared" si="29"/>
        <v>295</v>
      </c>
      <c r="Q316">
        <f t="shared" si="28"/>
        <v>31.02</v>
      </c>
      <c r="R316" t="str">
        <f t="shared" si="24"/>
        <v>film &amp; video</v>
      </c>
      <c r="S316" t="str">
        <f t="shared" si="25"/>
        <v>documentary</v>
      </c>
      <c r="T316" s="6">
        <f t="shared" si="26"/>
        <v>43536.208333333328</v>
      </c>
      <c r="U316" s="6">
        <f t="shared" si="27"/>
        <v>43541.208333333328</v>
      </c>
    </row>
    <row r="317" spans="1:21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G317" t="s">
        <v>14</v>
      </c>
      <c r="H317">
        <v>31</v>
      </c>
      <c r="I317" t="s">
        <v>21</v>
      </c>
      <c r="J317" t="s">
        <v>22</v>
      </c>
      <c r="K317">
        <v>1400907600</v>
      </c>
      <c r="L317">
        <v>1403413200</v>
      </c>
      <c r="M317" t="b">
        <v>0</v>
      </c>
      <c r="N317" t="b">
        <v>0</v>
      </c>
      <c r="O317" t="s">
        <v>33</v>
      </c>
      <c r="P317">
        <f t="shared" si="29"/>
        <v>34</v>
      </c>
      <c r="Q317">
        <f t="shared" si="28"/>
        <v>103.87</v>
      </c>
      <c r="R317" t="str">
        <f t="shared" si="24"/>
        <v>theater</v>
      </c>
      <c r="S317" t="str">
        <f t="shared" si="25"/>
        <v>plays</v>
      </c>
      <c r="T317" s="6">
        <f t="shared" si="26"/>
        <v>41783.208333333336</v>
      </c>
      <c r="U317" s="6">
        <f t="shared" si="27"/>
        <v>41812.208333333336</v>
      </c>
    </row>
    <row r="318" spans="1:21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G318" t="s">
        <v>14</v>
      </c>
      <c r="H318">
        <v>108</v>
      </c>
      <c r="I318" t="s">
        <v>107</v>
      </c>
      <c r="J318" t="s">
        <v>108</v>
      </c>
      <c r="K318">
        <v>1574143200</v>
      </c>
      <c r="L318">
        <v>1574229600</v>
      </c>
      <c r="M318" t="b">
        <v>0</v>
      </c>
      <c r="N318" t="b">
        <v>1</v>
      </c>
      <c r="O318" t="s">
        <v>17</v>
      </c>
      <c r="P318">
        <f t="shared" si="29"/>
        <v>67</v>
      </c>
      <c r="Q318">
        <f t="shared" si="28"/>
        <v>59.27</v>
      </c>
      <c r="R318" t="str">
        <f t="shared" si="24"/>
        <v>food</v>
      </c>
      <c r="S318" t="str">
        <f t="shared" si="25"/>
        <v>food trucks</v>
      </c>
      <c r="T318" s="6">
        <f t="shared" si="26"/>
        <v>43788.25</v>
      </c>
      <c r="U318" s="6">
        <f t="shared" si="27"/>
        <v>43789.25</v>
      </c>
    </row>
    <row r="319" spans="1:21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G319" t="s">
        <v>14</v>
      </c>
      <c r="H319">
        <v>30</v>
      </c>
      <c r="I319" t="s">
        <v>21</v>
      </c>
      <c r="J319" t="s">
        <v>22</v>
      </c>
      <c r="K319">
        <v>1494738000</v>
      </c>
      <c r="L319">
        <v>1495861200</v>
      </c>
      <c r="M319" t="b">
        <v>0</v>
      </c>
      <c r="N319" t="b">
        <v>0</v>
      </c>
      <c r="O319" t="s">
        <v>33</v>
      </c>
      <c r="P319">
        <f t="shared" si="29"/>
        <v>19</v>
      </c>
      <c r="Q319">
        <f t="shared" si="28"/>
        <v>42.3</v>
      </c>
      <c r="R319" t="str">
        <f t="shared" si="24"/>
        <v>theater</v>
      </c>
      <c r="S319" t="str">
        <f t="shared" si="25"/>
        <v>plays</v>
      </c>
      <c r="T319" s="6">
        <f t="shared" si="26"/>
        <v>42869.208333333328</v>
      </c>
      <c r="U319" s="6">
        <f t="shared" si="27"/>
        <v>42882.208333333328</v>
      </c>
    </row>
    <row r="320" spans="1:21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G320" t="s">
        <v>14</v>
      </c>
      <c r="H320">
        <v>17</v>
      </c>
      <c r="I320" t="s">
        <v>21</v>
      </c>
      <c r="J320" t="s">
        <v>22</v>
      </c>
      <c r="K320">
        <v>1392357600</v>
      </c>
      <c r="L320">
        <v>1392530400</v>
      </c>
      <c r="M320" t="b">
        <v>0</v>
      </c>
      <c r="N320" t="b">
        <v>0</v>
      </c>
      <c r="O320" t="s">
        <v>23</v>
      </c>
      <c r="P320">
        <f t="shared" si="29"/>
        <v>16</v>
      </c>
      <c r="Q320">
        <f t="shared" si="28"/>
        <v>53.12</v>
      </c>
      <c r="R320" t="str">
        <f t="shared" si="24"/>
        <v>music</v>
      </c>
      <c r="S320" t="str">
        <f t="shared" si="25"/>
        <v>rock</v>
      </c>
      <c r="T320" s="6">
        <f t="shared" si="26"/>
        <v>41684.25</v>
      </c>
      <c r="U320" s="6">
        <f t="shared" si="27"/>
        <v>41686.25</v>
      </c>
    </row>
    <row r="321" spans="1:21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G321" t="s">
        <v>74</v>
      </c>
      <c r="H321">
        <v>64</v>
      </c>
      <c r="I321" t="s">
        <v>21</v>
      </c>
      <c r="J321" t="s">
        <v>22</v>
      </c>
      <c r="K321">
        <v>1281589200</v>
      </c>
      <c r="L321">
        <v>1283662800</v>
      </c>
      <c r="M321" t="b">
        <v>0</v>
      </c>
      <c r="N321" t="b">
        <v>0</v>
      </c>
      <c r="O321" t="s">
        <v>28</v>
      </c>
      <c r="P321">
        <f t="shared" si="29"/>
        <v>39</v>
      </c>
      <c r="Q321">
        <f t="shared" si="28"/>
        <v>50.8</v>
      </c>
      <c r="R321" t="str">
        <f t="shared" si="24"/>
        <v>technology</v>
      </c>
      <c r="S321" t="str">
        <f t="shared" si="25"/>
        <v>web</v>
      </c>
      <c r="T321" s="6">
        <f t="shared" si="26"/>
        <v>40402.208333333336</v>
      </c>
      <c r="U321" s="6">
        <f t="shared" si="27"/>
        <v>40426.208333333336</v>
      </c>
    </row>
    <row r="322" spans="1:21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G322" t="s">
        <v>14</v>
      </c>
      <c r="H322">
        <v>80</v>
      </c>
      <c r="I322" t="s">
        <v>21</v>
      </c>
      <c r="J322" t="s">
        <v>22</v>
      </c>
      <c r="K322">
        <v>1305003600</v>
      </c>
      <c r="L322">
        <v>1305781200</v>
      </c>
      <c r="M322" t="b">
        <v>0</v>
      </c>
      <c r="N322" t="b">
        <v>0</v>
      </c>
      <c r="O322" t="s">
        <v>119</v>
      </c>
      <c r="P322">
        <f t="shared" si="29"/>
        <v>10</v>
      </c>
      <c r="Q322">
        <f t="shared" si="28"/>
        <v>101.15</v>
      </c>
      <c r="R322" t="str">
        <f t="shared" si="24"/>
        <v>publishing</v>
      </c>
      <c r="S322" t="str">
        <f t="shared" si="25"/>
        <v>fiction</v>
      </c>
      <c r="T322" s="6">
        <f t="shared" si="26"/>
        <v>40673.208333333336</v>
      </c>
      <c r="U322" s="6">
        <f t="shared" si="27"/>
        <v>40682.208333333336</v>
      </c>
    </row>
    <row r="323" spans="1:21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G323" t="s">
        <v>14</v>
      </c>
      <c r="H323">
        <v>2468</v>
      </c>
      <c r="I323" t="s">
        <v>21</v>
      </c>
      <c r="J323" t="s">
        <v>22</v>
      </c>
      <c r="K323">
        <v>1301634000</v>
      </c>
      <c r="L323">
        <v>1302325200</v>
      </c>
      <c r="M323" t="b">
        <v>0</v>
      </c>
      <c r="N323" t="b">
        <v>0</v>
      </c>
      <c r="O323" t="s">
        <v>100</v>
      </c>
      <c r="P323">
        <f t="shared" si="29"/>
        <v>94</v>
      </c>
      <c r="Q323">
        <f t="shared" si="28"/>
        <v>65</v>
      </c>
      <c r="R323" t="str">
        <f t="shared" ref="R323:R386" si="30">LEFT(O323,SEARCH("/",O323)-1)</f>
        <v>film &amp; video</v>
      </c>
      <c r="S323" t="str">
        <f t="shared" ref="S323:S386" si="31">RIGHT(O323,LEN(O323)-SEARCH("/",O323))</f>
        <v>shorts</v>
      </c>
      <c r="T323" s="6">
        <f t="shared" ref="T323:T386" si="32">(((K323/60)/60)/24)+DATE(1970,1,1)</f>
        <v>40634.208333333336</v>
      </c>
      <c r="U323" s="6">
        <f t="shared" ref="U323:U386" si="33">(((L323/60)/60)/24)+DATE(1970,1,1)</f>
        <v>40642.208333333336</v>
      </c>
    </row>
    <row r="324" spans="1:21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G324" t="s">
        <v>20</v>
      </c>
      <c r="H324">
        <v>5168</v>
      </c>
      <c r="I324" t="s">
        <v>21</v>
      </c>
      <c r="J324" t="s">
        <v>22</v>
      </c>
      <c r="K324">
        <v>1290664800</v>
      </c>
      <c r="L324">
        <v>1291788000</v>
      </c>
      <c r="M324" t="b">
        <v>0</v>
      </c>
      <c r="N324" t="b">
        <v>0</v>
      </c>
      <c r="O324" t="s">
        <v>33</v>
      </c>
      <c r="P324">
        <f t="shared" si="29"/>
        <v>167</v>
      </c>
      <c r="Q324">
        <f t="shared" ref="Q324:Q387" si="34">ROUND(E324/H324,2)</f>
        <v>38</v>
      </c>
      <c r="R324" t="str">
        <f t="shared" si="30"/>
        <v>theater</v>
      </c>
      <c r="S324" t="str">
        <f t="shared" si="31"/>
        <v>plays</v>
      </c>
      <c r="T324" s="6">
        <f t="shared" si="32"/>
        <v>40507.25</v>
      </c>
      <c r="U324" s="6">
        <f t="shared" si="33"/>
        <v>40520.25</v>
      </c>
    </row>
    <row r="325" spans="1:21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G325" t="s">
        <v>14</v>
      </c>
      <c r="H325">
        <v>26</v>
      </c>
      <c r="I325" t="s">
        <v>40</v>
      </c>
      <c r="J325" t="s">
        <v>41</v>
      </c>
      <c r="K325">
        <v>1395896400</v>
      </c>
      <c r="L325">
        <v>1396069200</v>
      </c>
      <c r="M325" t="b">
        <v>0</v>
      </c>
      <c r="N325" t="b">
        <v>0</v>
      </c>
      <c r="O325" t="s">
        <v>42</v>
      </c>
      <c r="P325">
        <f t="shared" si="29"/>
        <v>24</v>
      </c>
      <c r="Q325">
        <f t="shared" si="34"/>
        <v>82.62</v>
      </c>
      <c r="R325" t="str">
        <f t="shared" si="30"/>
        <v>film &amp; video</v>
      </c>
      <c r="S325" t="str">
        <f t="shared" si="31"/>
        <v>documentary</v>
      </c>
      <c r="T325" s="6">
        <f t="shared" si="32"/>
        <v>41725.208333333336</v>
      </c>
      <c r="U325" s="6">
        <f t="shared" si="33"/>
        <v>41727.208333333336</v>
      </c>
    </row>
    <row r="326" spans="1:21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G326" t="s">
        <v>20</v>
      </c>
      <c r="H326">
        <v>307</v>
      </c>
      <c r="I326" t="s">
        <v>21</v>
      </c>
      <c r="J326" t="s">
        <v>22</v>
      </c>
      <c r="K326">
        <v>1434862800</v>
      </c>
      <c r="L326">
        <v>1435899600</v>
      </c>
      <c r="M326" t="b">
        <v>0</v>
      </c>
      <c r="N326" t="b">
        <v>1</v>
      </c>
      <c r="O326" t="s">
        <v>33</v>
      </c>
      <c r="P326">
        <f t="shared" si="29"/>
        <v>164</v>
      </c>
      <c r="Q326">
        <f t="shared" si="34"/>
        <v>37.94</v>
      </c>
      <c r="R326" t="str">
        <f t="shared" si="30"/>
        <v>theater</v>
      </c>
      <c r="S326" t="str">
        <f t="shared" si="31"/>
        <v>plays</v>
      </c>
      <c r="T326" s="6">
        <f t="shared" si="32"/>
        <v>42176.208333333328</v>
      </c>
      <c r="U326" s="6">
        <f t="shared" si="33"/>
        <v>42188.208333333328</v>
      </c>
    </row>
    <row r="327" spans="1:21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G327" t="s">
        <v>14</v>
      </c>
      <c r="H327">
        <v>73</v>
      </c>
      <c r="I327" t="s">
        <v>21</v>
      </c>
      <c r="J327" t="s">
        <v>22</v>
      </c>
      <c r="K327">
        <v>1529125200</v>
      </c>
      <c r="L327">
        <v>1531112400</v>
      </c>
      <c r="M327" t="b">
        <v>0</v>
      </c>
      <c r="N327" t="b">
        <v>1</v>
      </c>
      <c r="O327" t="s">
        <v>33</v>
      </c>
      <c r="P327">
        <f t="shared" ref="P327:P390" si="35">ROUND(100*(E327/D327),0)</f>
        <v>91</v>
      </c>
      <c r="Q327">
        <f t="shared" si="34"/>
        <v>80.78</v>
      </c>
      <c r="R327" t="str">
        <f t="shared" si="30"/>
        <v>theater</v>
      </c>
      <c r="S327" t="str">
        <f t="shared" si="31"/>
        <v>plays</v>
      </c>
      <c r="T327" s="6">
        <f t="shared" si="32"/>
        <v>43267.208333333328</v>
      </c>
      <c r="U327" s="6">
        <f t="shared" si="33"/>
        <v>43290.208333333328</v>
      </c>
    </row>
    <row r="328" spans="1:21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G328" t="s">
        <v>14</v>
      </c>
      <c r="H328">
        <v>128</v>
      </c>
      <c r="I328" t="s">
        <v>21</v>
      </c>
      <c r="J328" t="s">
        <v>22</v>
      </c>
      <c r="K328">
        <v>1451109600</v>
      </c>
      <c r="L328">
        <v>1451628000</v>
      </c>
      <c r="M328" t="b">
        <v>0</v>
      </c>
      <c r="N328" t="b">
        <v>0</v>
      </c>
      <c r="O328" t="s">
        <v>71</v>
      </c>
      <c r="P328">
        <f t="shared" si="35"/>
        <v>46</v>
      </c>
      <c r="Q328">
        <f t="shared" si="34"/>
        <v>25.98</v>
      </c>
      <c r="R328" t="str">
        <f t="shared" si="30"/>
        <v>film &amp; video</v>
      </c>
      <c r="S328" t="str">
        <f t="shared" si="31"/>
        <v>animation</v>
      </c>
      <c r="T328" s="6">
        <f t="shared" si="32"/>
        <v>42364.25</v>
      </c>
      <c r="U328" s="6">
        <f t="shared" si="33"/>
        <v>42370.25</v>
      </c>
    </row>
    <row r="329" spans="1:21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G329" t="s">
        <v>14</v>
      </c>
      <c r="H329">
        <v>33</v>
      </c>
      <c r="I329" t="s">
        <v>21</v>
      </c>
      <c r="J329" t="s">
        <v>22</v>
      </c>
      <c r="K329">
        <v>1566968400</v>
      </c>
      <c r="L329">
        <v>1567314000</v>
      </c>
      <c r="M329" t="b">
        <v>0</v>
      </c>
      <c r="N329" t="b">
        <v>1</v>
      </c>
      <c r="O329" t="s">
        <v>33</v>
      </c>
      <c r="P329">
        <f t="shared" si="35"/>
        <v>39</v>
      </c>
      <c r="Q329">
        <f t="shared" si="34"/>
        <v>30.36</v>
      </c>
      <c r="R329" t="str">
        <f t="shared" si="30"/>
        <v>theater</v>
      </c>
      <c r="S329" t="str">
        <f t="shared" si="31"/>
        <v>plays</v>
      </c>
      <c r="T329" s="6">
        <f t="shared" si="32"/>
        <v>43705.208333333328</v>
      </c>
      <c r="U329" s="6">
        <f t="shared" si="33"/>
        <v>43709.208333333328</v>
      </c>
    </row>
    <row r="330" spans="1:21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G330" t="s">
        <v>20</v>
      </c>
      <c r="H330">
        <v>2441</v>
      </c>
      <c r="I330" t="s">
        <v>21</v>
      </c>
      <c r="J330" t="s">
        <v>22</v>
      </c>
      <c r="K330">
        <v>1543557600</v>
      </c>
      <c r="L330">
        <v>1544508000</v>
      </c>
      <c r="M330" t="b">
        <v>0</v>
      </c>
      <c r="N330" t="b">
        <v>0</v>
      </c>
      <c r="O330" t="s">
        <v>23</v>
      </c>
      <c r="P330">
        <f t="shared" si="35"/>
        <v>134</v>
      </c>
      <c r="Q330">
        <f t="shared" si="34"/>
        <v>54</v>
      </c>
      <c r="R330" t="str">
        <f t="shared" si="30"/>
        <v>music</v>
      </c>
      <c r="S330" t="str">
        <f t="shared" si="31"/>
        <v>rock</v>
      </c>
      <c r="T330" s="6">
        <f t="shared" si="32"/>
        <v>43434.25</v>
      </c>
      <c r="U330" s="6">
        <f t="shared" si="33"/>
        <v>43445.25</v>
      </c>
    </row>
    <row r="331" spans="1:21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G331" t="s">
        <v>47</v>
      </c>
      <c r="H331">
        <v>211</v>
      </c>
      <c r="I331" t="s">
        <v>21</v>
      </c>
      <c r="J331" t="s">
        <v>22</v>
      </c>
      <c r="K331">
        <v>1481522400</v>
      </c>
      <c r="L331">
        <v>1482472800</v>
      </c>
      <c r="M331" t="b">
        <v>0</v>
      </c>
      <c r="N331" t="b">
        <v>0</v>
      </c>
      <c r="O331" t="s">
        <v>89</v>
      </c>
      <c r="P331">
        <f t="shared" si="35"/>
        <v>23</v>
      </c>
      <c r="Q331">
        <f t="shared" si="34"/>
        <v>101.79</v>
      </c>
      <c r="R331" t="str">
        <f t="shared" si="30"/>
        <v>games</v>
      </c>
      <c r="S331" t="str">
        <f t="shared" si="31"/>
        <v>video games</v>
      </c>
      <c r="T331" s="6">
        <f t="shared" si="32"/>
        <v>42716.25</v>
      </c>
      <c r="U331" s="6">
        <f t="shared" si="33"/>
        <v>42727.25</v>
      </c>
    </row>
    <row r="332" spans="1:21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G332" t="s">
        <v>20</v>
      </c>
      <c r="H332">
        <v>1385</v>
      </c>
      <c r="I332" t="s">
        <v>40</v>
      </c>
      <c r="J332" t="s">
        <v>41</v>
      </c>
      <c r="K332">
        <v>1512712800</v>
      </c>
      <c r="L332">
        <v>1512799200</v>
      </c>
      <c r="M332" t="b">
        <v>0</v>
      </c>
      <c r="N332" t="b">
        <v>0</v>
      </c>
      <c r="O332" t="s">
        <v>42</v>
      </c>
      <c r="P332">
        <f t="shared" si="35"/>
        <v>185</v>
      </c>
      <c r="Q332">
        <f t="shared" si="34"/>
        <v>45</v>
      </c>
      <c r="R332" t="str">
        <f t="shared" si="30"/>
        <v>film &amp; video</v>
      </c>
      <c r="S332" t="str">
        <f t="shared" si="31"/>
        <v>documentary</v>
      </c>
      <c r="T332" s="6">
        <f t="shared" si="32"/>
        <v>43077.25</v>
      </c>
      <c r="U332" s="6">
        <f t="shared" si="33"/>
        <v>43078.25</v>
      </c>
    </row>
    <row r="333" spans="1:21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G333" t="s">
        <v>20</v>
      </c>
      <c r="H333">
        <v>190</v>
      </c>
      <c r="I333" t="s">
        <v>21</v>
      </c>
      <c r="J333" t="s">
        <v>22</v>
      </c>
      <c r="K333">
        <v>1324274400</v>
      </c>
      <c r="L333">
        <v>1324360800</v>
      </c>
      <c r="M333" t="b">
        <v>0</v>
      </c>
      <c r="N333" t="b">
        <v>0</v>
      </c>
      <c r="O333" t="s">
        <v>17</v>
      </c>
      <c r="P333">
        <f t="shared" si="35"/>
        <v>444</v>
      </c>
      <c r="Q333">
        <f t="shared" si="34"/>
        <v>77.069999999999993</v>
      </c>
      <c r="R333" t="str">
        <f t="shared" si="30"/>
        <v>food</v>
      </c>
      <c r="S333" t="str">
        <f t="shared" si="31"/>
        <v>food trucks</v>
      </c>
      <c r="T333" s="6">
        <f t="shared" si="32"/>
        <v>40896.25</v>
      </c>
      <c r="U333" s="6">
        <f t="shared" si="33"/>
        <v>40897.25</v>
      </c>
    </row>
    <row r="334" spans="1:21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G334" t="s">
        <v>20</v>
      </c>
      <c r="H334">
        <v>470</v>
      </c>
      <c r="I334" t="s">
        <v>21</v>
      </c>
      <c r="J334" t="s">
        <v>22</v>
      </c>
      <c r="K334">
        <v>1364446800</v>
      </c>
      <c r="L334">
        <v>1364533200</v>
      </c>
      <c r="M334" t="b">
        <v>0</v>
      </c>
      <c r="N334" t="b">
        <v>0</v>
      </c>
      <c r="O334" t="s">
        <v>65</v>
      </c>
      <c r="P334">
        <f t="shared" si="35"/>
        <v>200</v>
      </c>
      <c r="Q334">
        <f t="shared" si="34"/>
        <v>88.08</v>
      </c>
      <c r="R334" t="str">
        <f t="shared" si="30"/>
        <v>technology</v>
      </c>
      <c r="S334" t="str">
        <f t="shared" si="31"/>
        <v>wearables</v>
      </c>
      <c r="T334" s="6">
        <f t="shared" si="32"/>
        <v>41361.208333333336</v>
      </c>
      <c r="U334" s="6">
        <f t="shared" si="33"/>
        <v>41362.208333333336</v>
      </c>
    </row>
    <row r="335" spans="1:21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G335" t="s">
        <v>20</v>
      </c>
      <c r="H335">
        <v>253</v>
      </c>
      <c r="I335" t="s">
        <v>21</v>
      </c>
      <c r="J335" t="s">
        <v>22</v>
      </c>
      <c r="K335">
        <v>1542693600</v>
      </c>
      <c r="L335">
        <v>1545112800</v>
      </c>
      <c r="M335" t="b">
        <v>0</v>
      </c>
      <c r="N335" t="b">
        <v>0</v>
      </c>
      <c r="O335" t="s">
        <v>33</v>
      </c>
      <c r="P335">
        <f t="shared" si="35"/>
        <v>124</v>
      </c>
      <c r="Q335">
        <f t="shared" si="34"/>
        <v>47.04</v>
      </c>
      <c r="R335" t="str">
        <f t="shared" si="30"/>
        <v>theater</v>
      </c>
      <c r="S335" t="str">
        <f t="shared" si="31"/>
        <v>plays</v>
      </c>
      <c r="T335" s="6">
        <f t="shared" si="32"/>
        <v>43424.25</v>
      </c>
      <c r="U335" s="6">
        <f t="shared" si="33"/>
        <v>43452.25</v>
      </c>
    </row>
    <row r="336" spans="1:21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G336" t="s">
        <v>20</v>
      </c>
      <c r="H336">
        <v>1113</v>
      </c>
      <c r="I336" t="s">
        <v>21</v>
      </c>
      <c r="J336" t="s">
        <v>22</v>
      </c>
      <c r="K336">
        <v>1515564000</v>
      </c>
      <c r="L336">
        <v>1516168800</v>
      </c>
      <c r="M336" t="b">
        <v>0</v>
      </c>
      <c r="N336" t="b">
        <v>0</v>
      </c>
      <c r="O336" t="s">
        <v>23</v>
      </c>
      <c r="P336">
        <f t="shared" si="35"/>
        <v>187</v>
      </c>
      <c r="Q336">
        <f t="shared" si="34"/>
        <v>111</v>
      </c>
      <c r="R336" t="str">
        <f t="shared" si="30"/>
        <v>music</v>
      </c>
      <c r="S336" t="str">
        <f t="shared" si="31"/>
        <v>rock</v>
      </c>
      <c r="T336" s="6">
        <f t="shared" si="32"/>
        <v>43110.25</v>
      </c>
      <c r="U336" s="6">
        <f t="shared" si="33"/>
        <v>43117.25</v>
      </c>
    </row>
    <row r="337" spans="1:21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G337" t="s">
        <v>20</v>
      </c>
      <c r="H337">
        <v>2283</v>
      </c>
      <c r="I337" t="s">
        <v>21</v>
      </c>
      <c r="J337" t="s">
        <v>22</v>
      </c>
      <c r="K337">
        <v>1573797600</v>
      </c>
      <c r="L337">
        <v>1574920800</v>
      </c>
      <c r="M337" t="b">
        <v>0</v>
      </c>
      <c r="N337" t="b">
        <v>0</v>
      </c>
      <c r="O337" t="s">
        <v>23</v>
      </c>
      <c r="P337">
        <f t="shared" si="35"/>
        <v>114</v>
      </c>
      <c r="Q337">
        <f t="shared" si="34"/>
        <v>87</v>
      </c>
      <c r="R337" t="str">
        <f t="shared" si="30"/>
        <v>music</v>
      </c>
      <c r="S337" t="str">
        <f t="shared" si="31"/>
        <v>rock</v>
      </c>
      <c r="T337" s="6">
        <f t="shared" si="32"/>
        <v>43784.25</v>
      </c>
      <c r="U337" s="6">
        <f t="shared" si="33"/>
        <v>43797.25</v>
      </c>
    </row>
    <row r="338" spans="1:21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G338" t="s">
        <v>14</v>
      </c>
      <c r="H338">
        <v>1072</v>
      </c>
      <c r="I338" t="s">
        <v>21</v>
      </c>
      <c r="J338" t="s">
        <v>22</v>
      </c>
      <c r="K338">
        <v>1292392800</v>
      </c>
      <c r="L338">
        <v>1292479200</v>
      </c>
      <c r="M338" t="b">
        <v>0</v>
      </c>
      <c r="N338" t="b">
        <v>1</v>
      </c>
      <c r="O338" t="s">
        <v>23</v>
      </c>
      <c r="P338">
        <f t="shared" si="35"/>
        <v>97</v>
      </c>
      <c r="Q338">
        <f t="shared" si="34"/>
        <v>63.99</v>
      </c>
      <c r="R338" t="str">
        <f t="shared" si="30"/>
        <v>music</v>
      </c>
      <c r="S338" t="str">
        <f t="shared" si="31"/>
        <v>rock</v>
      </c>
      <c r="T338" s="6">
        <f t="shared" si="32"/>
        <v>40527.25</v>
      </c>
      <c r="U338" s="6">
        <f t="shared" si="33"/>
        <v>40528.25</v>
      </c>
    </row>
    <row r="339" spans="1:21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G339" t="s">
        <v>20</v>
      </c>
      <c r="H339">
        <v>1095</v>
      </c>
      <c r="I339" t="s">
        <v>21</v>
      </c>
      <c r="J339" t="s">
        <v>22</v>
      </c>
      <c r="K339">
        <v>1573452000</v>
      </c>
      <c r="L339">
        <v>1573538400</v>
      </c>
      <c r="M339" t="b">
        <v>0</v>
      </c>
      <c r="N339" t="b">
        <v>0</v>
      </c>
      <c r="O339" t="s">
        <v>33</v>
      </c>
      <c r="P339">
        <f t="shared" si="35"/>
        <v>123</v>
      </c>
      <c r="Q339">
        <f t="shared" si="34"/>
        <v>105.99</v>
      </c>
      <c r="R339" t="str">
        <f t="shared" si="30"/>
        <v>theater</v>
      </c>
      <c r="S339" t="str">
        <f t="shared" si="31"/>
        <v>plays</v>
      </c>
      <c r="T339" s="6">
        <f t="shared" si="32"/>
        <v>43780.25</v>
      </c>
      <c r="U339" s="6">
        <f t="shared" si="33"/>
        <v>43781.25</v>
      </c>
    </row>
    <row r="340" spans="1:21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G340" t="s">
        <v>20</v>
      </c>
      <c r="H340">
        <v>1690</v>
      </c>
      <c r="I340" t="s">
        <v>21</v>
      </c>
      <c r="J340" t="s">
        <v>22</v>
      </c>
      <c r="K340">
        <v>1317790800</v>
      </c>
      <c r="L340">
        <v>1320382800</v>
      </c>
      <c r="M340" t="b">
        <v>0</v>
      </c>
      <c r="N340" t="b">
        <v>0</v>
      </c>
      <c r="O340" t="s">
        <v>33</v>
      </c>
      <c r="P340">
        <f t="shared" si="35"/>
        <v>179</v>
      </c>
      <c r="Q340">
        <f t="shared" si="34"/>
        <v>73.989999999999995</v>
      </c>
      <c r="R340" t="str">
        <f t="shared" si="30"/>
        <v>theater</v>
      </c>
      <c r="S340" t="str">
        <f t="shared" si="31"/>
        <v>plays</v>
      </c>
      <c r="T340" s="6">
        <f t="shared" si="32"/>
        <v>40821.208333333336</v>
      </c>
      <c r="U340" s="6">
        <f t="shared" si="33"/>
        <v>40851.208333333336</v>
      </c>
    </row>
    <row r="341" spans="1:21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G341" t="s">
        <v>74</v>
      </c>
      <c r="H341">
        <v>1297</v>
      </c>
      <c r="I341" t="s">
        <v>15</v>
      </c>
      <c r="J341" t="s">
        <v>16</v>
      </c>
      <c r="K341">
        <v>1501650000</v>
      </c>
      <c r="L341">
        <v>1502859600</v>
      </c>
      <c r="M341" t="b">
        <v>0</v>
      </c>
      <c r="N341" t="b">
        <v>0</v>
      </c>
      <c r="O341" t="s">
        <v>33</v>
      </c>
      <c r="P341">
        <f t="shared" si="35"/>
        <v>80</v>
      </c>
      <c r="Q341">
        <f t="shared" si="34"/>
        <v>84.02</v>
      </c>
      <c r="R341" t="str">
        <f t="shared" si="30"/>
        <v>theater</v>
      </c>
      <c r="S341" t="str">
        <f t="shared" si="31"/>
        <v>plays</v>
      </c>
      <c r="T341" s="6">
        <f t="shared" si="32"/>
        <v>42949.208333333328</v>
      </c>
      <c r="U341" s="6">
        <f t="shared" si="33"/>
        <v>42963.208333333328</v>
      </c>
    </row>
    <row r="342" spans="1:21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G342" t="s">
        <v>14</v>
      </c>
      <c r="H342">
        <v>393</v>
      </c>
      <c r="I342" t="s">
        <v>21</v>
      </c>
      <c r="J342" t="s">
        <v>22</v>
      </c>
      <c r="K342">
        <v>1323669600</v>
      </c>
      <c r="L342">
        <v>1323756000</v>
      </c>
      <c r="M342" t="b">
        <v>0</v>
      </c>
      <c r="N342" t="b">
        <v>0</v>
      </c>
      <c r="O342" t="s">
        <v>122</v>
      </c>
      <c r="P342">
        <f t="shared" si="35"/>
        <v>94</v>
      </c>
      <c r="Q342">
        <f t="shared" si="34"/>
        <v>88.97</v>
      </c>
      <c r="R342" t="str">
        <f t="shared" si="30"/>
        <v>photography</v>
      </c>
      <c r="S342" t="str">
        <f t="shared" si="31"/>
        <v>photography books</v>
      </c>
      <c r="T342" s="6">
        <f t="shared" si="32"/>
        <v>40889.25</v>
      </c>
      <c r="U342" s="6">
        <f t="shared" si="33"/>
        <v>40890.25</v>
      </c>
    </row>
    <row r="343" spans="1:21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G343" t="s">
        <v>14</v>
      </c>
      <c r="H343">
        <v>1257</v>
      </c>
      <c r="I343" t="s">
        <v>21</v>
      </c>
      <c r="J343" t="s">
        <v>22</v>
      </c>
      <c r="K343">
        <v>1440738000</v>
      </c>
      <c r="L343">
        <v>1441342800</v>
      </c>
      <c r="M343" t="b">
        <v>0</v>
      </c>
      <c r="N343" t="b">
        <v>0</v>
      </c>
      <c r="O343" t="s">
        <v>60</v>
      </c>
      <c r="P343">
        <f t="shared" si="35"/>
        <v>85</v>
      </c>
      <c r="Q343">
        <f t="shared" si="34"/>
        <v>76.989999999999995</v>
      </c>
      <c r="R343" t="str">
        <f t="shared" si="30"/>
        <v>music</v>
      </c>
      <c r="S343" t="str">
        <f t="shared" si="31"/>
        <v>indie rock</v>
      </c>
      <c r="T343" s="6">
        <f t="shared" si="32"/>
        <v>42244.208333333328</v>
      </c>
      <c r="U343" s="6">
        <f t="shared" si="33"/>
        <v>42251.208333333328</v>
      </c>
    </row>
    <row r="344" spans="1:21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G344" t="s">
        <v>14</v>
      </c>
      <c r="H344">
        <v>328</v>
      </c>
      <c r="I344" t="s">
        <v>21</v>
      </c>
      <c r="J344" t="s">
        <v>22</v>
      </c>
      <c r="K344">
        <v>1374296400</v>
      </c>
      <c r="L344">
        <v>1375333200</v>
      </c>
      <c r="M344" t="b">
        <v>0</v>
      </c>
      <c r="N344" t="b">
        <v>0</v>
      </c>
      <c r="O344" t="s">
        <v>33</v>
      </c>
      <c r="P344">
        <f t="shared" si="35"/>
        <v>67</v>
      </c>
      <c r="Q344">
        <f t="shared" si="34"/>
        <v>97.15</v>
      </c>
      <c r="R344" t="str">
        <f t="shared" si="30"/>
        <v>theater</v>
      </c>
      <c r="S344" t="str">
        <f t="shared" si="31"/>
        <v>plays</v>
      </c>
      <c r="T344" s="6">
        <f t="shared" si="32"/>
        <v>41475.208333333336</v>
      </c>
      <c r="U344" s="6">
        <f t="shared" si="33"/>
        <v>41487.208333333336</v>
      </c>
    </row>
    <row r="345" spans="1:21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G345" t="s">
        <v>14</v>
      </c>
      <c r="H345">
        <v>147</v>
      </c>
      <c r="I345" t="s">
        <v>21</v>
      </c>
      <c r="J345" t="s">
        <v>22</v>
      </c>
      <c r="K345">
        <v>1384840800</v>
      </c>
      <c r="L345">
        <v>1389420000</v>
      </c>
      <c r="M345" t="b">
        <v>0</v>
      </c>
      <c r="N345" t="b">
        <v>0</v>
      </c>
      <c r="O345" t="s">
        <v>33</v>
      </c>
      <c r="P345">
        <f t="shared" si="35"/>
        <v>54</v>
      </c>
      <c r="Q345">
        <f t="shared" si="34"/>
        <v>33.01</v>
      </c>
      <c r="R345" t="str">
        <f t="shared" si="30"/>
        <v>theater</v>
      </c>
      <c r="S345" t="str">
        <f t="shared" si="31"/>
        <v>plays</v>
      </c>
      <c r="T345" s="6">
        <f t="shared" si="32"/>
        <v>41597.25</v>
      </c>
      <c r="U345" s="6">
        <f t="shared" si="33"/>
        <v>41650.25</v>
      </c>
    </row>
    <row r="346" spans="1:21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G346" t="s">
        <v>14</v>
      </c>
      <c r="H346">
        <v>830</v>
      </c>
      <c r="I346" t="s">
        <v>21</v>
      </c>
      <c r="J346" t="s">
        <v>22</v>
      </c>
      <c r="K346">
        <v>1516600800</v>
      </c>
      <c r="L346">
        <v>1520056800</v>
      </c>
      <c r="M346" t="b">
        <v>0</v>
      </c>
      <c r="N346" t="b">
        <v>0</v>
      </c>
      <c r="O346" t="s">
        <v>89</v>
      </c>
      <c r="P346">
        <f t="shared" si="35"/>
        <v>42</v>
      </c>
      <c r="Q346">
        <f t="shared" si="34"/>
        <v>99.95</v>
      </c>
      <c r="R346" t="str">
        <f t="shared" si="30"/>
        <v>games</v>
      </c>
      <c r="S346" t="str">
        <f t="shared" si="31"/>
        <v>video games</v>
      </c>
      <c r="T346" s="6">
        <f t="shared" si="32"/>
        <v>43122.25</v>
      </c>
      <c r="U346" s="6">
        <f t="shared" si="33"/>
        <v>43162.25</v>
      </c>
    </row>
    <row r="347" spans="1:21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G347" t="s">
        <v>14</v>
      </c>
      <c r="H347">
        <v>331</v>
      </c>
      <c r="I347" t="s">
        <v>40</v>
      </c>
      <c r="J347" t="s">
        <v>41</v>
      </c>
      <c r="K347">
        <v>1436418000</v>
      </c>
      <c r="L347">
        <v>1436504400</v>
      </c>
      <c r="M347" t="b">
        <v>0</v>
      </c>
      <c r="N347" t="b">
        <v>0</v>
      </c>
      <c r="O347" t="s">
        <v>53</v>
      </c>
      <c r="P347">
        <f t="shared" si="35"/>
        <v>15</v>
      </c>
      <c r="Q347">
        <f t="shared" si="34"/>
        <v>69.97</v>
      </c>
      <c r="R347" t="str">
        <f t="shared" si="30"/>
        <v>film &amp; video</v>
      </c>
      <c r="S347" t="str">
        <f t="shared" si="31"/>
        <v>drama</v>
      </c>
      <c r="T347" s="6">
        <f t="shared" si="32"/>
        <v>42194.208333333328</v>
      </c>
      <c r="U347" s="6">
        <f t="shared" si="33"/>
        <v>42195.208333333328</v>
      </c>
    </row>
    <row r="348" spans="1:21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G348" t="s">
        <v>14</v>
      </c>
      <c r="H348">
        <v>25</v>
      </c>
      <c r="I348" t="s">
        <v>21</v>
      </c>
      <c r="J348" t="s">
        <v>22</v>
      </c>
      <c r="K348">
        <v>1503550800</v>
      </c>
      <c r="L348">
        <v>1508302800</v>
      </c>
      <c r="M348" t="b">
        <v>0</v>
      </c>
      <c r="N348" t="b">
        <v>1</v>
      </c>
      <c r="O348" t="s">
        <v>60</v>
      </c>
      <c r="P348">
        <f t="shared" si="35"/>
        <v>34</v>
      </c>
      <c r="Q348">
        <f t="shared" si="34"/>
        <v>110.32</v>
      </c>
      <c r="R348" t="str">
        <f t="shared" si="30"/>
        <v>music</v>
      </c>
      <c r="S348" t="str">
        <f t="shared" si="31"/>
        <v>indie rock</v>
      </c>
      <c r="T348" s="6">
        <f t="shared" si="32"/>
        <v>42971.208333333328</v>
      </c>
      <c r="U348" s="6">
        <f t="shared" si="33"/>
        <v>43026.208333333328</v>
      </c>
    </row>
    <row r="349" spans="1:21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G349" t="s">
        <v>20</v>
      </c>
      <c r="H349">
        <v>191</v>
      </c>
      <c r="I349" t="s">
        <v>21</v>
      </c>
      <c r="J349" t="s">
        <v>22</v>
      </c>
      <c r="K349">
        <v>1423634400</v>
      </c>
      <c r="L349">
        <v>1425708000</v>
      </c>
      <c r="M349" t="b">
        <v>0</v>
      </c>
      <c r="N349" t="b">
        <v>0</v>
      </c>
      <c r="O349" t="s">
        <v>28</v>
      </c>
      <c r="P349">
        <f t="shared" si="35"/>
        <v>1401</v>
      </c>
      <c r="Q349">
        <f t="shared" si="34"/>
        <v>66.010000000000005</v>
      </c>
      <c r="R349" t="str">
        <f t="shared" si="30"/>
        <v>technology</v>
      </c>
      <c r="S349" t="str">
        <f t="shared" si="31"/>
        <v>web</v>
      </c>
      <c r="T349" s="6">
        <f t="shared" si="32"/>
        <v>42046.25</v>
      </c>
      <c r="U349" s="6">
        <f t="shared" si="33"/>
        <v>42070.25</v>
      </c>
    </row>
    <row r="350" spans="1:21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G350" t="s">
        <v>14</v>
      </c>
      <c r="H350">
        <v>3483</v>
      </c>
      <c r="I350" t="s">
        <v>21</v>
      </c>
      <c r="J350" t="s">
        <v>22</v>
      </c>
      <c r="K350">
        <v>1487224800</v>
      </c>
      <c r="L350">
        <v>1488348000</v>
      </c>
      <c r="M350" t="b">
        <v>0</v>
      </c>
      <c r="N350" t="b">
        <v>0</v>
      </c>
      <c r="O350" t="s">
        <v>17</v>
      </c>
      <c r="P350">
        <f t="shared" si="35"/>
        <v>72</v>
      </c>
      <c r="Q350">
        <f t="shared" si="34"/>
        <v>41.01</v>
      </c>
      <c r="R350" t="str">
        <f t="shared" si="30"/>
        <v>food</v>
      </c>
      <c r="S350" t="str">
        <f t="shared" si="31"/>
        <v>food trucks</v>
      </c>
      <c r="T350" s="6">
        <f t="shared" si="32"/>
        <v>42782.25</v>
      </c>
      <c r="U350" s="6">
        <f t="shared" si="33"/>
        <v>42795.25</v>
      </c>
    </row>
    <row r="351" spans="1:21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G351" t="s">
        <v>14</v>
      </c>
      <c r="H351">
        <v>923</v>
      </c>
      <c r="I351" t="s">
        <v>21</v>
      </c>
      <c r="J351" t="s">
        <v>22</v>
      </c>
      <c r="K351">
        <v>1500008400</v>
      </c>
      <c r="L351">
        <v>1502600400</v>
      </c>
      <c r="M351" t="b">
        <v>0</v>
      </c>
      <c r="N351" t="b">
        <v>0</v>
      </c>
      <c r="O351" t="s">
        <v>33</v>
      </c>
      <c r="P351">
        <f t="shared" si="35"/>
        <v>53</v>
      </c>
      <c r="Q351">
        <f t="shared" si="34"/>
        <v>103.96</v>
      </c>
      <c r="R351" t="str">
        <f t="shared" si="30"/>
        <v>theater</v>
      </c>
      <c r="S351" t="str">
        <f t="shared" si="31"/>
        <v>plays</v>
      </c>
      <c r="T351" s="6">
        <f t="shared" si="32"/>
        <v>42930.208333333328</v>
      </c>
      <c r="U351" s="6">
        <f t="shared" si="33"/>
        <v>42960.208333333328</v>
      </c>
    </row>
    <row r="352" spans="1:21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G352" t="s">
        <v>14</v>
      </c>
      <c r="H352">
        <v>1</v>
      </c>
      <c r="I352" t="s">
        <v>21</v>
      </c>
      <c r="J352" t="s">
        <v>22</v>
      </c>
      <c r="K352">
        <v>1432098000</v>
      </c>
      <c r="L352">
        <v>1433653200</v>
      </c>
      <c r="M352" t="b">
        <v>0</v>
      </c>
      <c r="N352" t="b">
        <v>1</v>
      </c>
      <c r="O352" t="s">
        <v>159</v>
      </c>
      <c r="P352">
        <f t="shared" si="35"/>
        <v>5</v>
      </c>
      <c r="Q352">
        <f t="shared" si="34"/>
        <v>5</v>
      </c>
      <c r="R352" t="str">
        <f t="shared" si="30"/>
        <v>music</v>
      </c>
      <c r="S352" t="str">
        <f t="shared" si="31"/>
        <v>jazz</v>
      </c>
      <c r="T352" s="6">
        <f t="shared" si="32"/>
        <v>42144.208333333328</v>
      </c>
      <c r="U352" s="6">
        <f t="shared" si="33"/>
        <v>42162.208333333328</v>
      </c>
    </row>
    <row r="353" spans="1:21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G353" t="s">
        <v>20</v>
      </c>
      <c r="H353">
        <v>2013</v>
      </c>
      <c r="I353" t="s">
        <v>21</v>
      </c>
      <c r="J353" t="s">
        <v>22</v>
      </c>
      <c r="K353">
        <v>1440392400</v>
      </c>
      <c r="L353">
        <v>1441602000</v>
      </c>
      <c r="M353" t="b">
        <v>0</v>
      </c>
      <c r="N353" t="b">
        <v>0</v>
      </c>
      <c r="O353" t="s">
        <v>23</v>
      </c>
      <c r="P353">
        <f t="shared" si="35"/>
        <v>128</v>
      </c>
      <c r="Q353">
        <f t="shared" si="34"/>
        <v>47.01</v>
      </c>
      <c r="R353" t="str">
        <f t="shared" si="30"/>
        <v>music</v>
      </c>
      <c r="S353" t="str">
        <f t="shared" si="31"/>
        <v>rock</v>
      </c>
      <c r="T353" s="6">
        <f t="shared" si="32"/>
        <v>42240.208333333328</v>
      </c>
      <c r="U353" s="6">
        <f t="shared" si="33"/>
        <v>42254.208333333328</v>
      </c>
    </row>
    <row r="354" spans="1:21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G354" t="s">
        <v>14</v>
      </c>
      <c r="H354">
        <v>33</v>
      </c>
      <c r="I354" t="s">
        <v>15</v>
      </c>
      <c r="J354" t="s">
        <v>16</v>
      </c>
      <c r="K354">
        <v>1446876000</v>
      </c>
      <c r="L354">
        <v>1447567200</v>
      </c>
      <c r="M354" t="b">
        <v>0</v>
      </c>
      <c r="N354" t="b">
        <v>0</v>
      </c>
      <c r="O354" t="s">
        <v>33</v>
      </c>
      <c r="P354">
        <f t="shared" si="35"/>
        <v>35</v>
      </c>
      <c r="Q354">
        <f t="shared" si="34"/>
        <v>29.61</v>
      </c>
      <c r="R354" t="str">
        <f t="shared" si="30"/>
        <v>theater</v>
      </c>
      <c r="S354" t="str">
        <f t="shared" si="31"/>
        <v>plays</v>
      </c>
      <c r="T354" s="6">
        <f t="shared" si="32"/>
        <v>42315.25</v>
      </c>
      <c r="U354" s="6">
        <f t="shared" si="33"/>
        <v>42323.25</v>
      </c>
    </row>
    <row r="355" spans="1:21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G355" t="s">
        <v>20</v>
      </c>
      <c r="H355">
        <v>1703</v>
      </c>
      <c r="I355" t="s">
        <v>21</v>
      </c>
      <c r="J355" t="s">
        <v>22</v>
      </c>
      <c r="K355">
        <v>1562302800</v>
      </c>
      <c r="L355">
        <v>1562389200</v>
      </c>
      <c r="M355" t="b">
        <v>0</v>
      </c>
      <c r="N355" t="b">
        <v>0</v>
      </c>
      <c r="O355" t="s">
        <v>33</v>
      </c>
      <c r="P355">
        <f t="shared" si="35"/>
        <v>411</v>
      </c>
      <c r="Q355">
        <f t="shared" si="34"/>
        <v>81.010000000000005</v>
      </c>
      <c r="R355" t="str">
        <f t="shared" si="30"/>
        <v>theater</v>
      </c>
      <c r="S355" t="str">
        <f t="shared" si="31"/>
        <v>plays</v>
      </c>
      <c r="T355" s="6">
        <f t="shared" si="32"/>
        <v>43651.208333333328</v>
      </c>
      <c r="U355" s="6">
        <f t="shared" si="33"/>
        <v>43652.208333333328</v>
      </c>
    </row>
    <row r="356" spans="1:21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G356" t="s">
        <v>20</v>
      </c>
      <c r="H356">
        <v>80</v>
      </c>
      <c r="I356" t="s">
        <v>36</v>
      </c>
      <c r="J356" t="s">
        <v>37</v>
      </c>
      <c r="K356">
        <v>1378184400</v>
      </c>
      <c r="L356">
        <v>1378789200</v>
      </c>
      <c r="M356" t="b">
        <v>0</v>
      </c>
      <c r="N356" t="b">
        <v>0</v>
      </c>
      <c r="O356" t="s">
        <v>42</v>
      </c>
      <c r="P356">
        <f t="shared" si="35"/>
        <v>124</v>
      </c>
      <c r="Q356">
        <f t="shared" si="34"/>
        <v>94.35</v>
      </c>
      <c r="R356" t="str">
        <f t="shared" si="30"/>
        <v>film &amp; video</v>
      </c>
      <c r="S356" t="str">
        <f t="shared" si="31"/>
        <v>documentary</v>
      </c>
      <c r="T356" s="6">
        <f t="shared" si="32"/>
        <v>41520.208333333336</v>
      </c>
      <c r="U356" s="6">
        <f t="shared" si="33"/>
        <v>41527.208333333336</v>
      </c>
    </row>
    <row r="357" spans="1:21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G357" t="s">
        <v>47</v>
      </c>
      <c r="H357">
        <v>86</v>
      </c>
      <c r="I357" t="s">
        <v>21</v>
      </c>
      <c r="J357" t="s">
        <v>22</v>
      </c>
      <c r="K357">
        <v>1485064800</v>
      </c>
      <c r="L357">
        <v>1488520800</v>
      </c>
      <c r="M357" t="b">
        <v>0</v>
      </c>
      <c r="N357" t="b">
        <v>0</v>
      </c>
      <c r="O357" t="s">
        <v>65</v>
      </c>
      <c r="P357">
        <f t="shared" si="35"/>
        <v>59</v>
      </c>
      <c r="Q357">
        <f t="shared" si="34"/>
        <v>26.06</v>
      </c>
      <c r="R357" t="str">
        <f t="shared" si="30"/>
        <v>technology</v>
      </c>
      <c r="S357" t="str">
        <f t="shared" si="31"/>
        <v>wearables</v>
      </c>
      <c r="T357" s="6">
        <f t="shared" si="32"/>
        <v>42757.25</v>
      </c>
      <c r="U357" s="6">
        <f t="shared" si="33"/>
        <v>42797.25</v>
      </c>
    </row>
    <row r="358" spans="1:21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G358" t="s">
        <v>14</v>
      </c>
      <c r="H358">
        <v>40</v>
      </c>
      <c r="I358" t="s">
        <v>107</v>
      </c>
      <c r="J358" t="s">
        <v>108</v>
      </c>
      <c r="K358">
        <v>1326520800</v>
      </c>
      <c r="L358">
        <v>1327298400</v>
      </c>
      <c r="M358" t="b">
        <v>0</v>
      </c>
      <c r="N358" t="b">
        <v>0</v>
      </c>
      <c r="O358" t="s">
        <v>33</v>
      </c>
      <c r="P358">
        <f t="shared" si="35"/>
        <v>37</v>
      </c>
      <c r="Q358">
        <f t="shared" si="34"/>
        <v>85.78</v>
      </c>
      <c r="R358" t="str">
        <f t="shared" si="30"/>
        <v>theater</v>
      </c>
      <c r="S358" t="str">
        <f t="shared" si="31"/>
        <v>plays</v>
      </c>
      <c r="T358" s="6">
        <f t="shared" si="32"/>
        <v>40922.25</v>
      </c>
      <c r="U358" s="6">
        <f t="shared" si="33"/>
        <v>40931.25</v>
      </c>
    </row>
    <row r="359" spans="1:21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G359" t="s">
        <v>20</v>
      </c>
      <c r="H359">
        <v>41</v>
      </c>
      <c r="I359" t="s">
        <v>21</v>
      </c>
      <c r="J359" t="s">
        <v>22</v>
      </c>
      <c r="K359">
        <v>1441256400</v>
      </c>
      <c r="L359">
        <v>1443416400</v>
      </c>
      <c r="M359" t="b">
        <v>0</v>
      </c>
      <c r="N359" t="b">
        <v>0</v>
      </c>
      <c r="O359" t="s">
        <v>89</v>
      </c>
      <c r="P359">
        <f t="shared" si="35"/>
        <v>185</v>
      </c>
      <c r="Q359">
        <f t="shared" si="34"/>
        <v>103.73</v>
      </c>
      <c r="R359" t="str">
        <f t="shared" si="30"/>
        <v>games</v>
      </c>
      <c r="S359" t="str">
        <f t="shared" si="31"/>
        <v>video games</v>
      </c>
      <c r="T359" s="6">
        <f t="shared" si="32"/>
        <v>42250.208333333328</v>
      </c>
      <c r="U359" s="6">
        <f t="shared" si="33"/>
        <v>42275.208333333328</v>
      </c>
    </row>
    <row r="360" spans="1:21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G360" t="s">
        <v>14</v>
      </c>
      <c r="H360">
        <v>23</v>
      </c>
      <c r="I360" t="s">
        <v>15</v>
      </c>
      <c r="J360" t="s">
        <v>16</v>
      </c>
      <c r="K360">
        <v>1533877200</v>
      </c>
      <c r="L360">
        <v>1534136400</v>
      </c>
      <c r="M360" t="b">
        <v>1</v>
      </c>
      <c r="N360" t="b">
        <v>0</v>
      </c>
      <c r="O360" t="s">
        <v>122</v>
      </c>
      <c r="P360">
        <f t="shared" si="35"/>
        <v>12</v>
      </c>
      <c r="Q360">
        <f t="shared" si="34"/>
        <v>49.83</v>
      </c>
      <c r="R360" t="str">
        <f t="shared" si="30"/>
        <v>photography</v>
      </c>
      <c r="S360" t="str">
        <f t="shared" si="31"/>
        <v>photography books</v>
      </c>
      <c r="T360" s="6">
        <f t="shared" si="32"/>
        <v>43322.208333333328</v>
      </c>
      <c r="U360" s="6">
        <f t="shared" si="33"/>
        <v>43325.208333333328</v>
      </c>
    </row>
    <row r="361" spans="1:21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G361" t="s">
        <v>20</v>
      </c>
      <c r="H361">
        <v>187</v>
      </c>
      <c r="I361" t="s">
        <v>21</v>
      </c>
      <c r="J361" t="s">
        <v>22</v>
      </c>
      <c r="K361">
        <v>1314421200</v>
      </c>
      <c r="L361">
        <v>1315026000</v>
      </c>
      <c r="M361" t="b">
        <v>0</v>
      </c>
      <c r="N361" t="b">
        <v>0</v>
      </c>
      <c r="O361" t="s">
        <v>71</v>
      </c>
      <c r="P361">
        <f t="shared" si="35"/>
        <v>299</v>
      </c>
      <c r="Q361">
        <f t="shared" si="34"/>
        <v>63.89</v>
      </c>
      <c r="R361" t="str">
        <f t="shared" si="30"/>
        <v>film &amp; video</v>
      </c>
      <c r="S361" t="str">
        <f t="shared" si="31"/>
        <v>animation</v>
      </c>
      <c r="T361" s="6">
        <f t="shared" si="32"/>
        <v>40782.208333333336</v>
      </c>
      <c r="U361" s="6">
        <f t="shared" si="33"/>
        <v>40789.208333333336</v>
      </c>
    </row>
    <row r="362" spans="1:21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G362" t="s">
        <v>20</v>
      </c>
      <c r="H362">
        <v>2875</v>
      </c>
      <c r="I362" t="s">
        <v>40</v>
      </c>
      <c r="J362" t="s">
        <v>41</v>
      </c>
      <c r="K362">
        <v>1293861600</v>
      </c>
      <c r="L362">
        <v>1295071200</v>
      </c>
      <c r="M362" t="b">
        <v>0</v>
      </c>
      <c r="N362" t="b">
        <v>1</v>
      </c>
      <c r="O362" t="s">
        <v>33</v>
      </c>
      <c r="P362">
        <f t="shared" si="35"/>
        <v>226</v>
      </c>
      <c r="Q362">
        <f t="shared" si="34"/>
        <v>47</v>
      </c>
      <c r="R362" t="str">
        <f t="shared" si="30"/>
        <v>theater</v>
      </c>
      <c r="S362" t="str">
        <f t="shared" si="31"/>
        <v>plays</v>
      </c>
      <c r="T362" s="6">
        <f t="shared" si="32"/>
        <v>40544.25</v>
      </c>
      <c r="U362" s="6">
        <f t="shared" si="33"/>
        <v>40558.25</v>
      </c>
    </row>
    <row r="363" spans="1:21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G363" t="s">
        <v>20</v>
      </c>
      <c r="H363">
        <v>88</v>
      </c>
      <c r="I363" t="s">
        <v>21</v>
      </c>
      <c r="J363" t="s">
        <v>22</v>
      </c>
      <c r="K363">
        <v>1507352400</v>
      </c>
      <c r="L363">
        <v>1509426000</v>
      </c>
      <c r="M363" t="b">
        <v>0</v>
      </c>
      <c r="N363" t="b">
        <v>0</v>
      </c>
      <c r="O363" t="s">
        <v>33</v>
      </c>
      <c r="P363">
        <f t="shared" si="35"/>
        <v>174</v>
      </c>
      <c r="Q363">
        <f t="shared" si="34"/>
        <v>108.48</v>
      </c>
      <c r="R363" t="str">
        <f t="shared" si="30"/>
        <v>theater</v>
      </c>
      <c r="S363" t="str">
        <f t="shared" si="31"/>
        <v>plays</v>
      </c>
      <c r="T363" s="6">
        <f t="shared" si="32"/>
        <v>43015.208333333328</v>
      </c>
      <c r="U363" s="6">
        <f t="shared" si="33"/>
        <v>43039.208333333328</v>
      </c>
    </row>
    <row r="364" spans="1:21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G364" t="s">
        <v>20</v>
      </c>
      <c r="H364">
        <v>191</v>
      </c>
      <c r="I364" t="s">
        <v>21</v>
      </c>
      <c r="J364" t="s">
        <v>22</v>
      </c>
      <c r="K364">
        <v>1296108000</v>
      </c>
      <c r="L364">
        <v>1299391200</v>
      </c>
      <c r="M364" t="b">
        <v>0</v>
      </c>
      <c r="N364" t="b">
        <v>0</v>
      </c>
      <c r="O364" t="s">
        <v>23</v>
      </c>
      <c r="P364">
        <f t="shared" si="35"/>
        <v>372</v>
      </c>
      <c r="Q364">
        <f t="shared" si="34"/>
        <v>72.02</v>
      </c>
      <c r="R364" t="str">
        <f t="shared" si="30"/>
        <v>music</v>
      </c>
      <c r="S364" t="str">
        <f t="shared" si="31"/>
        <v>rock</v>
      </c>
      <c r="T364" s="6">
        <f t="shared" si="32"/>
        <v>40570.25</v>
      </c>
      <c r="U364" s="6">
        <f t="shared" si="33"/>
        <v>40608.25</v>
      </c>
    </row>
    <row r="365" spans="1:21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G365" t="s">
        <v>20</v>
      </c>
      <c r="H365">
        <v>139</v>
      </c>
      <c r="I365" t="s">
        <v>21</v>
      </c>
      <c r="J365" t="s">
        <v>22</v>
      </c>
      <c r="K365">
        <v>1324965600</v>
      </c>
      <c r="L365">
        <v>1325052000</v>
      </c>
      <c r="M365" t="b">
        <v>0</v>
      </c>
      <c r="N365" t="b">
        <v>0</v>
      </c>
      <c r="O365" t="s">
        <v>23</v>
      </c>
      <c r="P365">
        <f t="shared" si="35"/>
        <v>160</v>
      </c>
      <c r="Q365">
        <f t="shared" si="34"/>
        <v>59.93</v>
      </c>
      <c r="R365" t="str">
        <f t="shared" si="30"/>
        <v>music</v>
      </c>
      <c r="S365" t="str">
        <f t="shared" si="31"/>
        <v>rock</v>
      </c>
      <c r="T365" s="6">
        <f t="shared" si="32"/>
        <v>40904.25</v>
      </c>
      <c r="U365" s="6">
        <f t="shared" si="33"/>
        <v>40905.25</v>
      </c>
    </row>
    <row r="366" spans="1:21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G366" t="s">
        <v>20</v>
      </c>
      <c r="H366">
        <v>186</v>
      </c>
      <c r="I366" t="s">
        <v>21</v>
      </c>
      <c r="J366" t="s">
        <v>22</v>
      </c>
      <c r="K366">
        <v>1520229600</v>
      </c>
      <c r="L366">
        <v>1522818000</v>
      </c>
      <c r="M366" t="b">
        <v>0</v>
      </c>
      <c r="N366" t="b">
        <v>0</v>
      </c>
      <c r="O366" t="s">
        <v>60</v>
      </c>
      <c r="P366">
        <f t="shared" si="35"/>
        <v>1616</v>
      </c>
      <c r="Q366">
        <f t="shared" si="34"/>
        <v>78.209999999999994</v>
      </c>
      <c r="R366" t="str">
        <f t="shared" si="30"/>
        <v>music</v>
      </c>
      <c r="S366" t="str">
        <f t="shared" si="31"/>
        <v>indie rock</v>
      </c>
      <c r="T366" s="6">
        <f t="shared" si="32"/>
        <v>43164.25</v>
      </c>
      <c r="U366" s="6">
        <f t="shared" si="33"/>
        <v>43194.208333333328</v>
      </c>
    </row>
    <row r="367" spans="1:21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G367" t="s">
        <v>20</v>
      </c>
      <c r="H367">
        <v>112</v>
      </c>
      <c r="I367" t="s">
        <v>26</v>
      </c>
      <c r="J367" t="s">
        <v>27</v>
      </c>
      <c r="K367">
        <v>1482991200</v>
      </c>
      <c r="L367">
        <v>1485324000</v>
      </c>
      <c r="M367" t="b">
        <v>0</v>
      </c>
      <c r="N367" t="b">
        <v>0</v>
      </c>
      <c r="O367" t="s">
        <v>33</v>
      </c>
      <c r="P367">
        <f t="shared" si="35"/>
        <v>733</v>
      </c>
      <c r="Q367">
        <f t="shared" si="34"/>
        <v>104.78</v>
      </c>
      <c r="R367" t="str">
        <f t="shared" si="30"/>
        <v>theater</v>
      </c>
      <c r="S367" t="str">
        <f t="shared" si="31"/>
        <v>plays</v>
      </c>
      <c r="T367" s="6">
        <f t="shared" si="32"/>
        <v>42733.25</v>
      </c>
      <c r="U367" s="6">
        <f t="shared" si="33"/>
        <v>42760.25</v>
      </c>
    </row>
    <row r="368" spans="1:21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G368" t="s">
        <v>20</v>
      </c>
      <c r="H368">
        <v>101</v>
      </c>
      <c r="I368" t="s">
        <v>21</v>
      </c>
      <c r="J368" t="s">
        <v>22</v>
      </c>
      <c r="K368">
        <v>1294034400</v>
      </c>
      <c r="L368">
        <v>1294120800</v>
      </c>
      <c r="M368" t="b">
        <v>0</v>
      </c>
      <c r="N368" t="b">
        <v>1</v>
      </c>
      <c r="O368" t="s">
        <v>33</v>
      </c>
      <c r="P368">
        <f t="shared" si="35"/>
        <v>592</v>
      </c>
      <c r="Q368">
        <f t="shared" si="34"/>
        <v>105.52</v>
      </c>
      <c r="R368" t="str">
        <f t="shared" si="30"/>
        <v>theater</v>
      </c>
      <c r="S368" t="str">
        <f t="shared" si="31"/>
        <v>plays</v>
      </c>
      <c r="T368" s="6">
        <f t="shared" si="32"/>
        <v>40546.25</v>
      </c>
      <c r="U368" s="6">
        <f t="shared" si="33"/>
        <v>40547.25</v>
      </c>
    </row>
    <row r="369" spans="1:21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G369" t="s">
        <v>14</v>
      </c>
      <c r="H369">
        <v>75</v>
      </c>
      <c r="I369" t="s">
        <v>21</v>
      </c>
      <c r="J369" t="s">
        <v>22</v>
      </c>
      <c r="K369">
        <v>1413608400</v>
      </c>
      <c r="L369">
        <v>1415685600</v>
      </c>
      <c r="M369" t="b">
        <v>0</v>
      </c>
      <c r="N369" t="b">
        <v>1</v>
      </c>
      <c r="O369" t="s">
        <v>33</v>
      </c>
      <c r="P369">
        <f t="shared" si="35"/>
        <v>19</v>
      </c>
      <c r="Q369">
        <f t="shared" si="34"/>
        <v>24.93</v>
      </c>
      <c r="R369" t="str">
        <f t="shared" si="30"/>
        <v>theater</v>
      </c>
      <c r="S369" t="str">
        <f t="shared" si="31"/>
        <v>plays</v>
      </c>
      <c r="T369" s="6">
        <f t="shared" si="32"/>
        <v>41930.208333333336</v>
      </c>
      <c r="U369" s="6">
        <f t="shared" si="33"/>
        <v>41954.25</v>
      </c>
    </row>
    <row r="370" spans="1:21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G370" t="s">
        <v>20</v>
      </c>
      <c r="H370">
        <v>206</v>
      </c>
      <c r="I370" t="s">
        <v>40</v>
      </c>
      <c r="J370" t="s">
        <v>41</v>
      </c>
      <c r="K370">
        <v>1286946000</v>
      </c>
      <c r="L370">
        <v>1288933200</v>
      </c>
      <c r="M370" t="b">
        <v>0</v>
      </c>
      <c r="N370" t="b">
        <v>1</v>
      </c>
      <c r="O370" t="s">
        <v>42</v>
      </c>
      <c r="P370">
        <f t="shared" si="35"/>
        <v>277</v>
      </c>
      <c r="Q370">
        <f t="shared" si="34"/>
        <v>69.87</v>
      </c>
      <c r="R370" t="str">
        <f t="shared" si="30"/>
        <v>film &amp; video</v>
      </c>
      <c r="S370" t="str">
        <f t="shared" si="31"/>
        <v>documentary</v>
      </c>
      <c r="T370" s="6">
        <f t="shared" si="32"/>
        <v>40464.208333333336</v>
      </c>
      <c r="U370" s="6">
        <f t="shared" si="33"/>
        <v>40487.208333333336</v>
      </c>
    </row>
    <row r="371" spans="1:21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G371" t="s">
        <v>20</v>
      </c>
      <c r="H371">
        <v>154</v>
      </c>
      <c r="I371" t="s">
        <v>21</v>
      </c>
      <c r="J371" t="s">
        <v>22</v>
      </c>
      <c r="K371">
        <v>1359871200</v>
      </c>
      <c r="L371">
        <v>1363237200</v>
      </c>
      <c r="M371" t="b">
        <v>0</v>
      </c>
      <c r="N371" t="b">
        <v>1</v>
      </c>
      <c r="O371" t="s">
        <v>269</v>
      </c>
      <c r="P371">
        <f t="shared" si="35"/>
        <v>273</v>
      </c>
      <c r="Q371">
        <f t="shared" si="34"/>
        <v>95.73</v>
      </c>
      <c r="R371" t="str">
        <f t="shared" si="30"/>
        <v>film &amp; video</v>
      </c>
      <c r="S371" t="str">
        <f t="shared" si="31"/>
        <v>television</v>
      </c>
      <c r="T371" s="6">
        <f t="shared" si="32"/>
        <v>41308.25</v>
      </c>
      <c r="U371" s="6">
        <f t="shared" si="33"/>
        <v>41347.208333333336</v>
      </c>
    </row>
    <row r="372" spans="1:21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G372" t="s">
        <v>20</v>
      </c>
      <c r="H372">
        <v>5966</v>
      </c>
      <c r="I372" t="s">
        <v>21</v>
      </c>
      <c r="J372" t="s">
        <v>22</v>
      </c>
      <c r="K372">
        <v>1555304400</v>
      </c>
      <c r="L372">
        <v>1555822800</v>
      </c>
      <c r="M372" t="b">
        <v>0</v>
      </c>
      <c r="N372" t="b">
        <v>0</v>
      </c>
      <c r="O372" t="s">
        <v>33</v>
      </c>
      <c r="P372">
        <f t="shared" si="35"/>
        <v>159</v>
      </c>
      <c r="Q372">
        <f t="shared" si="34"/>
        <v>30</v>
      </c>
      <c r="R372" t="str">
        <f t="shared" si="30"/>
        <v>theater</v>
      </c>
      <c r="S372" t="str">
        <f t="shared" si="31"/>
        <v>plays</v>
      </c>
      <c r="T372" s="6">
        <f t="shared" si="32"/>
        <v>43570.208333333328</v>
      </c>
      <c r="U372" s="6">
        <f t="shared" si="33"/>
        <v>43576.208333333328</v>
      </c>
    </row>
    <row r="373" spans="1:21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G373" t="s">
        <v>14</v>
      </c>
      <c r="H373">
        <v>2176</v>
      </c>
      <c r="I373" t="s">
        <v>21</v>
      </c>
      <c r="J373" t="s">
        <v>22</v>
      </c>
      <c r="K373">
        <v>1423375200</v>
      </c>
      <c r="L373">
        <v>1427778000</v>
      </c>
      <c r="M373" t="b">
        <v>0</v>
      </c>
      <c r="N373" t="b">
        <v>0</v>
      </c>
      <c r="O373" t="s">
        <v>33</v>
      </c>
      <c r="P373">
        <f t="shared" si="35"/>
        <v>68</v>
      </c>
      <c r="Q373">
        <f t="shared" si="34"/>
        <v>59.01</v>
      </c>
      <c r="R373" t="str">
        <f t="shared" si="30"/>
        <v>theater</v>
      </c>
      <c r="S373" t="str">
        <f t="shared" si="31"/>
        <v>plays</v>
      </c>
      <c r="T373" s="6">
        <f t="shared" si="32"/>
        <v>42043.25</v>
      </c>
      <c r="U373" s="6">
        <f t="shared" si="33"/>
        <v>42094.208333333328</v>
      </c>
    </row>
    <row r="374" spans="1:21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G374" t="s">
        <v>20</v>
      </c>
      <c r="H374">
        <v>169</v>
      </c>
      <c r="I374" t="s">
        <v>21</v>
      </c>
      <c r="J374" t="s">
        <v>22</v>
      </c>
      <c r="K374">
        <v>1420696800</v>
      </c>
      <c r="L374">
        <v>1422424800</v>
      </c>
      <c r="M374" t="b">
        <v>0</v>
      </c>
      <c r="N374" t="b">
        <v>1</v>
      </c>
      <c r="O374" t="s">
        <v>42</v>
      </c>
      <c r="P374">
        <f t="shared" si="35"/>
        <v>1592</v>
      </c>
      <c r="Q374">
        <f t="shared" si="34"/>
        <v>84.76</v>
      </c>
      <c r="R374" t="str">
        <f t="shared" si="30"/>
        <v>film &amp; video</v>
      </c>
      <c r="S374" t="str">
        <f t="shared" si="31"/>
        <v>documentary</v>
      </c>
      <c r="T374" s="6">
        <f t="shared" si="32"/>
        <v>42012.25</v>
      </c>
      <c r="U374" s="6">
        <f t="shared" si="33"/>
        <v>42032.25</v>
      </c>
    </row>
    <row r="375" spans="1:21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G375" t="s">
        <v>20</v>
      </c>
      <c r="H375">
        <v>2106</v>
      </c>
      <c r="I375" t="s">
        <v>21</v>
      </c>
      <c r="J375" t="s">
        <v>22</v>
      </c>
      <c r="K375">
        <v>1502946000</v>
      </c>
      <c r="L375">
        <v>1503637200</v>
      </c>
      <c r="M375" t="b">
        <v>0</v>
      </c>
      <c r="N375" t="b">
        <v>0</v>
      </c>
      <c r="O375" t="s">
        <v>33</v>
      </c>
      <c r="P375">
        <f t="shared" si="35"/>
        <v>730</v>
      </c>
      <c r="Q375">
        <f t="shared" si="34"/>
        <v>78.010000000000005</v>
      </c>
      <c r="R375" t="str">
        <f t="shared" si="30"/>
        <v>theater</v>
      </c>
      <c r="S375" t="str">
        <f t="shared" si="31"/>
        <v>plays</v>
      </c>
      <c r="T375" s="6">
        <f t="shared" si="32"/>
        <v>42964.208333333328</v>
      </c>
      <c r="U375" s="6">
        <f t="shared" si="33"/>
        <v>42972.208333333328</v>
      </c>
    </row>
    <row r="376" spans="1:21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G376" t="s">
        <v>14</v>
      </c>
      <c r="H376">
        <v>441</v>
      </c>
      <c r="I376" t="s">
        <v>21</v>
      </c>
      <c r="J376" t="s">
        <v>22</v>
      </c>
      <c r="K376">
        <v>1547186400</v>
      </c>
      <c r="L376">
        <v>1547618400</v>
      </c>
      <c r="M376" t="b">
        <v>0</v>
      </c>
      <c r="N376" t="b">
        <v>1</v>
      </c>
      <c r="O376" t="s">
        <v>42</v>
      </c>
      <c r="P376">
        <f t="shared" si="35"/>
        <v>13</v>
      </c>
      <c r="Q376">
        <f t="shared" si="34"/>
        <v>50.05</v>
      </c>
      <c r="R376" t="str">
        <f t="shared" si="30"/>
        <v>film &amp; video</v>
      </c>
      <c r="S376" t="str">
        <f t="shared" si="31"/>
        <v>documentary</v>
      </c>
      <c r="T376" s="6">
        <f t="shared" si="32"/>
        <v>43476.25</v>
      </c>
      <c r="U376" s="6">
        <f t="shared" si="33"/>
        <v>43481.25</v>
      </c>
    </row>
    <row r="377" spans="1:21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G377" t="s">
        <v>14</v>
      </c>
      <c r="H377">
        <v>25</v>
      </c>
      <c r="I377" t="s">
        <v>21</v>
      </c>
      <c r="J377" t="s">
        <v>22</v>
      </c>
      <c r="K377">
        <v>1444971600</v>
      </c>
      <c r="L377">
        <v>1449900000</v>
      </c>
      <c r="M377" t="b">
        <v>0</v>
      </c>
      <c r="N377" t="b">
        <v>0</v>
      </c>
      <c r="O377" t="s">
        <v>60</v>
      </c>
      <c r="P377">
        <f t="shared" si="35"/>
        <v>55</v>
      </c>
      <c r="Q377">
        <f t="shared" si="34"/>
        <v>59.16</v>
      </c>
      <c r="R377" t="str">
        <f t="shared" si="30"/>
        <v>music</v>
      </c>
      <c r="S377" t="str">
        <f t="shared" si="31"/>
        <v>indie rock</v>
      </c>
      <c r="T377" s="6">
        <f t="shared" si="32"/>
        <v>42293.208333333328</v>
      </c>
      <c r="U377" s="6">
        <f t="shared" si="33"/>
        <v>42350.25</v>
      </c>
    </row>
    <row r="378" spans="1:21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G378" t="s">
        <v>20</v>
      </c>
      <c r="H378">
        <v>131</v>
      </c>
      <c r="I378" t="s">
        <v>21</v>
      </c>
      <c r="J378" t="s">
        <v>22</v>
      </c>
      <c r="K378">
        <v>1404622800</v>
      </c>
      <c r="L378">
        <v>1405141200</v>
      </c>
      <c r="M378" t="b">
        <v>0</v>
      </c>
      <c r="N378" t="b">
        <v>0</v>
      </c>
      <c r="O378" t="s">
        <v>23</v>
      </c>
      <c r="P378">
        <f t="shared" si="35"/>
        <v>361</v>
      </c>
      <c r="Q378">
        <f t="shared" si="34"/>
        <v>93.7</v>
      </c>
      <c r="R378" t="str">
        <f t="shared" si="30"/>
        <v>music</v>
      </c>
      <c r="S378" t="str">
        <f t="shared" si="31"/>
        <v>rock</v>
      </c>
      <c r="T378" s="6">
        <f t="shared" si="32"/>
        <v>41826.208333333336</v>
      </c>
      <c r="U378" s="6">
        <f t="shared" si="33"/>
        <v>41832.208333333336</v>
      </c>
    </row>
    <row r="379" spans="1:21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G379" t="s">
        <v>14</v>
      </c>
      <c r="H379">
        <v>127</v>
      </c>
      <c r="I379" t="s">
        <v>21</v>
      </c>
      <c r="J379" t="s">
        <v>22</v>
      </c>
      <c r="K379">
        <v>1571720400</v>
      </c>
      <c r="L379">
        <v>1572933600</v>
      </c>
      <c r="M379" t="b">
        <v>0</v>
      </c>
      <c r="N379" t="b">
        <v>0</v>
      </c>
      <c r="O379" t="s">
        <v>33</v>
      </c>
      <c r="P379">
        <f t="shared" si="35"/>
        <v>10</v>
      </c>
      <c r="Q379">
        <f t="shared" si="34"/>
        <v>40.14</v>
      </c>
      <c r="R379" t="str">
        <f t="shared" si="30"/>
        <v>theater</v>
      </c>
      <c r="S379" t="str">
        <f t="shared" si="31"/>
        <v>plays</v>
      </c>
      <c r="T379" s="6">
        <f t="shared" si="32"/>
        <v>43760.208333333328</v>
      </c>
      <c r="U379" s="6">
        <f t="shared" si="33"/>
        <v>43774.25</v>
      </c>
    </row>
    <row r="380" spans="1:21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G380" t="s">
        <v>14</v>
      </c>
      <c r="H380">
        <v>355</v>
      </c>
      <c r="I380" t="s">
        <v>21</v>
      </c>
      <c r="J380" t="s">
        <v>22</v>
      </c>
      <c r="K380">
        <v>1526878800</v>
      </c>
      <c r="L380">
        <v>1530162000</v>
      </c>
      <c r="M380" t="b">
        <v>0</v>
      </c>
      <c r="N380" t="b">
        <v>0</v>
      </c>
      <c r="O380" t="s">
        <v>42</v>
      </c>
      <c r="P380">
        <f t="shared" si="35"/>
        <v>14</v>
      </c>
      <c r="Q380">
        <f t="shared" si="34"/>
        <v>70.09</v>
      </c>
      <c r="R380" t="str">
        <f t="shared" si="30"/>
        <v>film &amp; video</v>
      </c>
      <c r="S380" t="str">
        <f t="shared" si="31"/>
        <v>documentary</v>
      </c>
      <c r="T380" s="6">
        <f t="shared" si="32"/>
        <v>43241.208333333328</v>
      </c>
      <c r="U380" s="6">
        <f t="shared" si="33"/>
        <v>43279.208333333328</v>
      </c>
    </row>
    <row r="381" spans="1:21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G381" t="s">
        <v>14</v>
      </c>
      <c r="H381">
        <v>44</v>
      </c>
      <c r="I381" t="s">
        <v>40</v>
      </c>
      <c r="J381" t="s">
        <v>41</v>
      </c>
      <c r="K381">
        <v>1319691600</v>
      </c>
      <c r="L381">
        <v>1320904800</v>
      </c>
      <c r="M381" t="b">
        <v>0</v>
      </c>
      <c r="N381" t="b">
        <v>0</v>
      </c>
      <c r="O381" t="s">
        <v>33</v>
      </c>
      <c r="P381">
        <f t="shared" si="35"/>
        <v>40</v>
      </c>
      <c r="Q381">
        <f t="shared" si="34"/>
        <v>66.180000000000007</v>
      </c>
      <c r="R381" t="str">
        <f t="shared" si="30"/>
        <v>theater</v>
      </c>
      <c r="S381" t="str">
        <f t="shared" si="31"/>
        <v>plays</v>
      </c>
      <c r="T381" s="6">
        <f t="shared" si="32"/>
        <v>40843.208333333336</v>
      </c>
      <c r="U381" s="6">
        <f t="shared" si="33"/>
        <v>40857.25</v>
      </c>
    </row>
    <row r="382" spans="1:21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G382" t="s">
        <v>20</v>
      </c>
      <c r="H382">
        <v>84</v>
      </c>
      <c r="I382" t="s">
        <v>21</v>
      </c>
      <c r="J382" t="s">
        <v>22</v>
      </c>
      <c r="K382">
        <v>1371963600</v>
      </c>
      <c r="L382">
        <v>1372395600</v>
      </c>
      <c r="M382" t="b">
        <v>0</v>
      </c>
      <c r="N382" t="b">
        <v>0</v>
      </c>
      <c r="O382" t="s">
        <v>33</v>
      </c>
      <c r="P382">
        <f t="shared" si="35"/>
        <v>160</v>
      </c>
      <c r="Q382">
        <f t="shared" si="34"/>
        <v>47.71</v>
      </c>
      <c r="R382" t="str">
        <f t="shared" si="30"/>
        <v>theater</v>
      </c>
      <c r="S382" t="str">
        <f t="shared" si="31"/>
        <v>plays</v>
      </c>
      <c r="T382" s="6">
        <f t="shared" si="32"/>
        <v>41448.208333333336</v>
      </c>
      <c r="U382" s="6">
        <f t="shared" si="33"/>
        <v>41453.208333333336</v>
      </c>
    </row>
    <row r="383" spans="1:21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G383" t="s">
        <v>20</v>
      </c>
      <c r="H383">
        <v>155</v>
      </c>
      <c r="I383" t="s">
        <v>21</v>
      </c>
      <c r="J383" t="s">
        <v>22</v>
      </c>
      <c r="K383">
        <v>1433739600</v>
      </c>
      <c r="L383">
        <v>1437714000</v>
      </c>
      <c r="M383" t="b">
        <v>0</v>
      </c>
      <c r="N383" t="b">
        <v>0</v>
      </c>
      <c r="O383" t="s">
        <v>33</v>
      </c>
      <c r="P383">
        <f t="shared" si="35"/>
        <v>184</v>
      </c>
      <c r="Q383">
        <f t="shared" si="34"/>
        <v>62.9</v>
      </c>
      <c r="R383" t="str">
        <f t="shared" si="30"/>
        <v>theater</v>
      </c>
      <c r="S383" t="str">
        <f t="shared" si="31"/>
        <v>plays</v>
      </c>
      <c r="T383" s="6">
        <f t="shared" si="32"/>
        <v>42163.208333333328</v>
      </c>
      <c r="U383" s="6">
        <f t="shared" si="33"/>
        <v>42209.208333333328</v>
      </c>
    </row>
    <row r="384" spans="1:21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G384" t="s">
        <v>14</v>
      </c>
      <c r="H384">
        <v>67</v>
      </c>
      <c r="I384" t="s">
        <v>21</v>
      </c>
      <c r="J384" t="s">
        <v>22</v>
      </c>
      <c r="K384">
        <v>1508130000</v>
      </c>
      <c r="L384">
        <v>1509771600</v>
      </c>
      <c r="M384" t="b">
        <v>0</v>
      </c>
      <c r="N384" t="b">
        <v>0</v>
      </c>
      <c r="O384" t="s">
        <v>122</v>
      </c>
      <c r="P384">
        <f t="shared" si="35"/>
        <v>64</v>
      </c>
      <c r="Q384">
        <f t="shared" si="34"/>
        <v>86.61</v>
      </c>
      <c r="R384" t="str">
        <f t="shared" si="30"/>
        <v>photography</v>
      </c>
      <c r="S384" t="str">
        <f t="shared" si="31"/>
        <v>photography books</v>
      </c>
      <c r="T384" s="6">
        <f t="shared" si="32"/>
        <v>43024.208333333328</v>
      </c>
      <c r="U384" s="6">
        <f t="shared" si="33"/>
        <v>43043.208333333328</v>
      </c>
    </row>
    <row r="385" spans="1:21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G385" t="s">
        <v>20</v>
      </c>
      <c r="H385">
        <v>189</v>
      </c>
      <c r="I385" t="s">
        <v>21</v>
      </c>
      <c r="J385" t="s">
        <v>22</v>
      </c>
      <c r="K385">
        <v>1550037600</v>
      </c>
      <c r="L385">
        <v>1550556000</v>
      </c>
      <c r="M385" t="b">
        <v>0</v>
      </c>
      <c r="N385" t="b">
        <v>1</v>
      </c>
      <c r="O385" t="s">
        <v>17</v>
      </c>
      <c r="P385">
        <f t="shared" si="35"/>
        <v>225</v>
      </c>
      <c r="Q385">
        <f t="shared" si="34"/>
        <v>75.13</v>
      </c>
      <c r="R385" t="str">
        <f t="shared" si="30"/>
        <v>food</v>
      </c>
      <c r="S385" t="str">
        <f t="shared" si="31"/>
        <v>food trucks</v>
      </c>
      <c r="T385" s="6">
        <f t="shared" si="32"/>
        <v>43509.25</v>
      </c>
      <c r="U385" s="6">
        <f t="shared" si="33"/>
        <v>43515.25</v>
      </c>
    </row>
    <row r="386" spans="1:21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G386" t="s">
        <v>20</v>
      </c>
      <c r="H386">
        <v>4799</v>
      </c>
      <c r="I386" t="s">
        <v>21</v>
      </c>
      <c r="J386" t="s">
        <v>22</v>
      </c>
      <c r="K386">
        <v>1486706400</v>
      </c>
      <c r="L386">
        <v>1489039200</v>
      </c>
      <c r="M386" t="b">
        <v>1</v>
      </c>
      <c r="N386" t="b">
        <v>1</v>
      </c>
      <c r="O386" t="s">
        <v>42</v>
      </c>
      <c r="P386">
        <f t="shared" si="35"/>
        <v>172</v>
      </c>
      <c r="Q386">
        <f t="shared" si="34"/>
        <v>41</v>
      </c>
      <c r="R386" t="str">
        <f t="shared" si="30"/>
        <v>film &amp; video</v>
      </c>
      <c r="S386" t="str">
        <f t="shared" si="31"/>
        <v>documentary</v>
      </c>
      <c r="T386" s="6">
        <f t="shared" si="32"/>
        <v>42776.25</v>
      </c>
      <c r="U386" s="6">
        <f t="shared" si="33"/>
        <v>42803.25</v>
      </c>
    </row>
    <row r="387" spans="1:21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G387" t="s">
        <v>20</v>
      </c>
      <c r="H387">
        <v>1137</v>
      </c>
      <c r="I387" t="s">
        <v>21</v>
      </c>
      <c r="J387" t="s">
        <v>22</v>
      </c>
      <c r="K387">
        <v>1553835600</v>
      </c>
      <c r="L387">
        <v>1556600400</v>
      </c>
      <c r="M387" t="b">
        <v>0</v>
      </c>
      <c r="N387" t="b">
        <v>0</v>
      </c>
      <c r="O387" t="s">
        <v>68</v>
      </c>
      <c r="P387">
        <f t="shared" si="35"/>
        <v>146</v>
      </c>
      <c r="Q387">
        <f t="shared" si="34"/>
        <v>50.01</v>
      </c>
      <c r="R387" t="str">
        <f t="shared" ref="R387:R450" si="36">LEFT(O387,SEARCH("/",O387)-1)</f>
        <v>publishing</v>
      </c>
      <c r="S387" t="str">
        <f t="shared" ref="S387:S450" si="37">RIGHT(O387,LEN(O387)-SEARCH("/",O387))</f>
        <v>nonfiction</v>
      </c>
      <c r="T387" s="6">
        <f t="shared" ref="T387:T450" si="38">(((K387/60)/60)/24)+DATE(1970,1,1)</f>
        <v>43553.208333333328</v>
      </c>
      <c r="U387" s="6">
        <f t="shared" ref="U387:U450" si="39">(((L387/60)/60)/24)+DATE(1970,1,1)</f>
        <v>43585.208333333328</v>
      </c>
    </row>
    <row r="388" spans="1:21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G388" t="s">
        <v>14</v>
      </c>
      <c r="H388">
        <v>1068</v>
      </c>
      <c r="I388" t="s">
        <v>21</v>
      </c>
      <c r="J388" t="s">
        <v>22</v>
      </c>
      <c r="K388">
        <v>1277528400</v>
      </c>
      <c r="L388">
        <v>1278565200</v>
      </c>
      <c r="M388" t="b">
        <v>0</v>
      </c>
      <c r="N388" t="b">
        <v>0</v>
      </c>
      <c r="O388" t="s">
        <v>33</v>
      </c>
      <c r="P388">
        <f t="shared" si="35"/>
        <v>76</v>
      </c>
      <c r="Q388">
        <f t="shared" ref="Q388:Q451" si="40">ROUND(E388/H388,2)</f>
        <v>96.96</v>
      </c>
      <c r="R388" t="str">
        <f t="shared" si="36"/>
        <v>theater</v>
      </c>
      <c r="S388" t="str">
        <f t="shared" si="37"/>
        <v>plays</v>
      </c>
      <c r="T388" s="6">
        <f t="shared" si="38"/>
        <v>40355.208333333336</v>
      </c>
      <c r="U388" s="6">
        <f t="shared" si="39"/>
        <v>40367.208333333336</v>
      </c>
    </row>
    <row r="389" spans="1:21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G389" t="s">
        <v>14</v>
      </c>
      <c r="H389">
        <v>424</v>
      </c>
      <c r="I389" t="s">
        <v>21</v>
      </c>
      <c r="J389" t="s">
        <v>22</v>
      </c>
      <c r="K389">
        <v>1339477200</v>
      </c>
      <c r="L389">
        <v>1339909200</v>
      </c>
      <c r="M389" t="b">
        <v>0</v>
      </c>
      <c r="N389" t="b">
        <v>0</v>
      </c>
      <c r="O389" t="s">
        <v>65</v>
      </c>
      <c r="P389">
        <f t="shared" si="35"/>
        <v>39</v>
      </c>
      <c r="Q389">
        <f t="shared" si="40"/>
        <v>100.93</v>
      </c>
      <c r="R389" t="str">
        <f t="shared" si="36"/>
        <v>technology</v>
      </c>
      <c r="S389" t="str">
        <f t="shared" si="37"/>
        <v>wearables</v>
      </c>
      <c r="T389" s="6">
        <f t="shared" si="38"/>
        <v>41072.208333333336</v>
      </c>
      <c r="U389" s="6">
        <f t="shared" si="39"/>
        <v>41077.208333333336</v>
      </c>
    </row>
    <row r="390" spans="1:21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G390" t="s">
        <v>74</v>
      </c>
      <c r="H390">
        <v>145</v>
      </c>
      <c r="I390" t="s">
        <v>98</v>
      </c>
      <c r="J390" t="s">
        <v>99</v>
      </c>
      <c r="K390">
        <v>1325656800</v>
      </c>
      <c r="L390">
        <v>1325829600</v>
      </c>
      <c r="M390" t="b">
        <v>0</v>
      </c>
      <c r="N390" t="b">
        <v>0</v>
      </c>
      <c r="O390" t="s">
        <v>60</v>
      </c>
      <c r="P390">
        <f t="shared" si="35"/>
        <v>11</v>
      </c>
      <c r="Q390">
        <f t="shared" si="40"/>
        <v>89.23</v>
      </c>
      <c r="R390" t="str">
        <f t="shared" si="36"/>
        <v>music</v>
      </c>
      <c r="S390" t="str">
        <f t="shared" si="37"/>
        <v>indie rock</v>
      </c>
      <c r="T390" s="6">
        <f t="shared" si="38"/>
        <v>40912.25</v>
      </c>
      <c r="U390" s="6">
        <f t="shared" si="39"/>
        <v>40914.25</v>
      </c>
    </row>
    <row r="391" spans="1:21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G391" t="s">
        <v>20</v>
      </c>
      <c r="H391">
        <v>1152</v>
      </c>
      <c r="I391" t="s">
        <v>21</v>
      </c>
      <c r="J391" t="s">
        <v>22</v>
      </c>
      <c r="K391">
        <v>1288242000</v>
      </c>
      <c r="L391">
        <v>1290578400</v>
      </c>
      <c r="M391" t="b">
        <v>0</v>
      </c>
      <c r="N391" t="b">
        <v>0</v>
      </c>
      <c r="O391" t="s">
        <v>33</v>
      </c>
      <c r="P391">
        <f t="shared" ref="P391:P454" si="41">ROUND(100*(E391/D391),0)</f>
        <v>122</v>
      </c>
      <c r="Q391">
        <f t="shared" si="40"/>
        <v>87.98</v>
      </c>
      <c r="R391" t="str">
        <f t="shared" si="36"/>
        <v>theater</v>
      </c>
      <c r="S391" t="str">
        <f t="shared" si="37"/>
        <v>plays</v>
      </c>
      <c r="T391" s="6">
        <f t="shared" si="38"/>
        <v>40479.208333333336</v>
      </c>
      <c r="U391" s="6">
        <f t="shared" si="39"/>
        <v>40506.25</v>
      </c>
    </row>
    <row r="392" spans="1:21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G392" t="s">
        <v>20</v>
      </c>
      <c r="H392">
        <v>50</v>
      </c>
      <c r="I392" t="s">
        <v>21</v>
      </c>
      <c r="J392" t="s">
        <v>22</v>
      </c>
      <c r="K392">
        <v>1379048400</v>
      </c>
      <c r="L392">
        <v>1380344400</v>
      </c>
      <c r="M392" t="b">
        <v>0</v>
      </c>
      <c r="N392" t="b">
        <v>0</v>
      </c>
      <c r="O392" t="s">
        <v>122</v>
      </c>
      <c r="P392">
        <f t="shared" si="41"/>
        <v>187</v>
      </c>
      <c r="Q392">
        <f t="shared" si="40"/>
        <v>89.54</v>
      </c>
      <c r="R392" t="str">
        <f t="shared" si="36"/>
        <v>photography</v>
      </c>
      <c r="S392" t="str">
        <f t="shared" si="37"/>
        <v>photography books</v>
      </c>
      <c r="T392" s="6">
        <f t="shared" si="38"/>
        <v>41530.208333333336</v>
      </c>
      <c r="U392" s="6">
        <f t="shared" si="39"/>
        <v>41545.208333333336</v>
      </c>
    </row>
    <row r="393" spans="1:21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G393" t="s">
        <v>14</v>
      </c>
      <c r="H393">
        <v>151</v>
      </c>
      <c r="I393" t="s">
        <v>21</v>
      </c>
      <c r="J393" t="s">
        <v>22</v>
      </c>
      <c r="K393">
        <v>1389679200</v>
      </c>
      <c r="L393">
        <v>1389852000</v>
      </c>
      <c r="M393" t="b">
        <v>0</v>
      </c>
      <c r="N393" t="b">
        <v>0</v>
      </c>
      <c r="O393" t="s">
        <v>68</v>
      </c>
      <c r="P393">
        <f t="shared" si="41"/>
        <v>7</v>
      </c>
      <c r="Q393">
        <f t="shared" si="40"/>
        <v>29.09</v>
      </c>
      <c r="R393" t="str">
        <f t="shared" si="36"/>
        <v>publishing</v>
      </c>
      <c r="S393" t="str">
        <f t="shared" si="37"/>
        <v>nonfiction</v>
      </c>
      <c r="T393" s="6">
        <f t="shared" si="38"/>
        <v>41653.25</v>
      </c>
      <c r="U393" s="6">
        <f t="shared" si="39"/>
        <v>41655.25</v>
      </c>
    </row>
    <row r="394" spans="1:21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G394" t="s">
        <v>14</v>
      </c>
      <c r="H394">
        <v>1608</v>
      </c>
      <c r="I394" t="s">
        <v>21</v>
      </c>
      <c r="J394" t="s">
        <v>22</v>
      </c>
      <c r="K394">
        <v>1294293600</v>
      </c>
      <c r="L394">
        <v>1294466400</v>
      </c>
      <c r="M394" t="b">
        <v>0</v>
      </c>
      <c r="N394" t="b">
        <v>0</v>
      </c>
      <c r="O394" t="s">
        <v>65</v>
      </c>
      <c r="P394">
        <f t="shared" si="41"/>
        <v>66</v>
      </c>
      <c r="Q394">
        <f t="shared" si="40"/>
        <v>42.01</v>
      </c>
      <c r="R394" t="str">
        <f t="shared" si="36"/>
        <v>technology</v>
      </c>
      <c r="S394" t="str">
        <f t="shared" si="37"/>
        <v>wearables</v>
      </c>
      <c r="T394" s="6">
        <f t="shared" si="38"/>
        <v>40549.25</v>
      </c>
      <c r="U394" s="6">
        <f t="shared" si="39"/>
        <v>40551.25</v>
      </c>
    </row>
    <row r="395" spans="1:21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G395" t="s">
        <v>20</v>
      </c>
      <c r="H395">
        <v>3059</v>
      </c>
      <c r="I395" t="s">
        <v>15</v>
      </c>
      <c r="J395" t="s">
        <v>16</v>
      </c>
      <c r="K395">
        <v>1500267600</v>
      </c>
      <c r="L395">
        <v>1500354000</v>
      </c>
      <c r="M395" t="b">
        <v>0</v>
      </c>
      <c r="N395" t="b">
        <v>0</v>
      </c>
      <c r="O395" t="s">
        <v>159</v>
      </c>
      <c r="P395">
        <f t="shared" si="41"/>
        <v>229</v>
      </c>
      <c r="Q395">
        <f t="shared" si="40"/>
        <v>47</v>
      </c>
      <c r="R395" t="str">
        <f t="shared" si="36"/>
        <v>music</v>
      </c>
      <c r="S395" t="str">
        <f t="shared" si="37"/>
        <v>jazz</v>
      </c>
      <c r="T395" s="6">
        <f t="shared" si="38"/>
        <v>42933.208333333328</v>
      </c>
      <c r="U395" s="6">
        <f t="shared" si="39"/>
        <v>42934.208333333328</v>
      </c>
    </row>
    <row r="396" spans="1:21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G396" t="s">
        <v>20</v>
      </c>
      <c r="H396">
        <v>34</v>
      </c>
      <c r="I396" t="s">
        <v>21</v>
      </c>
      <c r="J396" t="s">
        <v>22</v>
      </c>
      <c r="K396">
        <v>1375074000</v>
      </c>
      <c r="L396">
        <v>1375938000</v>
      </c>
      <c r="M396" t="b">
        <v>0</v>
      </c>
      <c r="N396" t="b">
        <v>1</v>
      </c>
      <c r="O396" t="s">
        <v>42</v>
      </c>
      <c r="P396">
        <f t="shared" si="41"/>
        <v>469</v>
      </c>
      <c r="Q396">
        <f t="shared" si="40"/>
        <v>110.44</v>
      </c>
      <c r="R396" t="str">
        <f t="shared" si="36"/>
        <v>film &amp; video</v>
      </c>
      <c r="S396" t="str">
        <f t="shared" si="37"/>
        <v>documentary</v>
      </c>
      <c r="T396" s="6">
        <f t="shared" si="38"/>
        <v>41484.208333333336</v>
      </c>
      <c r="U396" s="6">
        <f t="shared" si="39"/>
        <v>41494.208333333336</v>
      </c>
    </row>
    <row r="397" spans="1:21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G397" t="s">
        <v>20</v>
      </c>
      <c r="H397">
        <v>220</v>
      </c>
      <c r="I397" t="s">
        <v>21</v>
      </c>
      <c r="J397" t="s">
        <v>22</v>
      </c>
      <c r="K397">
        <v>1323324000</v>
      </c>
      <c r="L397">
        <v>1323410400</v>
      </c>
      <c r="M397" t="b">
        <v>1</v>
      </c>
      <c r="N397" t="b">
        <v>0</v>
      </c>
      <c r="O397" t="s">
        <v>33</v>
      </c>
      <c r="P397">
        <f t="shared" si="41"/>
        <v>130</v>
      </c>
      <c r="Q397">
        <f t="shared" si="40"/>
        <v>41.99</v>
      </c>
      <c r="R397" t="str">
        <f t="shared" si="36"/>
        <v>theater</v>
      </c>
      <c r="S397" t="str">
        <f t="shared" si="37"/>
        <v>plays</v>
      </c>
      <c r="T397" s="6">
        <f t="shared" si="38"/>
        <v>40885.25</v>
      </c>
      <c r="U397" s="6">
        <f t="shared" si="39"/>
        <v>40886.25</v>
      </c>
    </row>
    <row r="398" spans="1:21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G398" t="s">
        <v>20</v>
      </c>
      <c r="H398">
        <v>1604</v>
      </c>
      <c r="I398" t="s">
        <v>26</v>
      </c>
      <c r="J398" t="s">
        <v>27</v>
      </c>
      <c r="K398">
        <v>1538715600</v>
      </c>
      <c r="L398">
        <v>1539406800</v>
      </c>
      <c r="M398" t="b">
        <v>0</v>
      </c>
      <c r="N398" t="b">
        <v>0</v>
      </c>
      <c r="O398" t="s">
        <v>53</v>
      </c>
      <c r="P398">
        <f t="shared" si="41"/>
        <v>167</v>
      </c>
      <c r="Q398">
        <f t="shared" si="40"/>
        <v>48.01</v>
      </c>
      <c r="R398" t="str">
        <f t="shared" si="36"/>
        <v>film &amp; video</v>
      </c>
      <c r="S398" t="str">
        <f t="shared" si="37"/>
        <v>drama</v>
      </c>
      <c r="T398" s="6">
        <f t="shared" si="38"/>
        <v>43378.208333333328</v>
      </c>
      <c r="U398" s="6">
        <f t="shared" si="39"/>
        <v>43386.208333333328</v>
      </c>
    </row>
    <row r="399" spans="1:21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G399" t="s">
        <v>20</v>
      </c>
      <c r="H399">
        <v>454</v>
      </c>
      <c r="I399" t="s">
        <v>21</v>
      </c>
      <c r="J399" t="s">
        <v>22</v>
      </c>
      <c r="K399">
        <v>1369285200</v>
      </c>
      <c r="L399">
        <v>1369803600</v>
      </c>
      <c r="M399" t="b">
        <v>0</v>
      </c>
      <c r="N399" t="b">
        <v>0</v>
      </c>
      <c r="O399" t="s">
        <v>23</v>
      </c>
      <c r="P399">
        <f t="shared" si="41"/>
        <v>174</v>
      </c>
      <c r="Q399">
        <f t="shared" si="40"/>
        <v>31.02</v>
      </c>
      <c r="R399" t="str">
        <f t="shared" si="36"/>
        <v>music</v>
      </c>
      <c r="S399" t="str">
        <f t="shared" si="37"/>
        <v>rock</v>
      </c>
      <c r="T399" s="6">
        <f t="shared" si="38"/>
        <v>41417.208333333336</v>
      </c>
      <c r="U399" s="6">
        <f t="shared" si="39"/>
        <v>41423.208333333336</v>
      </c>
    </row>
    <row r="400" spans="1:21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G400" t="s">
        <v>20</v>
      </c>
      <c r="H400">
        <v>123</v>
      </c>
      <c r="I400" t="s">
        <v>107</v>
      </c>
      <c r="J400" t="s">
        <v>108</v>
      </c>
      <c r="K400">
        <v>1525755600</v>
      </c>
      <c r="L400">
        <v>1525928400</v>
      </c>
      <c r="M400" t="b">
        <v>0</v>
      </c>
      <c r="N400" t="b">
        <v>1</v>
      </c>
      <c r="O400" t="s">
        <v>71</v>
      </c>
      <c r="P400">
        <f t="shared" si="41"/>
        <v>718</v>
      </c>
      <c r="Q400">
        <f t="shared" si="40"/>
        <v>99.2</v>
      </c>
      <c r="R400" t="str">
        <f t="shared" si="36"/>
        <v>film &amp; video</v>
      </c>
      <c r="S400" t="str">
        <f t="shared" si="37"/>
        <v>animation</v>
      </c>
      <c r="T400" s="6">
        <f t="shared" si="38"/>
        <v>43228.208333333328</v>
      </c>
      <c r="U400" s="6">
        <f t="shared" si="39"/>
        <v>43230.208333333328</v>
      </c>
    </row>
    <row r="401" spans="1:21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G401" t="s">
        <v>14</v>
      </c>
      <c r="H401">
        <v>941</v>
      </c>
      <c r="I401" t="s">
        <v>21</v>
      </c>
      <c r="J401" t="s">
        <v>22</v>
      </c>
      <c r="K401">
        <v>1296626400</v>
      </c>
      <c r="L401">
        <v>1297231200</v>
      </c>
      <c r="M401" t="b">
        <v>0</v>
      </c>
      <c r="N401" t="b">
        <v>0</v>
      </c>
      <c r="O401" t="s">
        <v>60</v>
      </c>
      <c r="P401">
        <f t="shared" si="41"/>
        <v>64</v>
      </c>
      <c r="Q401">
        <f t="shared" si="40"/>
        <v>66.02</v>
      </c>
      <c r="R401" t="str">
        <f t="shared" si="36"/>
        <v>music</v>
      </c>
      <c r="S401" t="str">
        <f t="shared" si="37"/>
        <v>indie rock</v>
      </c>
      <c r="T401" s="6">
        <f t="shared" si="38"/>
        <v>40576.25</v>
      </c>
      <c r="U401" s="6">
        <f t="shared" si="39"/>
        <v>40583.25</v>
      </c>
    </row>
    <row r="402" spans="1:21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G402" t="s">
        <v>14</v>
      </c>
      <c r="H402">
        <v>1</v>
      </c>
      <c r="I402" t="s">
        <v>21</v>
      </c>
      <c r="J402" t="s">
        <v>22</v>
      </c>
      <c r="K402">
        <v>1376629200</v>
      </c>
      <c r="L402">
        <v>1378530000</v>
      </c>
      <c r="M402" t="b">
        <v>0</v>
      </c>
      <c r="N402" t="b">
        <v>1</v>
      </c>
      <c r="O402" t="s">
        <v>122</v>
      </c>
      <c r="P402">
        <f t="shared" si="41"/>
        <v>2</v>
      </c>
      <c r="Q402">
        <f t="shared" si="40"/>
        <v>2</v>
      </c>
      <c r="R402" t="str">
        <f t="shared" si="36"/>
        <v>photography</v>
      </c>
      <c r="S402" t="str">
        <f t="shared" si="37"/>
        <v>photography books</v>
      </c>
      <c r="T402" s="6">
        <f t="shared" si="38"/>
        <v>41502.208333333336</v>
      </c>
      <c r="U402" s="6">
        <f t="shared" si="39"/>
        <v>41524.208333333336</v>
      </c>
    </row>
    <row r="403" spans="1:21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G403" t="s">
        <v>20</v>
      </c>
      <c r="H403">
        <v>299</v>
      </c>
      <c r="I403" t="s">
        <v>21</v>
      </c>
      <c r="J403" t="s">
        <v>22</v>
      </c>
      <c r="K403">
        <v>1572152400</v>
      </c>
      <c r="L403">
        <v>1572152400</v>
      </c>
      <c r="M403" t="b">
        <v>0</v>
      </c>
      <c r="N403" t="b">
        <v>0</v>
      </c>
      <c r="O403" t="s">
        <v>33</v>
      </c>
      <c r="P403">
        <f t="shared" si="41"/>
        <v>1530</v>
      </c>
      <c r="Q403">
        <f t="shared" si="40"/>
        <v>46.06</v>
      </c>
      <c r="R403" t="str">
        <f t="shared" si="36"/>
        <v>theater</v>
      </c>
      <c r="S403" t="str">
        <f t="shared" si="37"/>
        <v>plays</v>
      </c>
      <c r="T403" s="6">
        <f t="shared" si="38"/>
        <v>43765.208333333328</v>
      </c>
      <c r="U403" s="6">
        <f t="shared" si="39"/>
        <v>43765.208333333328</v>
      </c>
    </row>
    <row r="404" spans="1:21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G404" t="s">
        <v>14</v>
      </c>
      <c r="H404">
        <v>40</v>
      </c>
      <c r="I404" t="s">
        <v>21</v>
      </c>
      <c r="J404" t="s">
        <v>22</v>
      </c>
      <c r="K404">
        <v>1325829600</v>
      </c>
      <c r="L404">
        <v>1329890400</v>
      </c>
      <c r="M404" t="b">
        <v>0</v>
      </c>
      <c r="N404" t="b">
        <v>1</v>
      </c>
      <c r="O404" t="s">
        <v>100</v>
      </c>
      <c r="P404">
        <f t="shared" si="41"/>
        <v>40</v>
      </c>
      <c r="Q404">
        <f t="shared" si="40"/>
        <v>73.650000000000006</v>
      </c>
      <c r="R404" t="str">
        <f t="shared" si="36"/>
        <v>film &amp; video</v>
      </c>
      <c r="S404" t="str">
        <f t="shared" si="37"/>
        <v>shorts</v>
      </c>
      <c r="T404" s="6">
        <f t="shared" si="38"/>
        <v>40914.25</v>
      </c>
      <c r="U404" s="6">
        <f t="shared" si="39"/>
        <v>40961.25</v>
      </c>
    </row>
    <row r="405" spans="1:21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G405" t="s">
        <v>14</v>
      </c>
      <c r="H405">
        <v>3015</v>
      </c>
      <c r="I405" t="s">
        <v>15</v>
      </c>
      <c r="J405" t="s">
        <v>16</v>
      </c>
      <c r="K405">
        <v>1273640400</v>
      </c>
      <c r="L405">
        <v>1276750800</v>
      </c>
      <c r="M405" t="b">
        <v>0</v>
      </c>
      <c r="N405" t="b">
        <v>1</v>
      </c>
      <c r="O405" t="s">
        <v>33</v>
      </c>
      <c r="P405">
        <f t="shared" si="41"/>
        <v>86</v>
      </c>
      <c r="Q405">
        <f t="shared" si="40"/>
        <v>55.99</v>
      </c>
      <c r="R405" t="str">
        <f t="shared" si="36"/>
        <v>theater</v>
      </c>
      <c r="S405" t="str">
        <f t="shared" si="37"/>
        <v>plays</v>
      </c>
      <c r="T405" s="6">
        <f t="shared" si="38"/>
        <v>40310.208333333336</v>
      </c>
      <c r="U405" s="6">
        <f t="shared" si="39"/>
        <v>40346.208333333336</v>
      </c>
    </row>
    <row r="406" spans="1:21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G406" t="s">
        <v>20</v>
      </c>
      <c r="H406">
        <v>2237</v>
      </c>
      <c r="I406" t="s">
        <v>21</v>
      </c>
      <c r="J406" t="s">
        <v>22</v>
      </c>
      <c r="K406">
        <v>1510639200</v>
      </c>
      <c r="L406">
        <v>1510898400</v>
      </c>
      <c r="M406" t="b">
        <v>0</v>
      </c>
      <c r="N406" t="b">
        <v>0</v>
      </c>
      <c r="O406" t="s">
        <v>33</v>
      </c>
      <c r="P406">
        <f t="shared" si="41"/>
        <v>316</v>
      </c>
      <c r="Q406">
        <f t="shared" si="40"/>
        <v>68.989999999999995</v>
      </c>
      <c r="R406" t="str">
        <f t="shared" si="36"/>
        <v>theater</v>
      </c>
      <c r="S406" t="str">
        <f t="shared" si="37"/>
        <v>plays</v>
      </c>
      <c r="T406" s="6">
        <f t="shared" si="38"/>
        <v>43053.25</v>
      </c>
      <c r="U406" s="6">
        <f t="shared" si="39"/>
        <v>43056.25</v>
      </c>
    </row>
    <row r="407" spans="1:21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G407" t="s">
        <v>14</v>
      </c>
      <c r="H407">
        <v>435</v>
      </c>
      <c r="I407" t="s">
        <v>21</v>
      </c>
      <c r="J407" t="s">
        <v>22</v>
      </c>
      <c r="K407">
        <v>1528088400</v>
      </c>
      <c r="L407">
        <v>1532408400</v>
      </c>
      <c r="M407" t="b">
        <v>0</v>
      </c>
      <c r="N407" t="b">
        <v>0</v>
      </c>
      <c r="O407" t="s">
        <v>33</v>
      </c>
      <c r="P407">
        <f t="shared" si="41"/>
        <v>90</v>
      </c>
      <c r="Q407">
        <f t="shared" si="40"/>
        <v>60.98</v>
      </c>
      <c r="R407" t="str">
        <f t="shared" si="36"/>
        <v>theater</v>
      </c>
      <c r="S407" t="str">
        <f t="shared" si="37"/>
        <v>plays</v>
      </c>
      <c r="T407" s="6">
        <f t="shared" si="38"/>
        <v>43255.208333333328</v>
      </c>
      <c r="U407" s="6">
        <f t="shared" si="39"/>
        <v>43305.208333333328</v>
      </c>
    </row>
    <row r="408" spans="1:21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G408" t="s">
        <v>20</v>
      </c>
      <c r="H408">
        <v>645</v>
      </c>
      <c r="I408" t="s">
        <v>21</v>
      </c>
      <c r="J408" t="s">
        <v>22</v>
      </c>
      <c r="K408">
        <v>1359525600</v>
      </c>
      <c r="L408">
        <v>1360562400</v>
      </c>
      <c r="M408" t="b">
        <v>1</v>
      </c>
      <c r="N408" t="b">
        <v>0</v>
      </c>
      <c r="O408" t="s">
        <v>42</v>
      </c>
      <c r="P408">
        <f t="shared" si="41"/>
        <v>182</v>
      </c>
      <c r="Q408">
        <f t="shared" si="40"/>
        <v>110.98</v>
      </c>
      <c r="R408" t="str">
        <f t="shared" si="36"/>
        <v>film &amp; video</v>
      </c>
      <c r="S408" t="str">
        <f t="shared" si="37"/>
        <v>documentary</v>
      </c>
      <c r="T408" s="6">
        <f t="shared" si="38"/>
        <v>41304.25</v>
      </c>
      <c r="U408" s="6">
        <f t="shared" si="39"/>
        <v>41316.25</v>
      </c>
    </row>
    <row r="409" spans="1:21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G409" t="s">
        <v>20</v>
      </c>
      <c r="H409">
        <v>484</v>
      </c>
      <c r="I409" t="s">
        <v>36</v>
      </c>
      <c r="J409" t="s">
        <v>37</v>
      </c>
      <c r="K409">
        <v>1570942800</v>
      </c>
      <c r="L409">
        <v>1571547600</v>
      </c>
      <c r="M409" t="b">
        <v>0</v>
      </c>
      <c r="N409" t="b">
        <v>0</v>
      </c>
      <c r="O409" t="s">
        <v>33</v>
      </c>
      <c r="P409">
        <f t="shared" si="41"/>
        <v>356</v>
      </c>
      <c r="Q409">
        <f t="shared" si="40"/>
        <v>25</v>
      </c>
      <c r="R409" t="str">
        <f t="shared" si="36"/>
        <v>theater</v>
      </c>
      <c r="S409" t="str">
        <f t="shared" si="37"/>
        <v>plays</v>
      </c>
      <c r="T409" s="6">
        <f t="shared" si="38"/>
        <v>43751.208333333328</v>
      </c>
      <c r="U409" s="6">
        <f t="shared" si="39"/>
        <v>43758.208333333328</v>
      </c>
    </row>
    <row r="410" spans="1:21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G410" t="s">
        <v>20</v>
      </c>
      <c r="H410">
        <v>154</v>
      </c>
      <c r="I410" t="s">
        <v>15</v>
      </c>
      <c r="J410" t="s">
        <v>16</v>
      </c>
      <c r="K410">
        <v>1466398800</v>
      </c>
      <c r="L410">
        <v>1468126800</v>
      </c>
      <c r="M410" t="b">
        <v>0</v>
      </c>
      <c r="N410" t="b">
        <v>0</v>
      </c>
      <c r="O410" t="s">
        <v>42</v>
      </c>
      <c r="P410">
        <f t="shared" si="41"/>
        <v>132</v>
      </c>
      <c r="Q410">
        <f t="shared" si="40"/>
        <v>78.760000000000005</v>
      </c>
      <c r="R410" t="str">
        <f t="shared" si="36"/>
        <v>film &amp; video</v>
      </c>
      <c r="S410" t="str">
        <f t="shared" si="37"/>
        <v>documentary</v>
      </c>
      <c r="T410" s="6">
        <f t="shared" si="38"/>
        <v>42541.208333333328</v>
      </c>
      <c r="U410" s="6">
        <f t="shared" si="39"/>
        <v>42561.208333333328</v>
      </c>
    </row>
    <row r="411" spans="1:21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G411" t="s">
        <v>14</v>
      </c>
      <c r="H411">
        <v>714</v>
      </c>
      <c r="I411" t="s">
        <v>21</v>
      </c>
      <c r="J411" t="s">
        <v>22</v>
      </c>
      <c r="K411">
        <v>1492491600</v>
      </c>
      <c r="L411">
        <v>1492837200</v>
      </c>
      <c r="M411" t="b">
        <v>0</v>
      </c>
      <c r="N411" t="b">
        <v>0</v>
      </c>
      <c r="O411" t="s">
        <v>23</v>
      </c>
      <c r="P411">
        <f t="shared" si="41"/>
        <v>46</v>
      </c>
      <c r="Q411">
        <f t="shared" si="40"/>
        <v>87.96</v>
      </c>
      <c r="R411" t="str">
        <f t="shared" si="36"/>
        <v>music</v>
      </c>
      <c r="S411" t="str">
        <f t="shared" si="37"/>
        <v>rock</v>
      </c>
      <c r="T411" s="6">
        <f t="shared" si="38"/>
        <v>42843.208333333328</v>
      </c>
      <c r="U411" s="6">
        <f t="shared" si="39"/>
        <v>42847.208333333328</v>
      </c>
    </row>
    <row r="412" spans="1:21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G412" t="s">
        <v>47</v>
      </c>
      <c r="H412">
        <v>1111</v>
      </c>
      <c r="I412" t="s">
        <v>21</v>
      </c>
      <c r="J412" t="s">
        <v>22</v>
      </c>
      <c r="K412">
        <v>1430197200</v>
      </c>
      <c r="L412">
        <v>1430197200</v>
      </c>
      <c r="M412" t="b">
        <v>0</v>
      </c>
      <c r="N412" t="b">
        <v>0</v>
      </c>
      <c r="O412" t="s">
        <v>292</v>
      </c>
      <c r="P412">
        <f t="shared" si="41"/>
        <v>36</v>
      </c>
      <c r="Q412">
        <f t="shared" si="40"/>
        <v>49.99</v>
      </c>
      <c r="R412" t="str">
        <f t="shared" si="36"/>
        <v>games</v>
      </c>
      <c r="S412" t="str">
        <f t="shared" si="37"/>
        <v>mobile games</v>
      </c>
      <c r="T412" s="6">
        <f t="shared" si="38"/>
        <v>42122.208333333328</v>
      </c>
      <c r="U412" s="6">
        <f t="shared" si="39"/>
        <v>42122.208333333328</v>
      </c>
    </row>
    <row r="413" spans="1:21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G413" t="s">
        <v>20</v>
      </c>
      <c r="H413">
        <v>82</v>
      </c>
      <c r="I413" t="s">
        <v>21</v>
      </c>
      <c r="J413" t="s">
        <v>22</v>
      </c>
      <c r="K413">
        <v>1496034000</v>
      </c>
      <c r="L413">
        <v>1496206800</v>
      </c>
      <c r="M413" t="b">
        <v>0</v>
      </c>
      <c r="N413" t="b">
        <v>0</v>
      </c>
      <c r="O413" t="s">
        <v>33</v>
      </c>
      <c r="P413">
        <f t="shared" si="41"/>
        <v>105</v>
      </c>
      <c r="Q413">
        <f t="shared" si="40"/>
        <v>99.52</v>
      </c>
      <c r="R413" t="str">
        <f t="shared" si="36"/>
        <v>theater</v>
      </c>
      <c r="S413" t="str">
        <f t="shared" si="37"/>
        <v>plays</v>
      </c>
      <c r="T413" s="6">
        <f t="shared" si="38"/>
        <v>42884.208333333328</v>
      </c>
      <c r="U413" s="6">
        <f t="shared" si="39"/>
        <v>42886.208333333328</v>
      </c>
    </row>
    <row r="414" spans="1:21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G414" t="s">
        <v>20</v>
      </c>
      <c r="H414">
        <v>134</v>
      </c>
      <c r="I414" t="s">
        <v>21</v>
      </c>
      <c r="J414" t="s">
        <v>22</v>
      </c>
      <c r="K414">
        <v>1388728800</v>
      </c>
      <c r="L414">
        <v>1389592800</v>
      </c>
      <c r="M414" t="b">
        <v>0</v>
      </c>
      <c r="N414" t="b">
        <v>0</v>
      </c>
      <c r="O414" t="s">
        <v>119</v>
      </c>
      <c r="P414">
        <f t="shared" si="41"/>
        <v>669</v>
      </c>
      <c r="Q414">
        <f t="shared" si="40"/>
        <v>104.82</v>
      </c>
      <c r="R414" t="str">
        <f t="shared" si="36"/>
        <v>publishing</v>
      </c>
      <c r="S414" t="str">
        <f t="shared" si="37"/>
        <v>fiction</v>
      </c>
      <c r="T414" s="6">
        <f t="shared" si="38"/>
        <v>41642.25</v>
      </c>
      <c r="U414" s="6">
        <f t="shared" si="39"/>
        <v>41652.25</v>
      </c>
    </row>
    <row r="415" spans="1:21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G415" t="s">
        <v>47</v>
      </c>
      <c r="H415">
        <v>1089</v>
      </c>
      <c r="I415" t="s">
        <v>21</v>
      </c>
      <c r="J415" t="s">
        <v>22</v>
      </c>
      <c r="K415">
        <v>1543298400</v>
      </c>
      <c r="L415">
        <v>1545631200</v>
      </c>
      <c r="M415" t="b">
        <v>0</v>
      </c>
      <c r="N415" t="b">
        <v>0</v>
      </c>
      <c r="O415" t="s">
        <v>71</v>
      </c>
      <c r="P415">
        <f t="shared" si="41"/>
        <v>62</v>
      </c>
      <c r="Q415">
        <f t="shared" si="40"/>
        <v>108.01</v>
      </c>
      <c r="R415" t="str">
        <f t="shared" si="36"/>
        <v>film &amp; video</v>
      </c>
      <c r="S415" t="str">
        <f t="shared" si="37"/>
        <v>animation</v>
      </c>
      <c r="T415" s="6">
        <f t="shared" si="38"/>
        <v>43431.25</v>
      </c>
      <c r="U415" s="6">
        <f t="shared" si="39"/>
        <v>43458.25</v>
      </c>
    </row>
    <row r="416" spans="1:21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G416" t="s">
        <v>14</v>
      </c>
      <c r="H416">
        <v>5497</v>
      </c>
      <c r="I416" t="s">
        <v>21</v>
      </c>
      <c r="J416" t="s">
        <v>22</v>
      </c>
      <c r="K416">
        <v>1271739600</v>
      </c>
      <c r="L416">
        <v>1272430800</v>
      </c>
      <c r="M416" t="b">
        <v>0</v>
      </c>
      <c r="N416" t="b">
        <v>1</v>
      </c>
      <c r="O416" t="s">
        <v>17</v>
      </c>
      <c r="P416">
        <f t="shared" si="41"/>
        <v>85</v>
      </c>
      <c r="Q416">
        <f t="shared" si="40"/>
        <v>29</v>
      </c>
      <c r="R416" t="str">
        <f t="shared" si="36"/>
        <v>food</v>
      </c>
      <c r="S416" t="str">
        <f t="shared" si="37"/>
        <v>food trucks</v>
      </c>
      <c r="T416" s="6">
        <f t="shared" si="38"/>
        <v>40288.208333333336</v>
      </c>
      <c r="U416" s="6">
        <f t="shared" si="39"/>
        <v>40296.208333333336</v>
      </c>
    </row>
    <row r="417" spans="1:21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G417" t="s">
        <v>14</v>
      </c>
      <c r="H417">
        <v>418</v>
      </c>
      <c r="I417" t="s">
        <v>21</v>
      </c>
      <c r="J417" t="s">
        <v>22</v>
      </c>
      <c r="K417">
        <v>1326434400</v>
      </c>
      <c r="L417">
        <v>1327903200</v>
      </c>
      <c r="M417" t="b">
        <v>0</v>
      </c>
      <c r="N417" t="b">
        <v>0</v>
      </c>
      <c r="O417" t="s">
        <v>33</v>
      </c>
      <c r="P417">
        <f t="shared" si="41"/>
        <v>11</v>
      </c>
      <c r="Q417">
        <f t="shared" si="40"/>
        <v>30.03</v>
      </c>
      <c r="R417" t="str">
        <f t="shared" si="36"/>
        <v>theater</v>
      </c>
      <c r="S417" t="str">
        <f t="shared" si="37"/>
        <v>plays</v>
      </c>
      <c r="T417" s="6">
        <f t="shared" si="38"/>
        <v>40921.25</v>
      </c>
      <c r="U417" s="6">
        <f t="shared" si="39"/>
        <v>40938.25</v>
      </c>
    </row>
    <row r="418" spans="1:21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G418" t="s">
        <v>14</v>
      </c>
      <c r="H418">
        <v>1439</v>
      </c>
      <c r="I418" t="s">
        <v>21</v>
      </c>
      <c r="J418" t="s">
        <v>22</v>
      </c>
      <c r="K418">
        <v>1295244000</v>
      </c>
      <c r="L418">
        <v>1296021600</v>
      </c>
      <c r="M418" t="b">
        <v>0</v>
      </c>
      <c r="N418" t="b">
        <v>1</v>
      </c>
      <c r="O418" t="s">
        <v>42</v>
      </c>
      <c r="P418">
        <f t="shared" si="41"/>
        <v>44</v>
      </c>
      <c r="Q418">
        <f t="shared" si="40"/>
        <v>41.01</v>
      </c>
      <c r="R418" t="str">
        <f t="shared" si="36"/>
        <v>film &amp; video</v>
      </c>
      <c r="S418" t="str">
        <f t="shared" si="37"/>
        <v>documentary</v>
      </c>
      <c r="T418" s="6">
        <f t="shared" si="38"/>
        <v>40560.25</v>
      </c>
      <c r="U418" s="6">
        <f t="shared" si="39"/>
        <v>40569.25</v>
      </c>
    </row>
    <row r="419" spans="1:21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G419" t="s">
        <v>14</v>
      </c>
      <c r="H419">
        <v>15</v>
      </c>
      <c r="I419" t="s">
        <v>21</v>
      </c>
      <c r="J419" t="s">
        <v>22</v>
      </c>
      <c r="K419">
        <v>1541221200</v>
      </c>
      <c r="L419">
        <v>1543298400</v>
      </c>
      <c r="M419" t="b">
        <v>0</v>
      </c>
      <c r="N419" t="b">
        <v>0</v>
      </c>
      <c r="O419" t="s">
        <v>33</v>
      </c>
      <c r="P419">
        <f t="shared" si="41"/>
        <v>55</v>
      </c>
      <c r="Q419">
        <f t="shared" si="40"/>
        <v>62.87</v>
      </c>
      <c r="R419" t="str">
        <f t="shared" si="36"/>
        <v>theater</v>
      </c>
      <c r="S419" t="str">
        <f t="shared" si="37"/>
        <v>plays</v>
      </c>
      <c r="T419" s="6">
        <f t="shared" si="38"/>
        <v>43407.208333333328</v>
      </c>
      <c r="U419" s="6">
        <f t="shared" si="39"/>
        <v>43431.25</v>
      </c>
    </row>
    <row r="420" spans="1:21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G420" t="s">
        <v>14</v>
      </c>
      <c r="H420">
        <v>1999</v>
      </c>
      <c r="I420" t="s">
        <v>15</v>
      </c>
      <c r="J420" t="s">
        <v>16</v>
      </c>
      <c r="K420">
        <v>1336280400</v>
      </c>
      <c r="L420">
        <v>1336366800</v>
      </c>
      <c r="M420" t="b">
        <v>0</v>
      </c>
      <c r="N420" t="b">
        <v>0</v>
      </c>
      <c r="O420" t="s">
        <v>42</v>
      </c>
      <c r="P420">
        <f t="shared" si="41"/>
        <v>57</v>
      </c>
      <c r="Q420">
        <f t="shared" si="40"/>
        <v>47.01</v>
      </c>
      <c r="R420" t="str">
        <f t="shared" si="36"/>
        <v>film &amp; video</v>
      </c>
      <c r="S420" t="str">
        <f t="shared" si="37"/>
        <v>documentary</v>
      </c>
      <c r="T420" s="6">
        <f t="shared" si="38"/>
        <v>41035.208333333336</v>
      </c>
      <c r="U420" s="6">
        <f t="shared" si="39"/>
        <v>41036.208333333336</v>
      </c>
    </row>
    <row r="421" spans="1:21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G421" t="s">
        <v>20</v>
      </c>
      <c r="H421">
        <v>5203</v>
      </c>
      <c r="I421" t="s">
        <v>21</v>
      </c>
      <c r="J421" t="s">
        <v>22</v>
      </c>
      <c r="K421">
        <v>1324533600</v>
      </c>
      <c r="L421">
        <v>1325052000</v>
      </c>
      <c r="M421" t="b">
        <v>0</v>
      </c>
      <c r="N421" t="b">
        <v>0</v>
      </c>
      <c r="O421" t="s">
        <v>28</v>
      </c>
      <c r="P421">
        <f t="shared" si="41"/>
        <v>123</v>
      </c>
      <c r="Q421">
        <f t="shared" si="40"/>
        <v>27</v>
      </c>
      <c r="R421" t="str">
        <f t="shared" si="36"/>
        <v>technology</v>
      </c>
      <c r="S421" t="str">
        <f t="shared" si="37"/>
        <v>web</v>
      </c>
      <c r="T421" s="6">
        <f t="shared" si="38"/>
        <v>40899.25</v>
      </c>
      <c r="U421" s="6">
        <f t="shared" si="39"/>
        <v>40905.25</v>
      </c>
    </row>
    <row r="422" spans="1:21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G422" t="s">
        <v>20</v>
      </c>
      <c r="H422">
        <v>94</v>
      </c>
      <c r="I422" t="s">
        <v>21</v>
      </c>
      <c r="J422" t="s">
        <v>22</v>
      </c>
      <c r="K422">
        <v>1498366800</v>
      </c>
      <c r="L422">
        <v>1499576400</v>
      </c>
      <c r="M422" t="b">
        <v>0</v>
      </c>
      <c r="N422" t="b">
        <v>0</v>
      </c>
      <c r="O422" t="s">
        <v>33</v>
      </c>
      <c r="P422">
        <f t="shared" si="41"/>
        <v>128</v>
      </c>
      <c r="Q422">
        <f t="shared" si="40"/>
        <v>68.33</v>
      </c>
      <c r="R422" t="str">
        <f t="shared" si="36"/>
        <v>theater</v>
      </c>
      <c r="S422" t="str">
        <f t="shared" si="37"/>
        <v>plays</v>
      </c>
      <c r="T422" s="6">
        <f t="shared" si="38"/>
        <v>42911.208333333328</v>
      </c>
      <c r="U422" s="6">
        <f t="shared" si="39"/>
        <v>42925.208333333328</v>
      </c>
    </row>
    <row r="423" spans="1:21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G423" t="s">
        <v>14</v>
      </c>
      <c r="H423">
        <v>118</v>
      </c>
      <c r="I423" t="s">
        <v>21</v>
      </c>
      <c r="J423" t="s">
        <v>22</v>
      </c>
      <c r="K423">
        <v>1498712400</v>
      </c>
      <c r="L423">
        <v>1501304400</v>
      </c>
      <c r="M423" t="b">
        <v>0</v>
      </c>
      <c r="N423" t="b">
        <v>1</v>
      </c>
      <c r="O423" t="s">
        <v>65</v>
      </c>
      <c r="P423">
        <f t="shared" si="41"/>
        <v>64</v>
      </c>
      <c r="Q423">
        <f t="shared" si="40"/>
        <v>50.97</v>
      </c>
      <c r="R423" t="str">
        <f t="shared" si="36"/>
        <v>technology</v>
      </c>
      <c r="S423" t="str">
        <f t="shared" si="37"/>
        <v>wearables</v>
      </c>
      <c r="T423" s="6">
        <f t="shared" si="38"/>
        <v>42915.208333333328</v>
      </c>
      <c r="U423" s="6">
        <f t="shared" si="39"/>
        <v>42945.208333333328</v>
      </c>
    </row>
    <row r="424" spans="1:21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G424" t="s">
        <v>20</v>
      </c>
      <c r="H424">
        <v>205</v>
      </c>
      <c r="I424" t="s">
        <v>21</v>
      </c>
      <c r="J424" t="s">
        <v>22</v>
      </c>
      <c r="K424">
        <v>1271480400</v>
      </c>
      <c r="L424">
        <v>1273208400</v>
      </c>
      <c r="M424" t="b">
        <v>0</v>
      </c>
      <c r="N424" t="b">
        <v>1</v>
      </c>
      <c r="O424" t="s">
        <v>33</v>
      </c>
      <c r="P424">
        <f t="shared" si="41"/>
        <v>127</v>
      </c>
      <c r="Q424">
        <f t="shared" si="40"/>
        <v>54.02</v>
      </c>
      <c r="R424" t="str">
        <f t="shared" si="36"/>
        <v>theater</v>
      </c>
      <c r="S424" t="str">
        <f t="shared" si="37"/>
        <v>plays</v>
      </c>
      <c r="T424" s="6">
        <f t="shared" si="38"/>
        <v>40285.208333333336</v>
      </c>
      <c r="U424" s="6">
        <f t="shared" si="39"/>
        <v>40305.208333333336</v>
      </c>
    </row>
    <row r="425" spans="1:21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G425" t="s">
        <v>14</v>
      </c>
      <c r="H425">
        <v>162</v>
      </c>
      <c r="I425" t="s">
        <v>21</v>
      </c>
      <c r="J425" t="s">
        <v>22</v>
      </c>
      <c r="K425">
        <v>1316667600</v>
      </c>
      <c r="L425">
        <v>1316840400</v>
      </c>
      <c r="M425" t="b">
        <v>0</v>
      </c>
      <c r="N425" t="b">
        <v>1</v>
      </c>
      <c r="O425" t="s">
        <v>17</v>
      </c>
      <c r="P425">
        <f t="shared" si="41"/>
        <v>11</v>
      </c>
      <c r="Q425">
        <f t="shared" si="40"/>
        <v>97.06</v>
      </c>
      <c r="R425" t="str">
        <f t="shared" si="36"/>
        <v>food</v>
      </c>
      <c r="S425" t="str">
        <f t="shared" si="37"/>
        <v>food trucks</v>
      </c>
      <c r="T425" s="6">
        <f t="shared" si="38"/>
        <v>40808.208333333336</v>
      </c>
      <c r="U425" s="6">
        <f t="shared" si="39"/>
        <v>40810.208333333336</v>
      </c>
    </row>
    <row r="426" spans="1:21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G426" t="s">
        <v>14</v>
      </c>
      <c r="H426">
        <v>83</v>
      </c>
      <c r="I426" t="s">
        <v>21</v>
      </c>
      <c r="J426" t="s">
        <v>22</v>
      </c>
      <c r="K426">
        <v>1524027600</v>
      </c>
      <c r="L426">
        <v>1524546000</v>
      </c>
      <c r="M426" t="b">
        <v>0</v>
      </c>
      <c r="N426" t="b">
        <v>0</v>
      </c>
      <c r="O426" t="s">
        <v>60</v>
      </c>
      <c r="P426">
        <f t="shared" si="41"/>
        <v>40</v>
      </c>
      <c r="Q426">
        <f t="shared" si="40"/>
        <v>24.87</v>
      </c>
      <c r="R426" t="str">
        <f t="shared" si="36"/>
        <v>music</v>
      </c>
      <c r="S426" t="str">
        <f t="shared" si="37"/>
        <v>indie rock</v>
      </c>
      <c r="T426" s="6">
        <f t="shared" si="38"/>
        <v>43208.208333333328</v>
      </c>
      <c r="U426" s="6">
        <f t="shared" si="39"/>
        <v>43214.208333333328</v>
      </c>
    </row>
    <row r="427" spans="1:21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G427" t="s">
        <v>20</v>
      </c>
      <c r="H427">
        <v>92</v>
      </c>
      <c r="I427" t="s">
        <v>21</v>
      </c>
      <c r="J427" t="s">
        <v>22</v>
      </c>
      <c r="K427">
        <v>1438059600</v>
      </c>
      <c r="L427">
        <v>1438578000</v>
      </c>
      <c r="M427" t="b">
        <v>0</v>
      </c>
      <c r="N427" t="b">
        <v>0</v>
      </c>
      <c r="O427" t="s">
        <v>122</v>
      </c>
      <c r="P427">
        <f t="shared" si="41"/>
        <v>288</v>
      </c>
      <c r="Q427">
        <f t="shared" si="40"/>
        <v>84.42</v>
      </c>
      <c r="R427" t="str">
        <f t="shared" si="36"/>
        <v>photography</v>
      </c>
      <c r="S427" t="str">
        <f t="shared" si="37"/>
        <v>photography books</v>
      </c>
      <c r="T427" s="6">
        <f t="shared" si="38"/>
        <v>42213.208333333328</v>
      </c>
      <c r="U427" s="6">
        <f t="shared" si="39"/>
        <v>42219.208333333328</v>
      </c>
    </row>
    <row r="428" spans="1:21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G428" t="s">
        <v>20</v>
      </c>
      <c r="H428">
        <v>219</v>
      </c>
      <c r="I428" t="s">
        <v>21</v>
      </c>
      <c r="J428" t="s">
        <v>22</v>
      </c>
      <c r="K428">
        <v>1361944800</v>
      </c>
      <c r="L428">
        <v>1362549600</v>
      </c>
      <c r="M428" t="b">
        <v>0</v>
      </c>
      <c r="N428" t="b">
        <v>0</v>
      </c>
      <c r="O428" t="s">
        <v>33</v>
      </c>
      <c r="P428">
        <f t="shared" si="41"/>
        <v>573</v>
      </c>
      <c r="Q428">
        <f t="shared" si="40"/>
        <v>47.09</v>
      </c>
      <c r="R428" t="str">
        <f t="shared" si="36"/>
        <v>theater</v>
      </c>
      <c r="S428" t="str">
        <f t="shared" si="37"/>
        <v>plays</v>
      </c>
      <c r="T428" s="6">
        <f t="shared" si="38"/>
        <v>41332.25</v>
      </c>
      <c r="U428" s="6">
        <f t="shared" si="39"/>
        <v>41339.25</v>
      </c>
    </row>
    <row r="429" spans="1:21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G429" t="s">
        <v>20</v>
      </c>
      <c r="H429">
        <v>2526</v>
      </c>
      <c r="I429" t="s">
        <v>21</v>
      </c>
      <c r="J429" t="s">
        <v>22</v>
      </c>
      <c r="K429">
        <v>1410584400</v>
      </c>
      <c r="L429">
        <v>1413349200</v>
      </c>
      <c r="M429" t="b">
        <v>0</v>
      </c>
      <c r="N429" t="b">
        <v>1</v>
      </c>
      <c r="O429" t="s">
        <v>33</v>
      </c>
      <c r="P429">
        <f t="shared" si="41"/>
        <v>113</v>
      </c>
      <c r="Q429">
        <f t="shared" si="40"/>
        <v>78</v>
      </c>
      <c r="R429" t="str">
        <f t="shared" si="36"/>
        <v>theater</v>
      </c>
      <c r="S429" t="str">
        <f t="shared" si="37"/>
        <v>plays</v>
      </c>
      <c r="T429" s="6">
        <f t="shared" si="38"/>
        <v>41895.208333333336</v>
      </c>
      <c r="U429" s="6">
        <f t="shared" si="39"/>
        <v>41927.208333333336</v>
      </c>
    </row>
    <row r="430" spans="1:21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G430" t="s">
        <v>14</v>
      </c>
      <c r="H430">
        <v>747</v>
      </c>
      <c r="I430" t="s">
        <v>21</v>
      </c>
      <c r="J430" t="s">
        <v>22</v>
      </c>
      <c r="K430">
        <v>1297404000</v>
      </c>
      <c r="L430">
        <v>1298008800</v>
      </c>
      <c r="M430" t="b">
        <v>0</v>
      </c>
      <c r="N430" t="b">
        <v>0</v>
      </c>
      <c r="O430" t="s">
        <v>71</v>
      </c>
      <c r="P430">
        <f t="shared" si="41"/>
        <v>46</v>
      </c>
      <c r="Q430">
        <f t="shared" si="40"/>
        <v>62.97</v>
      </c>
      <c r="R430" t="str">
        <f t="shared" si="36"/>
        <v>film &amp; video</v>
      </c>
      <c r="S430" t="str">
        <f t="shared" si="37"/>
        <v>animation</v>
      </c>
      <c r="T430" s="6">
        <f t="shared" si="38"/>
        <v>40585.25</v>
      </c>
      <c r="U430" s="6">
        <f t="shared" si="39"/>
        <v>40592.25</v>
      </c>
    </row>
    <row r="431" spans="1:21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G431" t="s">
        <v>74</v>
      </c>
      <c r="H431">
        <v>2138</v>
      </c>
      <c r="I431" t="s">
        <v>21</v>
      </c>
      <c r="J431" t="s">
        <v>22</v>
      </c>
      <c r="K431">
        <v>1392012000</v>
      </c>
      <c r="L431">
        <v>1394427600</v>
      </c>
      <c r="M431" t="b">
        <v>0</v>
      </c>
      <c r="N431" t="b">
        <v>1</v>
      </c>
      <c r="O431" t="s">
        <v>122</v>
      </c>
      <c r="P431">
        <f t="shared" si="41"/>
        <v>91</v>
      </c>
      <c r="Q431">
        <f t="shared" si="40"/>
        <v>81.010000000000005</v>
      </c>
      <c r="R431" t="str">
        <f t="shared" si="36"/>
        <v>photography</v>
      </c>
      <c r="S431" t="str">
        <f t="shared" si="37"/>
        <v>photography books</v>
      </c>
      <c r="T431" s="6">
        <f t="shared" si="38"/>
        <v>41680.25</v>
      </c>
      <c r="U431" s="6">
        <f t="shared" si="39"/>
        <v>41708.208333333336</v>
      </c>
    </row>
    <row r="432" spans="1:21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G432" t="s">
        <v>14</v>
      </c>
      <c r="H432">
        <v>84</v>
      </c>
      <c r="I432" t="s">
        <v>21</v>
      </c>
      <c r="J432" t="s">
        <v>22</v>
      </c>
      <c r="K432">
        <v>1569733200</v>
      </c>
      <c r="L432">
        <v>1572670800</v>
      </c>
      <c r="M432" t="b">
        <v>0</v>
      </c>
      <c r="N432" t="b">
        <v>0</v>
      </c>
      <c r="O432" t="s">
        <v>33</v>
      </c>
      <c r="P432">
        <f t="shared" si="41"/>
        <v>68</v>
      </c>
      <c r="Q432">
        <f t="shared" si="40"/>
        <v>65.319999999999993</v>
      </c>
      <c r="R432" t="str">
        <f t="shared" si="36"/>
        <v>theater</v>
      </c>
      <c r="S432" t="str">
        <f t="shared" si="37"/>
        <v>plays</v>
      </c>
      <c r="T432" s="6">
        <f t="shared" si="38"/>
        <v>43737.208333333328</v>
      </c>
      <c r="U432" s="6">
        <f t="shared" si="39"/>
        <v>43771.208333333328</v>
      </c>
    </row>
    <row r="433" spans="1:21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G433" t="s">
        <v>20</v>
      </c>
      <c r="H433">
        <v>94</v>
      </c>
      <c r="I433" t="s">
        <v>21</v>
      </c>
      <c r="J433" t="s">
        <v>22</v>
      </c>
      <c r="K433">
        <v>1529643600</v>
      </c>
      <c r="L433">
        <v>1531112400</v>
      </c>
      <c r="M433" t="b">
        <v>1</v>
      </c>
      <c r="N433" t="b">
        <v>0</v>
      </c>
      <c r="O433" t="s">
        <v>33</v>
      </c>
      <c r="P433">
        <f t="shared" si="41"/>
        <v>192</v>
      </c>
      <c r="Q433">
        <f t="shared" si="40"/>
        <v>104.44</v>
      </c>
      <c r="R433" t="str">
        <f t="shared" si="36"/>
        <v>theater</v>
      </c>
      <c r="S433" t="str">
        <f t="shared" si="37"/>
        <v>plays</v>
      </c>
      <c r="T433" s="6">
        <f t="shared" si="38"/>
        <v>43273.208333333328</v>
      </c>
      <c r="U433" s="6">
        <f t="shared" si="39"/>
        <v>43290.208333333328</v>
      </c>
    </row>
    <row r="434" spans="1:21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G434" t="s">
        <v>14</v>
      </c>
      <c r="H434">
        <v>91</v>
      </c>
      <c r="I434" t="s">
        <v>21</v>
      </c>
      <c r="J434" t="s">
        <v>22</v>
      </c>
      <c r="K434">
        <v>1399006800</v>
      </c>
      <c r="L434">
        <v>1400734800</v>
      </c>
      <c r="M434" t="b">
        <v>0</v>
      </c>
      <c r="N434" t="b">
        <v>0</v>
      </c>
      <c r="O434" t="s">
        <v>33</v>
      </c>
      <c r="P434">
        <f t="shared" si="41"/>
        <v>83</v>
      </c>
      <c r="Q434">
        <f t="shared" si="40"/>
        <v>69.989999999999995</v>
      </c>
      <c r="R434" t="str">
        <f t="shared" si="36"/>
        <v>theater</v>
      </c>
      <c r="S434" t="str">
        <f t="shared" si="37"/>
        <v>plays</v>
      </c>
      <c r="T434" s="6">
        <f t="shared" si="38"/>
        <v>41761.208333333336</v>
      </c>
      <c r="U434" s="6">
        <f t="shared" si="39"/>
        <v>41781.208333333336</v>
      </c>
    </row>
    <row r="435" spans="1:21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G435" t="s">
        <v>14</v>
      </c>
      <c r="H435">
        <v>792</v>
      </c>
      <c r="I435" t="s">
        <v>21</v>
      </c>
      <c r="J435" t="s">
        <v>22</v>
      </c>
      <c r="K435">
        <v>1385359200</v>
      </c>
      <c r="L435">
        <v>1386741600</v>
      </c>
      <c r="M435" t="b">
        <v>0</v>
      </c>
      <c r="N435" t="b">
        <v>1</v>
      </c>
      <c r="O435" t="s">
        <v>42</v>
      </c>
      <c r="P435">
        <f t="shared" si="41"/>
        <v>54</v>
      </c>
      <c r="Q435">
        <f t="shared" si="40"/>
        <v>83.02</v>
      </c>
      <c r="R435" t="str">
        <f t="shared" si="36"/>
        <v>film &amp; video</v>
      </c>
      <c r="S435" t="str">
        <f t="shared" si="37"/>
        <v>documentary</v>
      </c>
      <c r="T435" s="6">
        <f t="shared" si="38"/>
        <v>41603.25</v>
      </c>
      <c r="U435" s="6">
        <f t="shared" si="39"/>
        <v>41619.25</v>
      </c>
    </row>
    <row r="436" spans="1:21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G436" t="s">
        <v>74</v>
      </c>
      <c r="H436">
        <v>10</v>
      </c>
      <c r="I436" t="s">
        <v>15</v>
      </c>
      <c r="J436" t="s">
        <v>16</v>
      </c>
      <c r="K436">
        <v>1480572000</v>
      </c>
      <c r="L436">
        <v>1481781600</v>
      </c>
      <c r="M436" t="b">
        <v>1</v>
      </c>
      <c r="N436" t="b">
        <v>0</v>
      </c>
      <c r="O436" t="s">
        <v>33</v>
      </c>
      <c r="P436">
        <f t="shared" si="41"/>
        <v>17</v>
      </c>
      <c r="Q436">
        <f t="shared" si="40"/>
        <v>90.3</v>
      </c>
      <c r="R436" t="str">
        <f t="shared" si="36"/>
        <v>theater</v>
      </c>
      <c r="S436" t="str">
        <f t="shared" si="37"/>
        <v>plays</v>
      </c>
      <c r="T436" s="6">
        <f t="shared" si="38"/>
        <v>42705.25</v>
      </c>
      <c r="U436" s="6">
        <f t="shared" si="39"/>
        <v>42719.25</v>
      </c>
    </row>
    <row r="437" spans="1:21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G437" t="s">
        <v>20</v>
      </c>
      <c r="H437">
        <v>1713</v>
      </c>
      <c r="I437" t="s">
        <v>107</v>
      </c>
      <c r="J437" t="s">
        <v>108</v>
      </c>
      <c r="K437">
        <v>1418623200</v>
      </c>
      <c r="L437">
        <v>1419660000</v>
      </c>
      <c r="M437" t="b">
        <v>0</v>
      </c>
      <c r="N437" t="b">
        <v>1</v>
      </c>
      <c r="O437" t="s">
        <v>33</v>
      </c>
      <c r="P437">
        <f t="shared" si="41"/>
        <v>117</v>
      </c>
      <c r="Q437">
        <f t="shared" si="40"/>
        <v>103.98</v>
      </c>
      <c r="R437" t="str">
        <f t="shared" si="36"/>
        <v>theater</v>
      </c>
      <c r="S437" t="str">
        <f t="shared" si="37"/>
        <v>plays</v>
      </c>
      <c r="T437" s="6">
        <f t="shared" si="38"/>
        <v>41988.25</v>
      </c>
      <c r="U437" s="6">
        <f t="shared" si="39"/>
        <v>42000.25</v>
      </c>
    </row>
    <row r="438" spans="1:21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G438" t="s">
        <v>20</v>
      </c>
      <c r="H438">
        <v>249</v>
      </c>
      <c r="I438" t="s">
        <v>21</v>
      </c>
      <c r="J438" t="s">
        <v>22</v>
      </c>
      <c r="K438">
        <v>1555736400</v>
      </c>
      <c r="L438">
        <v>1555822800</v>
      </c>
      <c r="M438" t="b">
        <v>0</v>
      </c>
      <c r="N438" t="b">
        <v>0</v>
      </c>
      <c r="O438" t="s">
        <v>159</v>
      </c>
      <c r="P438">
        <f t="shared" si="41"/>
        <v>1052</v>
      </c>
      <c r="Q438">
        <f t="shared" si="40"/>
        <v>54.93</v>
      </c>
      <c r="R438" t="str">
        <f t="shared" si="36"/>
        <v>music</v>
      </c>
      <c r="S438" t="str">
        <f t="shared" si="37"/>
        <v>jazz</v>
      </c>
      <c r="T438" s="6">
        <f t="shared" si="38"/>
        <v>43575.208333333328</v>
      </c>
      <c r="U438" s="6">
        <f t="shared" si="39"/>
        <v>43576.208333333328</v>
      </c>
    </row>
    <row r="439" spans="1:21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G439" t="s">
        <v>20</v>
      </c>
      <c r="H439">
        <v>192</v>
      </c>
      <c r="I439" t="s">
        <v>21</v>
      </c>
      <c r="J439" t="s">
        <v>22</v>
      </c>
      <c r="K439">
        <v>1442120400</v>
      </c>
      <c r="L439">
        <v>1442379600</v>
      </c>
      <c r="M439" t="b">
        <v>0</v>
      </c>
      <c r="N439" t="b">
        <v>1</v>
      </c>
      <c r="O439" t="s">
        <v>71</v>
      </c>
      <c r="P439">
        <f t="shared" si="41"/>
        <v>123</v>
      </c>
      <c r="Q439">
        <f t="shared" si="40"/>
        <v>51.92</v>
      </c>
      <c r="R439" t="str">
        <f t="shared" si="36"/>
        <v>film &amp; video</v>
      </c>
      <c r="S439" t="str">
        <f t="shared" si="37"/>
        <v>animation</v>
      </c>
      <c r="T439" s="6">
        <f t="shared" si="38"/>
        <v>42260.208333333328</v>
      </c>
      <c r="U439" s="6">
        <f t="shared" si="39"/>
        <v>42263.208333333328</v>
      </c>
    </row>
    <row r="440" spans="1:21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G440" t="s">
        <v>20</v>
      </c>
      <c r="H440">
        <v>247</v>
      </c>
      <c r="I440" t="s">
        <v>21</v>
      </c>
      <c r="J440" t="s">
        <v>22</v>
      </c>
      <c r="K440">
        <v>1362376800</v>
      </c>
      <c r="L440">
        <v>1364965200</v>
      </c>
      <c r="M440" t="b">
        <v>0</v>
      </c>
      <c r="N440" t="b">
        <v>0</v>
      </c>
      <c r="O440" t="s">
        <v>33</v>
      </c>
      <c r="P440">
        <f t="shared" si="41"/>
        <v>179</v>
      </c>
      <c r="Q440">
        <f t="shared" si="40"/>
        <v>60.03</v>
      </c>
      <c r="R440" t="str">
        <f t="shared" si="36"/>
        <v>theater</v>
      </c>
      <c r="S440" t="str">
        <f t="shared" si="37"/>
        <v>plays</v>
      </c>
      <c r="T440" s="6">
        <f t="shared" si="38"/>
        <v>41337.25</v>
      </c>
      <c r="U440" s="6">
        <f t="shared" si="39"/>
        <v>41367.208333333336</v>
      </c>
    </row>
    <row r="441" spans="1:21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G441" t="s">
        <v>20</v>
      </c>
      <c r="H441">
        <v>2293</v>
      </c>
      <c r="I441" t="s">
        <v>21</v>
      </c>
      <c r="J441" t="s">
        <v>22</v>
      </c>
      <c r="K441">
        <v>1478408400</v>
      </c>
      <c r="L441">
        <v>1479016800</v>
      </c>
      <c r="M441" t="b">
        <v>0</v>
      </c>
      <c r="N441" t="b">
        <v>0</v>
      </c>
      <c r="O441" t="s">
        <v>474</v>
      </c>
      <c r="P441">
        <f t="shared" si="41"/>
        <v>355</v>
      </c>
      <c r="Q441">
        <f t="shared" si="40"/>
        <v>44</v>
      </c>
      <c r="R441" t="str">
        <f t="shared" si="36"/>
        <v>film &amp; video</v>
      </c>
      <c r="S441" t="str">
        <f t="shared" si="37"/>
        <v>science fiction</v>
      </c>
      <c r="T441" s="6">
        <f t="shared" si="38"/>
        <v>42680.208333333328</v>
      </c>
      <c r="U441" s="6">
        <f t="shared" si="39"/>
        <v>42687.25</v>
      </c>
    </row>
    <row r="442" spans="1:21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G442" t="s">
        <v>20</v>
      </c>
      <c r="H442">
        <v>3131</v>
      </c>
      <c r="I442" t="s">
        <v>21</v>
      </c>
      <c r="J442" t="s">
        <v>22</v>
      </c>
      <c r="K442">
        <v>1498798800</v>
      </c>
      <c r="L442">
        <v>1499662800</v>
      </c>
      <c r="M442" t="b">
        <v>0</v>
      </c>
      <c r="N442" t="b">
        <v>0</v>
      </c>
      <c r="O442" t="s">
        <v>269</v>
      </c>
      <c r="P442">
        <f t="shared" si="41"/>
        <v>162</v>
      </c>
      <c r="Q442">
        <f t="shared" si="40"/>
        <v>53</v>
      </c>
      <c r="R442" t="str">
        <f t="shared" si="36"/>
        <v>film &amp; video</v>
      </c>
      <c r="S442" t="str">
        <f t="shared" si="37"/>
        <v>television</v>
      </c>
      <c r="T442" s="6">
        <f t="shared" si="38"/>
        <v>42916.208333333328</v>
      </c>
      <c r="U442" s="6">
        <f t="shared" si="39"/>
        <v>42926.208333333328</v>
      </c>
    </row>
    <row r="443" spans="1:21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G443" t="s">
        <v>14</v>
      </c>
      <c r="H443">
        <v>32</v>
      </c>
      <c r="I443" t="s">
        <v>21</v>
      </c>
      <c r="J443" t="s">
        <v>22</v>
      </c>
      <c r="K443">
        <v>1335416400</v>
      </c>
      <c r="L443">
        <v>1337835600</v>
      </c>
      <c r="M443" t="b">
        <v>0</v>
      </c>
      <c r="N443" t="b">
        <v>0</v>
      </c>
      <c r="O443" t="s">
        <v>65</v>
      </c>
      <c r="P443">
        <f t="shared" si="41"/>
        <v>25</v>
      </c>
      <c r="Q443">
        <f t="shared" si="40"/>
        <v>54.5</v>
      </c>
      <c r="R443" t="str">
        <f t="shared" si="36"/>
        <v>technology</v>
      </c>
      <c r="S443" t="str">
        <f t="shared" si="37"/>
        <v>wearables</v>
      </c>
      <c r="T443" s="6">
        <f t="shared" si="38"/>
        <v>41025.208333333336</v>
      </c>
      <c r="U443" s="6">
        <f t="shared" si="39"/>
        <v>41053.208333333336</v>
      </c>
    </row>
    <row r="444" spans="1:21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G444" t="s">
        <v>20</v>
      </c>
      <c r="H444">
        <v>143</v>
      </c>
      <c r="I444" t="s">
        <v>107</v>
      </c>
      <c r="J444" t="s">
        <v>108</v>
      </c>
      <c r="K444">
        <v>1504328400</v>
      </c>
      <c r="L444">
        <v>1505710800</v>
      </c>
      <c r="M444" t="b">
        <v>0</v>
      </c>
      <c r="N444" t="b">
        <v>0</v>
      </c>
      <c r="O444" t="s">
        <v>33</v>
      </c>
      <c r="P444">
        <f t="shared" si="41"/>
        <v>199</v>
      </c>
      <c r="Q444">
        <f t="shared" si="40"/>
        <v>75.040000000000006</v>
      </c>
      <c r="R444" t="str">
        <f t="shared" si="36"/>
        <v>theater</v>
      </c>
      <c r="S444" t="str">
        <f t="shared" si="37"/>
        <v>plays</v>
      </c>
      <c r="T444" s="6">
        <f t="shared" si="38"/>
        <v>42980.208333333328</v>
      </c>
      <c r="U444" s="6">
        <f t="shared" si="39"/>
        <v>42996.208333333328</v>
      </c>
    </row>
    <row r="445" spans="1:21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G445" t="s">
        <v>74</v>
      </c>
      <c r="H445">
        <v>90</v>
      </c>
      <c r="I445" t="s">
        <v>21</v>
      </c>
      <c r="J445" t="s">
        <v>22</v>
      </c>
      <c r="K445">
        <v>1285822800</v>
      </c>
      <c r="L445">
        <v>1287464400</v>
      </c>
      <c r="M445" t="b">
        <v>0</v>
      </c>
      <c r="N445" t="b">
        <v>0</v>
      </c>
      <c r="O445" t="s">
        <v>33</v>
      </c>
      <c r="P445">
        <f t="shared" si="41"/>
        <v>35</v>
      </c>
      <c r="Q445">
        <f t="shared" si="40"/>
        <v>35.909999999999997</v>
      </c>
      <c r="R445" t="str">
        <f t="shared" si="36"/>
        <v>theater</v>
      </c>
      <c r="S445" t="str">
        <f t="shared" si="37"/>
        <v>plays</v>
      </c>
      <c r="T445" s="6">
        <f t="shared" si="38"/>
        <v>40451.208333333336</v>
      </c>
      <c r="U445" s="6">
        <f t="shared" si="39"/>
        <v>40470.208333333336</v>
      </c>
    </row>
    <row r="446" spans="1:21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G446" t="s">
        <v>20</v>
      </c>
      <c r="H446">
        <v>296</v>
      </c>
      <c r="I446" t="s">
        <v>21</v>
      </c>
      <c r="J446" t="s">
        <v>22</v>
      </c>
      <c r="K446">
        <v>1311483600</v>
      </c>
      <c r="L446">
        <v>1311656400</v>
      </c>
      <c r="M446" t="b">
        <v>0</v>
      </c>
      <c r="N446" t="b">
        <v>1</v>
      </c>
      <c r="O446" t="s">
        <v>60</v>
      </c>
      <c r="P446">
        <f t="shared" si="41"/>
        <v>176</v>
      </c>
      <c r="Q446">
        <f t="shared" si="40"/>
        <v>36.950000000000003</v>
      </c>
      <c r="R446" t="str">
        <f t="shared" si="36"/>
        <v>music</v>
      </c>
      <c r="S446" t="str">
        <f t="shared" si="37"/>
        <v>indie rock</v>
      </c>
      <c r="T446" s="6">
        <f t="shared" si="38"/>
        <v>40748.208333333336</v>
      </c>
      <c r="U446" s="6">
        <f t="shared" si="39"/>
        <v>40750.208333333336</v>
      </c>
    </row>
    <row r="447" spans="1:21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G447" t="s">
        <v>20</v>
      </c>
      <c r="H447">
        <v>170</v>
      </c>
      <c r="I447" t="s">
        <v>21</v>
      </c>
      <c r="J447" t="s">
        <v>22</v>
      </c>
      <c r="K447">
        <v>1291356000</v>
      </c>
      <c r="L447">
        <v>1293170400</v>
      </c>
      <c r="M447" t="b">
        <v>0</v>
      </c>
      <c r="N447" t="b">
        <v>1</v>
      </c>
      <c r="O447" t="s">
        <v>33</v>
      </c>
      <c r="P447">
        <f t="shared" si="41"/>
        <v>511</v>
      </c>
      <c r="Q447">
        <f t="shared" si="40"/>
        <v>63.17</v>
      </c>
      <c r="R447" t="str">
        <f t="shared" si="36"/>
        <v>theater</v>
      </c>
      <c r="S447" t="str">
        <f t="shared" si="37"/>
        <v>plays</v>
      </c>
      <c r="T447" s="6">
        <f t="shared" si="38"/>
        <v>40515.25</v>
      </c>
      <c r="U447" s="6">
        <f t="shared" si="39"/>
        <v>40536.25</v>
      </c>
    </row>
    <row r="448" spans="1:21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G448" t="s">
        <v>14</v>
      </c>
      <c r="H448">
        <v>186</v>
      </c>
      <c r="I448" t="s">
        <v>21</v>
      </c>
      <c r="J448" t="s">
        <v>22</v>
      </c>
      <c r="K448">
        <v>1355810400</v>
      </c>
      <c r="L448">
        <v>1355983200</v>
      </c>
      <c r="M448" t="b">
        <v>0</v>
      </c>
      <c r="N448" t="b">
        <v>0</v>
      </c>
      <c r="O448" t="s">
        <v>65</v>
      </c>
      <c r="P448">
        <f t="shared" si="41"/>
        <v>82</v>
      </c>
      <c r="Q448">
        <f t="shared" si="40"/>
        <v>29.99</v>
      </c>
      <c r="R448" t="str">
        <f t="shared" si="36"/>
        <v>technology</v>
      </c>
      <c r="S448" t="str">
        <f t="shared" si="37"/>
        <v>wearables</v>
      </c>
      <c r="T448" s="6">
        <f t="shared" si="38"/>
        <v>41261.25</v>
      </c>
      <c r="U448" s="6">
        <f t="shared" si="39"/>
        <v>41263.25</v>
      </c>
    </row>
    <row r="449" spans="1:21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G449" t="s">
        <v>74</v>
      </c>
      <c r="H449">
        <v>439</v>
      </c>
      <c r="I449" t="s">
        <v>40</v>
      </c>
      <c r="J449" t="s">
        <v>41</v>
      </c>
      <c r="K449">
        <v>1513663200</v>
      </c>
      <c r="L449">
        <v>1515045600</v>
      </c>
      <c r="M449" t="b">
        <v>0</v>
      </c>
      <c r="N449" t="b">
        <v>0</v>
      </c>
      <c r="O449" t="s">
        <v>269</v>
      </c>
      <c r="P449">
        <f t="shared" si="41"/>
        <v>24</v>
      </c>
      <c r="Q449">
        <f t="shared" si="40"/>
        <v>86</v>
      </c>
      <c r="R449" t="str">
        <f t="shared" si="36"/>
        <v>film &amp; video</v>
      </c>
      <c r="S449" t="str">
        <f t="shared" si="37"/>
        <v>television</v>
      </c>
      <c r="T449" s="6">
        <f t="shared" si="38"/>
        <v>43088.25</v>
      </c>
      <c r="U449" s="6">
        <f t="shared" si="39"/>
        <v>43104.25</v>
      </c>
    </row>
    <row r="450" spans="1:21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G450" t="s">
        <v>14</v>
      </c>
      <c r="H450">
        <v>605</v>
      </c>
      <c r="I450" t="s">
        <v>21</v>
      </c>
      <c r="J450" t="s">
        <v>22</v>
      </c>
      <c r="K450">
        <v>1365915600</v>
      </c>
      <c r="L450">
        <v>1366088400</v>
      </c>
      <c r="M450" t="b">
        <v>0</v>
      </c>
      <c r="N450" t="b">
        <v>1</v>
      </c>
      <c r="O450" t="s">
        <v>89</v>
      </c>
      <c r="P450">
        <f t="shared" si="41"/>
        <v>50</v>
      </c>
      <c r="Q450">
        <f t="shared" si="40"/>
        <v>75.010000000000005</v>
      </c>
      <c r="R450" t="str">
        <f t="shared" si="36"/>
        <v>games</v>
      </c>
      <c r="S450" t="str">
        <f t="shared" si="37"/>
        <v>video games</v>
      </c>
      <c r="T450" s="6">
        <f t="shared" si="38"/>
        <v>41378.208333333336</v>
      </c>
      <c r="U450" s="6">
        <f t="shared" si="39"/>
        <v>41380.208333333336</v>
      </c>
    </row>
    <row r="451" spans="1:21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G451" t="s">
        <v>20</v>
      </c>
      <c r="H451">
        <v>86</v>
      </c>
      <c r="I451" t="s">
        <v>36</v>
      </c>
      <c r="J451" t="s">
        <v>37</v>
      </c>
      <c r="K451">
        <v>1551852000</v>
      </c>
      <c r="L451">
        <v>1553317200</v>
      </c>
      <c r="M451" t="b">
        <v>0</v>
      </c>
      <c r="N451" t="b">
        <v>0</v>
      </c>
      <c r="O451" t="s">
        <v>89</v>
      </c>
      <c r="P451">
        <f t="shared" si="41"/>
        <v>967</v>
      </c>
      <c r="Q451">
        <f t="shared" si="40"/>
        <v>101.2</v>
      </c>
      <c r="R451" t="str">
        <f t="shared" ref="R451:R514" si="42">LEFT(O451,SEARCH("/",O451)-1)</f>
        <v>games</v>
      </c>
      <c r="S451" t="str">
        <f t="shared" ref="S451:S514" si="43">RIGHT(O451,LEN(O451)-SEARCH("/",O451))</f>
        <v>video games</v>
      </c>
      <c r="T451" s="6">
        <f t="shared" ref="T451:T514" si="44">(((K451/60)/60)/24)+DATE(1970,1,1)</f>
        <v>43530.25</v>
      </c>
      <c r="U451" s="6">
        <f t="shared" ref="U451:U514" si="45">(((L451/60)/60)/24)+DATE(1970,1,1)</f>
        <v>43547.208333333328</v>
      </c>
    </row>
    <row r="452" spans="1:21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G452" t="s">
        <v>14</v>
      </c>
      <c r="H452">
        <v>1</v>
      </c>
      <c r="I452" t="s">
        <v>15</v>
      </c>
      <c r="J452" t="s">
        <v>16</v>
      </c>
      <c r="K452">
        <v>1540098000</v>
      </c>
      <c r="L452">
        <v>1542088800</v>
      </c>
      <c r="M452" t="b">
        <v>0</v>
      </c>
      <c r="N452" t="b">
        <v>0</v>
      </c>
      <c r="O452" t="s">
        <v>71</v>
      </c>
      <c r="P452">
        <f t="shared" si="41"/>
        <v>4</v>
      </c>
      <c r="Q452">
        <f t="shared" ref="Q452:Q515" si="46">ROUND(E452/H452,2)</f>
        <v>4</v>
      </c>
      <c r="R452" t="str">
        <f t="shared" si="42"/>
        <v>film &amp; video</v>
      </c>
      <c r="S452" t="str">
        <f t="shared" si="43"/>
        <v>animation</v>
      </c>
      <c r="T452" s="6">
        <f t="shared" si="44"/>
        <v>43394.208333333328</v>
      </c>
      <c r="U452" s="6">
        <f t="shared" si="45"/>
        <v>43417.25</v>
      </c>
    </row>
    <row r="453" spans="1:21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G453" t="s">
        <v>20</v>
      </c>
      <c r="H453">
        <v>6286</v>
      </c>
      <c r="I453" t="s">
        <v>21</v>
      </c>
      <c r="J453" t="s">
        <v>22</v>
      </c>
      <c r="K453">
        <v>1500440400</v>
      </c>
      <c r="L453">
        <v>1503118800</v>
      </c>
      <c r="M453" t="b">
        <v>0</v>
      </c>
      <c r="N453" t="b">
        <v>0</v>
      </c>
      <c r="O453" t="s">
        <v>23</v>
      </c>
      <c r="P453">
        <f t="shared" si="41"/>
        <v>123</v>
      </c>
      <c r="Q453">
        <f t="shared" si="46"/>
        <v>29</v>
      </c>
      <c r="R453" t="str">
        <f t="shared" si="42"/>
        <v>music</v>
      </c>
      <c r="S453" t="str">
        <f t="shared" si="43"/>
        <v>rock</v>
      </c>
      <c r="T453" s="6">
        <f t="shared" si="44"/>
        <v>42935.208333333328</v>
      </c>
      <c r="U453" s="6">
        <f t="shared" si="45"/>
        <v>42966.208333333328</v>
      </c>
    </row>
    <row r="454" spans="1:21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G454" t="s">
        <v>14</v>
      </c>
      <c r="H454">
        <v>31</v>
      </c>
      <c r="I454" t="s">
        <v>21</v>
      </c>
      <c r="J454" t="s">
        <v>22</v>
      </c>
      <c r="K454">
        <v>1278392400</v>
      </c>
      <c r="L454">
        <v>1278478800</v>
      </c>
      <c r="M454" t="b">
        <v>0</v>
      </c>
      <c r="N454" t="b">
        <v>0</v>
      </c>
      <c r="O454" t="s">
        <v>53</v>
      </c>
      <c r="P454">
        <f t="shared" si="41"/>
        <v>63</v>
      </c>
      <c r="Q454">
        <f t="shared" si="46"/>
        <v>98.23</v>
      </c>
      <c r="R454" t="str">
        <f t="shared" si="42"/>
        <v>film &amp; video</v>
      </c>
      <c r="S454" t="str">
        <f t="shared" si="43"/>
        <v>drama</v>
      </c>
      <c r="T454" s="6">
        <f t="shared" si="44"/>
        <v>40365.208333333336</v>
      </c>
      <c r="U454" s="6">
        <f t="shared" si="45"/>
        <v>40366.208333333336</v>
      </c>
    </row>
    <row r="455" spans="1:21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G455" t="s">
        <v>14</v>
      </c>
      <c r="H455">
        <v>1181</v>
      </c>
      <c r="I455" t="s">
        <v>21</v>
      </c>
      <c r="J455" t="s">
        <v>22</v>
      </c>
      <c r="K455">
        <v>1480572000</v>
      </c>
      <c r="L455">
        <v>1484114400</v>
      </c>
      <c r="M455" t="b">
        <v>0</v>
      </c>
      <c r="N455" t="b">
        <v>0</v>
      </c>
      <c r="O455" t="s">
        <v>474</v>
      </c>
      <c r="P455">
        <f t="shared" ref="P455:P518" si="47">ROUND(100*(E455/D455),0)</f>
        <v>56</v>
      </c>
      <c r="Q455">
        <f t="shared" si="46"/>
        <v>87</v>
      </c>
      <c r="R455" t="str">
        <f t="shared" si="42"/>
        <v>film &amp; video</v>
      </c>
      <c r="S455" t="str">
        <f t="shared" si="43"/>
        <v>science fiction</v>
      </c>
      <c r="T455" s="6">
        <f t="shared" si="44"/>
        <v>42705.25</v>
      </c>
      <c r="U455" s="6">
        <f t="shared" si="45"/>
        <v>42746.25</v>
      </c>
    </row>
    <row r="456" spans="1:21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G456" t="s">
        <v>14</v>
      </c>
      <c r="H456">
        <v>39</v>
      </c>
      <c r="I456" t="s">
        <v>21</v>
      </c>
      <c r="J456" t="s">
        <v>22</v>
      </c>
      <c r="K456">
        <v>1382331600</v>
      </c>
      <c r="L456">
        <v>1385445600</v>
      </c>
      <c r="M456" t="b">
        <v>0</v>
      </c>
      <c r="N456" t="b">
        <v>1</v>
      </c>
      <c r="O456" t="s">
        <v>53</v>
      </c>
      <c r="P456">
        <f t="shared" si="47"/>
        <v>44</v>
      </c>
      <c r="Q456">
        <f t="shared" si="46"/>
        <v>45.21</v>
      </c>
      <c r="R456" t="str">
        <f t="shared" si="42"/>
        <v>film &amp; video</v>
      </c>
      <c r="S456" t="str">
        <f t="shared" si="43"/>
        <v>drama</v>
      </c>
      <c r="T456" s="6">
        <f t="shared" si="44"/>
        <v>41568.208333333336</v>
      </c>
      <c r="U456" s="6">
        <f t="shared" si="45"/>
        <v>41604.25</v>
      </c>
    </row>
    <row r="457" spans="1:21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G457" t="s">
        <v>20</v>
      </c>
      <c r="H457">
        <v>3727</v>
      </c>
      <c r="I457" t="s">
        <v>21</v>
      </c>
      <c r="J457" t="s">
        <v>22</v>
      </c>
      <c r="K457">
        <v>1316754000</v>
      </c>
      <c r="L457">
        <v>1318741200</v>
      </c>
      <c r="M457" t="b">
        <v>0</v>
      </c>
      <c r="N457" t="b">
        <v>0</v>
      </c>
      <c r="O457" t="s">
        <v>33</v>
      </c>
      <c r="P457">
        <f t="shared" si="47"/>
        <v>118</v>
      </c>
      <c r="Q457">
        <f t="shared" si="46"/>
        <v>37</v>
      </c>
      <c r="R457" t="str">
        <f t="shared" si="42"/>
        <v>theater</v>
      </c>
      <c r="S457" t="str">
        <f t="shared" si="43"/>
        <v>plays</v>
      </c>
      <c r="T457" s="6">
        <f t="shared" si="44"/>
        <v>40809.208333333336</v>
      </c>
      <c r="U457" s="6">
        <f t="shared" si="45"/>
        <v>40832.208333333336</v>
      </c>
    </row>
    <row r="458" spans="1:21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G458" t="s">
        <v>20</v>
      </c>
      <c r="H458">
        <v>1605</v>
      </c>
      <c r="I458" t="s">
        <v>21</v>
      </c>
      <c r="J458" t="s">
        <v>22</v>
      </c>
      <c r="K458">
        <v>1518242400</v>
      </c>
      <c r="L458">
        <v>1518242400</v>
      </c>
      <c r="M458" t="b">
        <v>0</v>
      </c>
      <c r="N458" t="b">
        <v>1</v>
      </c>
      <c r="O458" t="s">
        <v>60</v>
      </c>
      <c r="P458">
        <f t="shared" si="47"/>
        <v>104</v>
      </c>
      <c r="Q458">
        <f t="shared" si="46"/>
        <v>94.98</v>
      </c>
      <c r="R458" t="str">
        <f t="shared" si="42"/>
        <v>music</v>
      </c>
      <c r="S458" t="str">
        <f t="shared" si="43"/>
        <v>indie rock</v>
      </c>
      <c r="T458" s="6">
        <f t="shared" si="44"/>
        <v>43141.25</v>
      </c>
      <c r="U458" s="6">
        <f t="shared" si="45"/>
        <v>43141.25</v>
      </c>
    </row>
    <row r="459" spans="1:21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G459" t="s">
        <v>14</v>
      </c>
      <c r="H459">
        <v>46</v>
      </c>
      <c r="I459" t="s">
        <v>21</v>
      </c>
      <c r="J459" t="s">
        <v>22</v>
      </c>
      <c r="K459">
        <v>1476421200</v>
      </c>
      <c r="L459">
        <v>1476594000</v>
      </c>
      <c r="M459" t="b">
        <v>0</v>
      </c>
      <c r="N459" t="b">
        <v>0</v>
      </c>
      <c r="O459" t="s">
        <v>33</v>
      </c>
      <c r="P459">
        <f t="shared" si="47"/>
        <v>27</v>
      </c>
      <c r="Q459">
        <f t="shared" si="46"/>
        <v>28.96</v>
      </c>
      <c r="R459" t="str">
        <f t="shared" si="42"/>
        <v>theater</v>
      </c>
      <c r="S459" t="str">
        <f t="shared" si="43"/>
        <v>plays</v>
      </c>
      <c r="T459" s="6">
        <f t="shared" si="44"/>
        <v>42657.208333333328</v>
      </c>
      <c r="U459" s="6">
        <f t="shared" si="45"/>
        <v>42659.208333333328</v>
      </c>
    </row>
    <row r="460" spans="1:21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G460" t="s">
        <v>20</v>
      </c>
      <c r="H460">
        <v>2120</v>
      </c>
      <c r="I460" t="s">
        <v>21</v>
      </c>
      <c r="J460" t="s">
        <v>22</v>
      </c>
      <c r="K460">
        <v>1269752400</v>
      </c>
      <c r="L460">
        <v>1273554000</v>
      </c>
      <c r="M460" t="b">
        <v>0</v>
      </c>
      <c r="N460" t="b">
        <v>0</v>
      </c>
      <c r="O460" t="s">
        <v>33</v>
      </c>
      <c r="P460">
        <f t="shared" si="47"/>
        <v>351</v>
      </c>
      <c r="Q460">
        <f t="shared" si="46"/>
        <v>55.99</v>
      </c>
      <c r="R460" t="str">
        <f t="shared" si="42"/>
        <v>theater</v>
      </c>
      <c r="S460" t="str">
        <f t="shared" si="43"/>
        <v>plays</v>
      </c>
      <c r="T460" s="6">
        <f t="shared" si="44"/>
        <v>40265.208333333336</v>
      </c>
      <c r="U460" s="6">
        <f t="shared" si="45"/>
        <v>40309.208333333336</v>
      </c>
    </row>
    <row r="461" spans="1:21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G461" t="s">
        <v>14</v>
      </c>
      <c r="H461">
        <v>105</v>
      </c>
      <c r="I461" t="s">
        <v>21</v>
      </c>
      <c r="J461" t="s">
        <v>22</v>
      </c>
      <c r="K461">
        <v>1419746400</v>
      </c>
      <c r="L461">
        <v>1421906400</v>
      </c>
      <c r="M461" t="b">
        <v>0</v>
      </c>
      <c r="N461" t="b">
        <v>0</v>
      </c>
      <c r="O461" t="s">
        <v>42</v>
      </c>
      <c r="P461">
        <f t="shared" si="47"/>
        <v>90</v>
      </c>
      <c r="Q461">
        <f t="shared" si="46"/>
        <v>54.04</v>
      </c>
      <c r="R461" t="str">
        <f t="shared" si="42"/>
        <v>film &amp; video</v>
      </c>
      <c r="S461" t="str">
        <f t="shared" si="43"/>
        <v>documentary</v>
      </c>
      <c r="T461" s="6">
        <f t="shared" si="44"/>
        <v>42001.25</v>
      </c>
      <c r="U461" s="6">
        <f t="shared" si="45"/>
        <v>42026.25</v>
      </c>
    </row>
    <row r="462" spans="1:21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G462" t="s">
        <v>20</v>
      </c>
      <c r="H462">
        <v>50</v>
      </c>
      <c r="I462" t="s">
        <v>21</v>
      </c>
      <c r="J462" t="s">
        <v>22</v>
      </c>
      <c r="K462">
        <v>1281330000</v>
      </c>
      <c r="L462">
        <v>1281589200</v>
      </c>
      <c r="M462" t="b">
        <v>0</v>
      </c>
      <c r="N462" t="b">
        <v>0</v>
      </c>
      <c r="O462" t="s">
        <v>33</v>
      </c>
      <c r="P462">
        <f t="shared" si="47"/>
        <v>172</v>
      </c>
      <c r="Q462">
        <f t="shared" si="46"/>
        <v>82.38</v>
      </c>
      <c r="R462" t="str">
        <f t="shared" si="42"/>
        <v>theater</v>
      </c>
      <c r="S462" t="str">
        <f t="shared" si="43"/>
        <v>plays</v>
      </c>
      <c r="T462" s="6">
        <f t="shared" si="44"/>
        <v>40399.208333333336</v>
      </c>
      <c r="U462" s="6">
        <f t="shared" si="45"/>
        <v>40402.208333333336</v>
      </c>
    </row>
    <row r="463" spans="1:21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G463" t="s">
        <v>20</v>
      </c>
      <c r="H463">
        <v>2080</v>
      </c>
      <c r="I463" t="s">
        <v>21</v>
      </c>
      <c r="J463" t="s">
        <v>22</v>
      </c>
      <c r="K463">
        <v>1398661200</v>
      </c>
      <c r="L463">
        <v>1400389200</v>
      </c>
      <c r="M463" t="b">
        <v>0</v>
      </c>
      <c r="N463" t="b">
        <v>0</v>
      </c>
      <c r="O463" t="s">
        <v>53</v>
      </c>
      <c r="P463">
        <f t="shared" si="47"/>
        <v>141</v>
      </c>
      <c r="Q463">
        <f t="shared" si="46"/>
        <v>67</v>
      </c>
      <c r="R463" t="str">
        <f t="shared" si="42"/>
        <v>film &amp; video</v>
      </c>
      <c r="S463" t="str">
        <f t="shared" si="43"/>
        <v>drama</v>
      </c>
      <c r="T463" s="6">
        <f t="shared" si="44"/>
        <v>41757.208333333336</v>
      </c>
      <c r="U463" s="6">
        <f t="shared" si="45"/>
        <v>41777.208333333336</v>
      </c>
    </row>
    <row r="464" spans="1:21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G464" t="s">
        <v>14</v>
      </c>
      <c r="H464">
        <v>535</v>
      </c>
      <c r="I464" t="s">
        <v>21</v>
      </c>
      <c r="J464" t="s">
        <v>22</v>
      </c>
      <c r="K464">
        <v>1359525600</v>
      </c>
      <c r="L464">
        <v>1362808800</v>
      </c>
      <c r="M464" t="b">
        <v>0</v>
      </c>
      <c r="N464" t="b">
        <v>0</v>
      </c>
      <c r="O464" t="s">
        <v>292</v>
      </c>
      <c r="P464">
        <f t="shared" si="47"/>
        <v>31</v>
      </c>
      <c r="Q464">
        <f t="shared" si="46"/>
        <v>107.91</v>
      </c>
      <c r="R464" t="str">
        <f t="shared" si="42"/>
        <v>games</v>
      </c>
      <c r="S464" t="str">
        <f t="shared" si="43"/>
        <v>mobile games</v>
      </c>
      <c r="T464" s="6">
        <f t="shared" si="44"/>
        <v>41304.25</v>
      </c>
      <c r="U464" s="6">
        <f t="shared" si="45"/>
        <v>41342.25</v>
      </c>
    </row>
    <row r="465" spans="1:21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G465" t="s">
        <v>20</v>
      </c>
      <c r="H465">
        <v>2105</v>
      </c>
      <c r="I465" t="s">
        <v>21</v>
      </c>
      <c r="J465" t="s">
        <v>22</v>
      </c>
      <c r="K465">
        <v>1388469600</v>
      </c>
      <c r="L465">
        <v>1388815200</v>
      </c>
      <c r="M465" t="b">
        <v>0</v>
      </c>
      <c r="N465" t="b">
        <v>0</v>
      </c>
      <c r="O465" t="s">
        <v>71</v>
      </c>
      <c r="P465">
        <f t="shared" si="47"/>
        <v>108</v>
      </c>
      <c r="Q465">
        <f t="shared" si="46"/>
        <v>69.010000000000005</v>
      </c>
      <c r="R465" t="str">
        <f t="shared" si="42"/>
        <v>film &amp; video</v>
      </c>
      <c r="S465" t="str">
        <f t="shared" si="43"/>
        <v>animation</v>
      </c>
      <c r="T465" s="6">
        <f t="shared" si="44"/>
        <v>41639.25</v>
      </c>
      <c r="U465" s="6">
        <f t="shared" si="45"/>
        <v>41643.25</v>
      </c>
    </row>
    <row r="466" spans="1:21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G466" t="s">
        <v>20</v>
      </c>
      <c r="H466">
        <v>2436</v>
      </c>
      <c r="I466" t="s">
        <v>21</v>
      </c>
      <c r="J466" t="s">
        <v>22</v>
      </c>
      <c r="K466">
        <v>1518328800</v>
      </c>
      <c r="L466">
        <v>1519538400</v>
      </c>
      <c r="M466" t="b">
        <v>0</v>
      </c>
      <c r="N466" t="b">
        <v>0</v>
      </c>
      <c r="O466" t="s">
        <v>33</v>
      </c>
      <c r="P466">
        <f t="shared" si="47"/>
        <v>133</v>
      </c>
      <c r="Q466">
        <f t="shared" si="46"/>
        <v>39.01</v>
      </c>
      <c r="R466" t="str">
        <f t="shared" si="42"/>
        <v>theater</v>
      </c>
      <c r="S466" t="str">
        <f t="shared" si="43"/>
        <v>plays</v>
      </c>
      <c r="T466" s="6">
        <f t="shared" si="44"/>
        <v>43142.25</v>
      </c>
      <c r="U466" s="6">
        <f t="shared" si="45"/>
        <v>43156.25</v>
      </c>
    </row>
    <row r="467" spans="1:21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G467" t="s">
        <v>20</v>
      </c>
      <c r="H467">
        <v>80</v>
      </c>
      <c r="I467" t="s">
        <v>21</v>
      </c>
      <c r="J467" t="s">
        <v>22</v>
      </c>
      <c r="K467">
        <v>1517032800</v>
      </c>
      <c r="L467">
        <v>1517810400</v>
      </c>
      <c r="M467" t="b">
        <v>0</v>
      </c>
      <c r="N467" t="b">
        <v>0</v>
      </c>
      <c r="O467" t="s">
        <v>206</v>
      </c>
      <c r="P467">
        <f t="shared" si="47"/>
        <v>188</v>
      </c>
      <c r="Q467">
        <f t="shared" si="46"/>
        <v>110.36</v>
      </c>
      <c r="R467" t="str">
        <f t="shared" si="42"/>
        <v>publishing</v>
      </c>
      <c r="S467" t="str">
        <f t="shared" si="43"/>
        <v>translations</v>
      </c>
      <c r="T467" s="6">
        <f t="shared" si="44"/>
        <v>43127.25</v>
      </c>
      <c r="U467" s="6">
        <f t="shared" si="45"/>
        <v>43136.25</v>
      </c>
    </row>
    <row r="468" spans="1:21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G468" t="s">
        <v>20</v>
      </c>
      <c r="H468">
        <v>42</v>
      </c>
      <c r="I468" t="s">
        <v>21</v>
      </c>
      <c r="J468" t="s">
        <v>22</v>
      </c>
      <c r="K468">
        <v>1368594000</v>
      </c>
      <c r="L468">
        <v>1370581200</v>
      </c>
      <c r="M468" t="b">
        <v>0</v>
      </c>
      <c r="N468" t="b">
        <v>1</v>
      </c>
      <c r="O468" t="s">
        <v>65</v>
      </c>
      <c r="P468">
        <f t="shared" si="47"/>
        <v>332</v>
      </c>
      <c r="Q468">
        <f t="shared" si="46"/>
        <v>94.86</v>
      </c>
      <c r="R468" t="str">
        <f t="shared" si="42"/>
        <v>technology</v>
      </c>
      <c r="S468" t="str">
        <f t="shared" si="43"/>
        <v>wearables</v>
      </c>
      <c r="T468" s="6">
        <f t="shared" si="44"/>
        <v>41409.208333333336</v>
      </c>
      <c r="U468" s="6">
        <f t="shared" si="45"/>
        <v>41432.208333333336</v>
      </c>
    </row>
    <row r="469" spans="1:21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G469" t="s">
        <v>20</v>
      </c>
      <c r="H469">
        <v>139</v>
      </c>
      <c r="I469" t="s">
        <v>15</v>
      </c>
      <c r="J469" t="s">
        <v>16</v>
      </c>
      <c r="K469">
        <v>1448258400</v>
      </c>
      <c r="L469">
        <v>1448863200</v>
      </c>
      <c r="M469" t="b">
        <v>0</v>
      </c>
      <c r="N469" t="b">
        <v>1</v>
      </c>
      <c r="O469" t="s">
        <v>28</v>
      </c>
      <c r="P469">
        <f t="shared" si="47"/>
        <v>575</v>
      </c>
      <c r="Q469">
        <f t="shared" si="46"/>
        <v>57.94</v>
      </c>
      <c r="R469" t="str">
        <f t="shared" si="42"/>
        <v>technology</v>
      </c>
      <c r="S469" t="str">
        <f t="shared" si="43"/>
        <v>web</v>
      </c>
      <c r="T469" s="6">
        <f t="shared" si="44"/>
        <v>42331.25</v>
      </c>
      <c r="U469" s="6">
        <f t="shared" si="45"/>
        <v>42338.25</v>
      </c>
    </row>
    <row r="470" spans="1:21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G470" t="s">
        <v>14</v>
      </c>
      <c r="H470">
        <v>16</v>
      </c>
      <c r="I470" t="s">
        <v>21</v>
      </c>
      <c r="J470" t="s">
        <v>22</v>
      </c>
      <c r="K470">
        <v>1555218000</v>
      </c>
      <c r="L470">
        <v>1556600400</v>
      </c>
      <c r="M470" t="b">
        <v>0</v>
      </c>
      <c r="N470" t="b">
        <v>0</v>
      </c>
      <c r="O470" t="s">
        <v>33</v>
      </c>
      <c r="P470">
        <f t="shared" si="47"/>
        <v>41</v>
      </c>
      <c r="Q470">
        <f t="shared" si="46"/>
        <v>101.25</v>
      </c>
      <c r="R470" t="str">
        <f t="shared" si="42"/>
        <v>theater</v>
      </c>
      <c r="S470" t="str">
        <f t="shared" si="43"/>
        <v>plays</v>
      </c>
      <c r="T470" s="6">
        <f t="shared" si="44"/>
        <v>43569.208333333328</v>
      </c>
      <c r="U470" s="6">
        <f t="shared" si="45"/>
        <v>43585.208333333328</v>
      </c>
    </row>
    <row r="471" spans="1:21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G471" t="s">
        <v>20</v>
      </c>
      <c r="H471">
        <v>159</v>
      </c>
      <c r="I471" t="s">
        <v>21</v>
      </c>
      <c r="J471" t="s">
        <v>22</v>
      </c>
      <c r="K471">
        <v>1431925200</v>
      </c>
      <c r="L471">
        <v>1432098000</v>
      </c>
      <c r="M471" t="b">
        <v>0</v>
      </c>
      <c r="N471" t="b">
        <v>0</v>
      </c>
      <c r="O471" t="s">
        <v>53</v>
      </c>
      <c r="P471">
        <f t="shared" si="47"/>
        <v>184</v>
      </c>
      <c r="Q471">
        <f t="shared" si="46"/>
        <v>64.959999999999994</v>
      </c>
      <c r="R471" t="str">
        <f t="shared" si="42"/>
        <v>film &amp; video</v>
      </c>
      <c r="S471" t="str">
        <f t="shared" si="43"/>
        <v>drama</v>
      </c>
      <c r="T471" s="6">
        <f t="shared" si="44"/>
        <v>42142.208333333328</v>
      </c>
      <c r="U471" s="6">
        <f t="shared" si="45"/>
        <v>42144.208333333328</v>
      </c>
    </row>
    <row r="472" spans="1:21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G472" t="s">
        <v>20</v>
      </c>
      <c r="H472">
        <v>381</v>
      </c>
      <c r="I472" t="s">
        <v>21</v>
      </c>
      <c r="J472" t="s">
        <v>22</v>
      </c>
      <c r="K472">
        <v>1481522400</v>
      </c>
      <c r="L472">
        <v>1482127200</v>
      </c>
      <c r="M472" t="b">
        <v>0</v>
      </c>
      <c r="N472" t="b">
        <v>0</v>
      </c>
      <c r="O472" t="s">
        <v>65</v>
      </c>
      <c r="P472">
        <f t="shared" si="47"/>
        <v>286</v>
      </c>
      <c r="Q472">
        <f t="shared" si="46"/>
        <v>27.01</v>
      </c>
      <c r="R472" t="str">
        <f t="shared" si="42"/>
        <v>technology</v>
      </c>
      <c r="S472" t="str">
        <f t="shared" si="43"/>
        <v>wearables</v>
      </c>
      <c r="T472" s="6">
        <f t="shared" si="44"/>
        <v>42716.25</v>
      </c>
      <c r="U472" s="6">
        <f t="shared" si="45"/>
        <v>42723.25</v>
      </c>
    </row>
    <row r="473" spans="1:21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G473" t="s">
        <v>20</v>
      </c>
      <c r="H473">
        <v>194</v>
      </c>
      <c r="I473" t="s">
        <v>40</v>
      </c>
      <c r="J473" t="s">
        <v>41</v>
      </c>
      <c r="K473">
        <v>1335934800</v>
      </c>
      <c r="L473">
        <v>1335934800</v>
      </c>
      <c r="M473" t="b">
        <v>0</v>
      </c>
      <c r="N473" t="b">
        <v>1</v>
      </c>
      <c r="O473" t="s">
        <v>17</v>
      </c>
      <c r="P473">
        <f t="shared" si="47"/>
        <v>319</v>
      </c>
      <c r="Q473">
        <f t="shared" si="46"/>
        <v>50.97</v>
      </c>
      <c r="R473" t="str">
        <f t="shared" si="42"/>
        <v>food</v>
      </c>
      <c r="S473" t="str">
        <f t="shared" si="43"/>
        <v>food trucks</v>
      </c>
      <c r="T473" s="6">
        <f t="shared" si="44"/>
        <v>41031.208333333336</v>
      </c>
      <c r="U473" s="6">
        <f t="shared" si="45"/>
        <v>41031.208333333336</v>
      </c>
    </row>
    <row r="474" spans="1:21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G474" t="s">
        <v>14</v>
      </c>
      <c r="H474">
        <v>575</v>
      </c>
      <c r="I474" t="s">
        <v>21</v>
      </c>
      <c r="J474" t="s">
        <v>22</v>
      </c>
      <c r="K474">
        <v>1552280400</v>
      </c>
      <c r="L474">
        <v>1556946000</v>
      </c>
      <c r="M474" t="b">
        <v>0</v>
      </c>
      <c r="N474" t="b">
        <v>0</v>
      </c>
      <c r="O474" t="s">
        <v>23</v>
      </c>
      <c r="P474">
        <f t="shared" si="47"/>
        <v>39</v>
      </c>
      <c r="Q474">
        <f t="shared" si="46"/>
        <v>104.94</v>
      </c>
      <c r="R474" t="str">
        <f t="shared" si="42"/>
        <v>music</v>
      </c>
      <c r="S474" t="str">
        <f t="shared" si="43"/>
        <v>rock</v>
      </c>
      <c r="T474" s="6">
        <f t="shared" si="44"/>
        <v>43535.208333333328</v>
      </c>
      <c r="U474" s="6">
        <f t="shared" si="45"/>
        <v>43589.208333333328</v>
      </c>
    </row>
    <row r="475" spans="1:21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G475" t="s">
        <v>20</v>
      </c>
      <c r="H475">
        <v>106</v>
      </c>
      <c r="I475" t="s">
        <v>21</v>
      </c>
      <c r="J475" t="s">
        <v>22</v>
      </c>
      <c r="K475">
        <v>1529989200</v>
      </c>
      <c r="L475">
        <v>1530075600</v>
      </c>
      <c r="M475" t="b">
        <v>0</v>
      </c>
      <c r="N475" t="b">
        <v>0</v>
      </c>
      <c r="O475" t="s">
        <v>50</v>
      </c>
      <c r="P475">
        <f t="shared" si="47"/>
        <v>178</v>
      </c>
      <c r="Q475">
        <f t="shared" si="46"/>
        <v>84.03</v>
      </c>
      <c r="R475" t="str">
        <f t="shared" si="42"/>
        <v>music</v>
      </c>
      <c r="S475" t="str">
        <f t="shared" si="43"/>
        <v>electric music</v>
      </c>
      <c r="T475" s="6">
        <f t="shared" si="44"/>
        <v>43277.208333333328</v>
      </c>
      <c r="U475" s="6">
        <f t="shared" si="45"/>
        <v>43278.208333333328</v>
      </c>
    </row>
    <row r="476" spans="1:21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G476" t="s">
        <v>20</v>
      </c>
      <c r="H476">
        <v>142</v>
      </c>
      <c r="I476" t="s">
        <v>21</v>
      </c>
      <c r="J476" t="s">
        <v>22</v>
      </c>
      <c r="K476">
        <v>1418709600</v>
      </c>
      <c r="L476">
        <v>1418796000</v>
      </c>
      <c r="M476" t="b">
        <v>0</v>
      </c>
      <c r="N476" t="b">
        <v>0</v>
      </c>
      <c r="O476" t="s">
        <v>269</v>
      </c>
      <c r="P476">
        <f t="shared" si="47"/>
        <v>365</v>
      </c>
      <c r="Q476">
        <f t="shared" si="46"/>
        <v>102.86</v>
      </c>
      <c r="R476" t="str">
        <f t="shared" si="42"/>
        <v>film &amp; video</v>
      </c>
      <c r="S476" t="str">
        <f t="shared" si="43"/>
        <v>television</v>
      </c>
      <c r="T476" s="6">
        <f t="shared" si="44"/>
        <v>41989.25</v>
      </c>
      <c r="U476" s="6">
        <f t="shared" si="45"/>
        <v>41990.25</v>
      </c>
    </row>
    <row r="477" spans="1:21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G477" t="s">
        <v>20</v>
      </c>
      <c r="H477">
        <v>211</v>
      </c>
      <c r="I477" t="s">
        <v>21</v>
      </c>
      <c r="J477" t="s">
        <v>22</v>
      </c>
      <c r="K477">
        <v>1372136400</v>
      </c>
      <c r="L477">
        <v>1372482000</v>
      </c>
      <c r="M477" t="b">
        <v>0</v>
      </c>
      <c r="N477" t="b">
        <v>1</v>
      </c>
      <c r="O477" t="s">
        <v>206</v>
      </c>
      <c r="P477">
        <f t="shared" si="47"/>
        <v>114</v>
      </c>
      <c r="Q477">
        <f t="shared" si="46"/>
        <v>39.96</v>
      </c>
      <c r="R477" t="str">
        <f t="shared" si="42"/>
        <v>publishing</v>
      </c>
      <c r="S477" t="str">
        <f t="shared" si="43"/>
        <v>translations</v>
      </c>
      <c r="T477" s="6">
        <f t="shared" si="44"/>
        <v>41450.208333333336</v>
      </c>
      <c r="U477" s="6">
        <f t="shared" si="45"/>
        <v>41454.208333333336</v>
      </c>
    </row>
    <row r="478" spans="1:21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G478" t="s">
        <v>14</v>
      </c>
      <c r="H478">
        <v>1120</v>
      </c>
      <c r="I478" t="s">
        <v>21</v>
      </c>
      <c r="J478" t="s">
        <v>22</v>
      </c>
      <c r="K478">
        <v>1533877200</v>
      </c>
      <c r="L478">
        <v>1534395600</v>
      </c>
      <c r="M478" t="b">
        <v>0</v>
      </c>
      <c r="N478" t="b">
        <v>0</v>
      </c>
      <c r="O478" t="s">
        <v>119</v>
      </c>
      <c r="P478">
        <f t="shared" si="47"/>
        <v>30</v>
      </c>
      <c r="Q478">
        <f t="shared" si="46"/>
        <v>51</v>
      </c>
      <c r="R478" t="str">
        <f t="shared" si="42"/>
        <v>publishing</v>
      </c>
      <c r="S478" t="str">
        <f t="shared" si="43"/>
        <v>fiction</v>
      </c>
      <c r="T478" s="6">
        <f t="shared" si="44"/>
        <v>43322.208333333328</v>
      </c>
      <c r="U478" s="6">
        <f t="shared" si="45"/>
        <v>43328.208333333328</v>
      </c>
    </row>
    <row r="479" spans="1:21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G479" t="s">
        <v>14</v>
      </c>
      <c r="H479">
        <v>113</v>
      </c>
      <c r="I479" t="s">
        <v>21</v>
      </c>
      <c r="J479" t="s">
        <v>22</v>
      </c>
      <c r="K479">
        <v>1309064400</v>
      </c>
      <c r="L479">
        <v>1311397200</v>
      </c>
      <c r="M479" t="b">
        <v>0</v>
      </c>
      <c r="N479" t="b">
        <v>0</v>
      </c>
      <c r="O479" t="s">
        <v>474</v>
      </c>
      <c r="P479">
        <f t="shared" si="47"/>
        <v>54</v>
      </c>
      <c r="Q479">
        <f t="shared" si="46"/>
        <v>40.82</v>
      </c>
      <c r="R479" t="str">
        <f t="shared" si="42"/>
        <v>film &amp; video</v>
      </c>
      <c r="S479" t="str">
        <f t="shared" si="43"/>
        <v>science fiction</v>
      </c>
      <c r="T479" s="6">
        <f t="shared" si="44"/>
        <v>40720.208333333336</v>
      </c>
      <c r="U479" s="6">
        <f t="shared" si="45"/>
        <v>40747.208333333336</v>
      </c>
    </row>
    <row r="480" spans="1:21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G480" t="s">
        <v>20</v>
      </c>
      <c r="H480">
        <v>2756</v>
      </c>
      <c r="I480" t="s">
        <v>21</v>
      </c>
      <c r="J480" t="s">
        <v>22</v>
      </c>
      <c r="K480">
        <v>1425877200</v>
      </c>
      <c r="L480">
        <v>1426914000</v>
      </c>
      <c r="M480" t="b">
        <v>0</v>
      </c>
      <c r="N480" t="b">
        <v>0</v>
      </c>
      <c r="O480" t="s">
        <v>65</v>
      </c>
      <c r="P480">
        <f t="shared" si="47"/>
        <v>236</v>
      </c>
      <c r="Q480">
        <f t="shared" si="46"/>
        <v>59</v>
      </c>
      <c r="R480" t="str">
        <f t="shared" si="42"/>
        <v>technology</v>
      </c>
      <c r="S480" t="str">
        <f t="shared" si="43"/>
        <v>wearables</v>
      </c>
      <c r="T480" s="6">
        <f t="shared" si="44"/>
        <v>42072.208333333328</v>
      </c>
      <c r="U480" s="6">
        <f t="shared" si="45"/>
        <v>42084.208333333328</v>
      </c>
    </row>
    <row r="481" spans="1:21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G481" t="s">
        <v>20</v>
      </c>
      <c r="H481">
        <v>173</v>
      </c>
      <c r="I481" t="s">
        <v>40</v>
      </c>
      <c r="J481" t="s">
        <v>41</v>
      </c>
      <c r="K481">
        <v>1501304400</v>
      </c>
      <c r="L481">
        <v>1501477200</v>
      </c>
      <c r="M481" t="b">
        <v>0</v>
      </c>
      <c r="N481" t="b">
        <v>0</v>
      </c>
      <c r="O481" t="s">
        <v>17</v>
      </c>
      <c r="P481">
        <f t="shared" si="47"/>
        <v>513</v>
      </c>
      <c r="Q481">
        <f t="shared" si="46"/>
        <v>71.16</v>
      </c>
      <c r="R481" t="str">
        <f t="shared" si="42"/>
        <v>food</v>
      </c>
      <c r="S481" t="str">
        <f t="shared" si="43"/>
        <v>food trucks</v>
      </c>
      <c r="T481" s="6">
        <f t="shared" si="44"/>
        <v>42945.208333333328</v>
      </c>
      <c r="U481" s="6">
        <f t="shared" si="45"/>
        <v>42947.208333333328</v>
      </c>
    </row>
    <row r="482" spans="1:21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G482" t="s">
        <v>20</v>
      </c>
      <c r="H482">
        <v>87</v>
      </c>
      <c r="I482" t="s">
        <v>21</v>
      </c>
      <c r="J482" t="s">
        <v>22</v>
      </c>
      <c r="K482">
        <v>1268287200</v>
      </c>
      <c r="L482">
        <v>1269061200</v>
      </c>
      <c r="M482" t="b">
        <v>0</v>
      </c>
      <c r="N482" t="b">
        <v>1</v>
      </c>
      <c r="O482" t="s">
        <v>122</v>
      </c>
      <c r="P482">
        <f t="shared" si="47"/>
        <v>101</v>
      </c>
      <c r="Q482">
        <f t="shared" si="46"/>
        <v>99.49</v>
      </c>
      <c r="R482" t="str">
        <f t="shared" si="42"/>
        <v>photography</v>
      </c>
      <c r="S482" t="str">
        <f t="shared" si="43"/>
        <v>photography books</v>
      </c>
      <c r="T482" s="6">
        <f t="shared" si="44"/>
        <v>40248.25</v>
      </c>
      <c r="U482" s="6">
        <f t="shared" si="45"/>
        <v>40257.208333333336</v>
      </c>
    </row>
    <row r="483" spans="1:21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G483" t="s">
        <v>14</v>
      </c>
      <c r="H483">
        <v>1538</v>
      </c>
      <c r="I483" t="s">
        <v>21</v>
      </c>
      <c r="J483" t="s">
        <v>22</v>
      </c>
      <c r="K483">
        <v>1412139600</v>
      </c>
      <c r="L483">
        <v>1415772000</v>
      </c>
      <c r="M483" t="b">
        <v>0</v>
      </c>
      <c r="N483" t="b">
        <v>1</v>
      </c>
      <c r="O483" t="s">
        <v>33</v>
      </c>
      <c r="P483">
        <f t="shared" si="47"/>
        <v>81</v>
      </c>
      <c r="Q483">
        <f t="shared" si="46"/>
        <v>103.99</v>
      </c>
      <c r="R483" t="str">
        <f t="shared" si="42"/>
        <v>theater</v>
      </c>
      <c r="S483" t="str">
        <f t="shared" si="43"/>
        <v>plays</v>
      </c>
      <c r="T483" s="6">
        <f t="shared" si="44"/>
        <v>41913.208333333336</v>
      </c>
      <c r="U483" s="6">
        <f t="shared" si="45"/>
        <v>41955.25</v>
      </c>
    </row>
    <row r="484" spans="1:21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G484" t="s">
        <v>14</v>
      </c>
      <c r="H484">
        <v>9</v>
      </c>
      <c r="I484" t="s">
        <v>21</v>
      </c>
      <c r="J484" t="s">
        <v>22</v>
      </c>
      <c r="K484">
        <v>1330063200</v>
      </c>
      <c r="L484">
        <v>1331013600</v>
      </c>
      <c r="M484" t="b">
        <v>0</v>
      </c>
      <c r="N484" t="b">
        <v>1</v>
      </c>
      <c r="O484" t="s">
        <v>119</v>
      </c>
      <c r="P484">
        <f t="shared" si="47"/>
        <v>16</v>
      </c>
      <c r="Q484">
        <f t="shared" si="46"/>
        <v>76.56</v>
      </c>
      <c r="R484" t="str">
        <f t="shared" si="42"/>
        <v>publishing</v>
      </c>
      <c r="S484" t="str">
        <f t="shared" si="43"/>
        <v>fiction</v>
      </c>
      <c r="T484" s="6">
        <f t="shared" si="44"/>
        <v>40963.25</v>
      </c>
      <c r="U484" s="6">
        <f t="shared" si="45"/>
        <v>40974.25</v>
      </c>
    </row>
    <row r="485" spans="1:21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G485" t="s">
        <v>14</v>
      </c>
      <c r="H485">
        <v>554</v>
      </c>
      <c r="I485" t="s">
        <v>21</v>
      </c>
      <c r="J485" t="s">
        <v>22</v>
      </c>
      <c r="K485">
        <v>1576130400</v>
      </c>
      <c r="L485">
        <v>1576735200</v>
      </c>
      <c r="M485" t="b">
        <v>0</v>
      </c>
      <c r="N485" t="b">
        <v>0</v>
      </c>
      <c r="O485" t="s">
        <v>33</v>
      </c>
      <c r="P485">
        <f t="shared" si="47"/>
        <v>53</v>
      </c>
      <c r="Q485">
        <f t="shared" si="46"/>
        <v>87.07</v>
      </c>
      <c r="R485" t="str">
        <f t="shared" si="42"/>
        <v>theater</v>
      </c>
      <c r="S485" t="str">
        <f t="shared" si="43"/>
        <v>plays</v>
      </c>
      <c r="T485" s="6">
        <f t="shared" si="44"/>
        <v>43811.25</v>
      </c>
      <c r="U485" s="6">
        <f t="shared" si="45"/>
        <v>43818.25</v>
      </c>
    </row>
    <row r="486" spans="1:21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G486" t="s">
        <v>20</v>
      </c>
      <c r="H486">
        <v>1572</v>
      </c>
      <c r="I486" t="s">
        <v>40</v>
      </c>
      <c r="J486" t="s">
        <v>41</v>
      </c>
      <c r="K486">
        <v>1407128400</v>
      </c>
      <c r="L486">
        <v>1411362000</v>
      </c>
      <c r="M486" t="b">
        <v>0</v>
      </c>
      <c r="N486" t="b">
        <v>1</v>
      </c>
      <c r="O486" t="s">
        <v>17</v>
      </c>
      <c r="P486">
        <f t="shared" si="47"/>
        <v>260</v>
      </c>
      <c r="Q486">
        <f t="shared" si="46"/>
        <v>49</v>
      </c>
      <c r="R486" t="str">
        <f t="shared" si="42"/>
        <v>food</v>
      </c>
      <c r="S486" t="str">
        <f t="shared" si="43"/>
        <v>food trucks</v>
      </c>
      <c r="T486" s="6">
        <f t="shared" si="44"/>
        <v>41855.208333333336</v>
      </c>
      <c r="U486" s="6">
        <f t="shared" si="45"/>
        <v>41904.208333333336</v>
      </c>
    </row>
    <row r="487" spans="1:21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G487" t="s">
        <v>14</v>
      </c>
      <c r="H487">
        <v>648</v>
      </c>
      <c r="I487" t="s">
        <v>40</v>
      </c>
      <c r="J487" t="s">
        <v>41</v>
      </c>
      <c r="K487">
        <v>1560142800</v>
      </c>
      <c r="L487">
        <v>1563685200</v>
      </c>
      <c r="M487" t="b">
        <v>0</v>
      </c>
      <c r="N487" t="b">
        <v>0</v>
      </c>
      <c r="O487" t="s">
        <v>33</v>
      </c>
      <c r="P487">
        <f t="shared" si="47"/>
        <v>31</v>
      </c>
      <c r="Q487">
        <f t="shared" si="46"/>
        <v>42.97</v>
      </c>
      <c r="R487" t="str">
        <f t="shared" si="42"/>
        <v>theater</v>
      </c>
      <c r="S487" t="str">
        <f t="shared" si="43"/>
        <v>plays</v>
      </c>
      <c r="T487" s="6">
        <f t="shared" si="44"/>
        <v>43626.208333333328</v>
      </c>
      <c r="U487" s="6">
        <f t="shared" si="45"/>
        <v>43667.208333333328</v>
      </c>
    </row>
    <row r="488" spans="1:21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G488" t="s">
        <v>14</v>
      </c>
      <c r="H488">
        <v>21</v>
      </c>
      <c r="I488" t="s">
        <v>40</v>
      </c>
      <c r="J488" t="s">
        <v>41</v>
      </c>
      <c r="K488">
        <v>1520575200</v>
      </c>
      <c r="L488">
        <v>1521867600</v>
      </c>
      <c r="M488" t="b">
        <v>0</v>
      </c>
      <c r="N488" t="b">
        <v>1</v>
      </c>
      <c r="O488" t="s">
        <v>206</v>
      </c>
      <c r="P488">
        <f t="shared" si="47"/>
        <v>14</v>
      </c>
      <c r="Q488">
        <f t="shared" si="46"/>
        <v>33.43</v>
      </c>
      <c r="R488" t="str">
        <f t="shared" si="42"/>
        <v>publishing</v>
      </c>
      <c r="S488" t="str">
        <f t="shared" si="43"/>
        <v>translations</v>
      </c>
      <c r="T488" s="6">
        <f t="shared" si="44"/>
        <v>43168.25</v>
      </c>
      <c r="U488" s="6">
        <f t="shared" si="45"/>
        <v>43183.208333333328</v>
      </c>
    </row>
    <row r="489" spans="1:21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G489" t="s">
        <v>20</v>
      </c>
      <c r="H489">
        <v>2346</v>
      </c>
      <c r="I489" t="s">
        <v>21</v>
      </c>
      <c r="J489" t="s">
        <v>22</v>
      </c>
      <c r="K489">
        <v>1492664400</v>
      </c>
      <c r="L489">
        <v>1495515600</v>
      </c>
      <c r="M489" t="b">
        <v>0</v>
      </c>
      <c r="N489" t="b">
        <v>0</v>
      </c>
      <c r="O489" t="s">
        <v>33</v>
      </c>
      <c r="P489">
        <f t="shared" si="47"/>
        <v>179</v>
      </c>
      <c r="Q489">
        <f t="shared" si="46"/>
        <v>83.98</v>
      </c>
      <c r="R489" t="str">
        <f t="shared" si="42"/>
        <v>theater</v>
      </c>
      <c r="S489" t="str">
        <f t="shared" si="43"/>
        <v>plays</v>
      </c>
      <c r="T489" s="6">
        <f t="shared" si="44"/>
        <v>42845.208333333328</v>
      </c>
      <c r="U489" s="6">
        <f t="shared" si="45"/>
        <v>42878.208333333328</v>
      </c>
    </row>
    <row r="490" spans="1:21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G490" t="s">
        <v>20</v>
      </c>
      <c r="H490">
        <v>115</v>
      </c>
      <c r="I490" t="s">
        <v>21</v>
      </c>
      <c r="J490" t="s">
        <v>22</v>
      </c>
      <c r="K490">
        <v>1454479200</v>
      </c>
      <c r="L490">
        <v>1455948000</v>
      </c>
      <c r="M490" t="b">
        <v>0</v>
      </c>
      <c r="N490" t="b">
        <v>0</v>
      </c>
      <c r="O490" t="s">
        <v>33</v>
      </c>
      <c r="P490">
        <f t="shared" si="47"/>
        <v>220</v>
      </c>
      <c r="Q490">
        <f t="shared" si="46"/>
        <v>101.42</v>
      </c>
      <c r="R490" t="str">
        <f t="shared" si="42"/>
        <v>theater</v>
      </c>
      <c r="S490" t="str">
        <f t="shared" si="43"/>
        <v>plays</v>
      </c>
      <c r="T490" s="6">
        <f t="shared" si="44"/>
        <v>42403.25</v>
      </c>
      <c r="U490" s="6">
        <f t="shared" si="45"/>
        <v>42420.25</v>
      </c>
    </row>
    <row r="491" spans="1:21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G491" t="s">
        <v>20</v>
      </c>
      <c r="H491">
        <v>85</v>
      </c>
      <c r="I491" t="s">
        <v>107</v>
      </c>
      <c r="J491" t="s">
        <v>108</v>
      </c>
      <c r="K491">
        <v>1281934800</v>
      </c>
      <c r="L491">
        <v>1282366800</v>
      </c>
      <c r="M491" t="b">
        <v>0</v>
      </c>
      <c r="N491" t="b">
        <v>0</v>
      </c>
      <c r="O491" t="s">
        <v>65</v>
      </c>
      <c r="P491">
        <f t="shared" si="47"/>
        <v>102</v>
      </c>
      <c r="Q491">
        <f t="shared" si="46"/>
        <v>109.87</v>
      </c>
      <c r="R491" t="str">
        <f t="shared" si="42"/>
        <v>technology</v>
      </c>
      <c r="S491" t="str">
        <f t="shared" si="43"/>
        <v>wearables</v>
      </c>
      <c r="T491" s="6">
        <f t="shared" si="44"/>
        <v>40406.208333333336</v>
      </c>
      <c r="U491" s="6">
        <f t="shared" si="45"/>
        <v>40411.208333333336</v>
      </c>
    </row>
    <row r="492" spans="1:21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G492" t="s">
        <v>20</v>
      </c>
      <c r="H492">
        <v>144</v>
      </c>
      <c r="I492" t="s">
        <v>21</v>
      </c>
      <c r="J492" t="s">
        <v>22</v>
      </c>
      <c r="K492">
        <v>1573970400</v>
      </c>
      <c r="L492">
        <v>1574575200</v>
      </c>
      <c r="M492" t="b">
        <v>0</v>
      </c>
      <c r="N492" t="b">
        <v>0</v>
      </c>
      <c r="O492" t="s">
        <v>1029</v>
      </c>
      <c r="P492">
        <f t="shared" si="47"/>
        <v>192</v>
      </c>
      <c r="Q492">
        <f t="shared" si="46"/>
        <v>31.92</v>
      </c>
      <c r="R492" t="str">
        <f t="shared" si="42"/>
        <v>journalism</v>
      </c>
      <c r="S492" t="str">
        <f t="shared" si="43"/>
        <v>audio</v>
      </c>
      <c r="T492" s="6">
        <f t="shared" si="44"/>
        <v>43786.25</v>
      </c>
      <c r="U492" s="6">
        <f t="shared" si="45"/>
        <v>43793.25</v>
      </c>
    </row>
    <row r="493" spans="1:21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G493" t="s">
        <v>20</v>
      </c>
      <c r="H493">
        <v>2443</v>
      </c>
      <c r="I493" t="s">
        <v>21</v>
      </c>
      <c r="J493" t="s">
        <v>22</v>
      </c>
      <c r="K493">
        <v>1372654800</v>
      </c>
      <c r="L493">
        <v>1374901200</v>
      </c>
      <c r="M493" t="b">
        <v>0</v>
      </c>
      <c r="N493" t="b">
        <v>1</v>
      </c>
      <c r="O493" t="s">
        <v>17</v>
      </c>
      <c r="P493">
        <f t="shared" si="47"/>
        <v>305</v>
      </c>
      <c r="Q493">
        <f t="shared" si="46"/>
        <v>70.989999999999995</v>
      </c>
      <c r="R493" t="str">
        <f t="shared" si="42"/>
        <v>food</v>
      </c>
      <c r="S493" t="str">
        <f t="shared" si="43"/>
        <v>food trucks</v>
      </c>
      <c r="T493" s="6">
        <f t="shared" si="44"/>
        <v>41456.208333333336</v>
      </c>
      <c r="U493" s="6">
        <f t="shared" si="45"/>
        <v>41482.208333333336</v>
      </c>
    </row>
    <row r="494" spans="1:21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G494" t="s">
        <v>74</v>
      </c>
      <c r="H494">
        <v>595</v>
      </c>
      <c r="I494" t="s">
        <v>21</v>
      </c>
      <c r="J494" t="s">
        <v>22</v>
      </c>
      <c r="K494">
        <v>1275886800</v>
      </c>
      <c r="L494">
        <v>1278910800</v>
      </c>
      <c r="M494" t="b">
        <v>1</v>
      </c>
      <c r="N494" t="b">
        <v>1</v>
      </c>
      <c r="O494" t="s">
        <v>100</v>
      </c>
      <c r="P494">
        <f t="shared" si="47"/>
        <v>24</v>
      </c>
      <c r="Q494">
        <f t="shared" si="46"/>
        <v>77.03</v>
      </c>
      <c r="R494" t="str">
        <f t="shared" si="42"/>
        <v>film &amp; video</v>
      </c>
      <c r="S494" t="str">
        <f t="shared" si="43"/>
        <v>shorts</v>
      </c>
      <c r="T494" s="6">
        <f t="shared" si="44"/>
        <v>40336.208333333336</v>
      </c>
      <c r="U494" s="6">
        <f t="shared" si="45"/>
        <v>40371.208333333336</v>
      </c>
    </row>
    <row r="495" spans="1:21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G495" t="s">
        <v>20</v>
      </c>
      <c r="H495">
        <v>64</v>
      </c>
      <c r="I495" t="s">
        <v>21</v>
      </c>
      <c r="J495" t="s">
        <v>22</v>
      </c>
      <c r="K495">
        <v>1561784400</v>
      </c>
      <c r="L495">
        <v>1562907600</v>
      </c>
      <c r="M495" t="b">
        <v>0</v>
      </c>
      <c r="N495" t="b">
        <v>0</v>
      </c>
      <c r="O495" t="s">
        <v>122</v>
      </c>
      <c r="P495">
        <f t="shared" si="47"/>
        <v>724</v>
      </c>
      <c r="Q495">
        <f t="shared" si="46"/>
        <v>101.78</v>
      </c>
      <c r="R495" t="str">
        <f t="shared" si="42"/>
        <v>photography</v>
      </c>
      <c r="S495" t="str">
        <f t="shared" si="43"/>
        <v>photography books</v>
      </c>
      <c r="T495" s="6">
        <f t="shared" si="44"/>
        <v>43645.208333333328</v>
      </c>
      <c r="U495" s="6">
        <f t="shared" si="45"/>
        <v>43658.208333333328</v>
      </c>
    </row>
    <row r="496" spans="1:21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G496" t="s">
        <v>20</v>
      </c>
      <c r="H496">
        <v>268</v>
      </c>
      <c r="I496" t="s">
        <v>21</v>
      </c>
      <c r="J496" t="s">
        <v>22</v>
      </c>
      <c r="K496">
        <v>1332392400</v>
      </c>
      <c r="L496">
        <v>1332478800</v>
      </c>
      <c r="M496" t="b">
        <v>0</v>
      </c>
      <c r="N496" t="b">
        <v>0</v>
      </c>
      <c r="O496" t="s">
        <v>65</v>
      </c>
      <c r="P496">
        <f t="shared" si="47"/>
        <v>547</v>
      </c>
      <c r="Q496">
        <f t="shared" si="46"/>
        <v>51.06</v>
      </c>
      <c r="R496" t="str">
        <f t="shared" si="42"/>
        <v>technology</v>
      </c>
      <c r="S496" t="str">
        <f t="shared" si="43"/>
        <v>wearables</v>
      </c>
      <c r="T496" s="6">
        <f t="shared" si="44"/>
        <v>40990.208333333336</v>
      </c>
      <c r="U496" s="6">
        <f t="shared" si="45"/>
        <v>40991.208333333336</v>
      </c>
    </row>
    <row r="497" spans="1:21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G497" t="s">
        <v>20</v>
      </c>
      <c r="H497">
        <v>195</v>
      </c>
      <c r="I497" t="s">
        <v>36</v>
      </c>
      <c r="J497" t="s">
        <v>37</v>
      </c>
      <c r="K497">
        <v>1402376400</v>
      </c>
      <c r="L497">
        <v>1402722000</v>
      </c>
      <c r="M497" t="b">
        <v>0</v>
      </c>
      <c r="N497" t="b">
        <v>0</v>
      </c>
      <c r="O497" t="s">
        <v>33</v>
      </c>
      <c r="P497">
        <f t="shared" si="47"/>
        <v>415</v>
      </c>
      <c r="Q497">
        <f t="shared" si="46"/>
        <v>68.02</v>
      </c>
      <c r="R497" t="str">
        <f t="shared" si="42"/>
        <v>theater</v>
      </c>
      <c r="S497" t="str">
        <f t="shared" si="43"/>
        <v>plays</v>
      </c>
      <c r="T497" s="6">
        <f t="shared" si="44"/>
        <v>41800.208333333336</v>
      </c>
      <c r="U497" s="6">
        <f t="shared" si="45"/>
        <v>41804.208333333336</v>
      </c>
    </row>
    <row r="498" spans="1:21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G498" t="s">
        <v>14</v>
      </c>
      <c r="H498">
        <v>54</v>
      </c>
      <c r="I498" t="s">
        <v>21</v>
      </c>
      <c r="J498" t="s">
        <v>22</v>
      </c>
      <c r="K498">
        <v>1495342800</v>
      </c>
      <c r="L498">
        <v>1496811600</v>
      </c>
      <c r="M498" t="b">
        <v>0</v>
      </c>
      <c r="N498" t="b">
        <v>0</v>
      </c>
      <c r="O498" t="s">
        <v>71</v>
      </c>
      <c r="P498">
        <f t="shared" si="47"/>
        <v>1</v>
      </c>
      <c r="Q498">
        <f t="shared" si="46"/>
        <v>30.87</v>
      </c>
      <c r="R498" t="str">
        <f t="shared" si="42"/>
        <v>film &amp; video</v>
      </c>
      <c r="S498" t="str">
        <f t="shared" si="43"/>
        <v>animation</v>
      </c>
      <c r="T498" s="6">
        <f t="shared" si="44"/>
        <v>42876.208333333328</v>
      </c>
      <c r="U498" s="6">
        <f t="shared" si="45"/>
        <v>42893.208333333328</v>
      </c>
    </row>
    <row r="499" spans="1:21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G499" t="s">
        <v>14</v>
      </c>
      <c r="H499">
        <v>120</v>
      </c>
      <c r="I499" t="s">
        <v>21</v>
      </c>
      <c r="J499" t="s">
        <v>22</v>
      </c>
      <c r="K499">
        <v>1482213600</v>
      </c>
      <c r="L499">
        <v>1482213600</v>
      </c>
      <c r="M499" t="b">
        <v>0</v>
      </c>
      <c r="N499" t="b">
        <v>1</v>
      </c>
      <c r="O499" t="s">
        <v>65</v>
      </c>
      <c r="P499">
        <f t="shared" si="47"/>
        <v>34</v>
      </c>
      <c r="Q499">
        <f t="shared" si="46"/>
        <v>27.91</v>
      </c>
      <c r="R499" t="str">
        <f t="shared" si="42"/>
        <v>technology</v>
      </c>
      <c r="S499" t="str">
        <f t="shared" si="43"/>
        <v>wearables</v>
      </c>
      <c r="T499" s="6">
        <f t="shared" si="44"/>
        <v>42724.25</v>
      </c>
      <c r="U499" s="6">
        <f t="shared" si="45"/>
        <v>42724.25</v>
      </c>
    </row>
    <row r="500" spans="1:21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G500" t="s">
        <v>14</v>
      </c>
      <c r="H500">
        <v>579</v>
      </c>
      <c r="I500" t="s">
        <v>36</v>
      </c>
      <c r="J500" t="s">
        <v>37</v>
      </c>
      <c r="K500">
        <v>1420092000</v>
      </c>
      <c r="L500">
        <v>1420264800</v>
      </c>
      <c r="M500" t="b">
        <v>0</v>
      </c>
      <c r="N500" t="b">
        <v>0</v>
      </c>
      <c r="O500" t="s">
        <v>28</v>
      </c>
      <c r="P500">
        <f t="shared" si="47"/>
        <v>24</v>
      </c>
      <c r="Q500">
        <f t="shared" si="46"/>
        <v>79.989999999999995</v>
      </c>
      <c r="R500" t="str">
        <f t="shared" si="42"/>
        <v>technology</v>
      </c>
      <c r="S500" t="str">
        <f t="shared" si="43"/>
        <v>web</v>
      </c>
      <c r="T500" s="6">
        <f t="shared" si="44"/>
        <v>42005.25</v>
      </c>
      <c r="U500" s="6">
        <f t="shared" si="45"/>
        <v>42007.25</v>
      </c>
    </row>
    <row r="501" spans="1:21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G501" t="s">
        <v>14</v>
      </c>
      <c r="H501">
        <v>2072</v>
      </c>
      <c r="I501" t="s">
        <v>21</v>
      </c>
      <c r="J501" t="s">
        <v>22</v>
      </c>
      <c r="K501">
        <v>1458018000</v>
      </c>
      <c r="L501">
        <v>1458450000</v>
      </c>
      <c r="M501" t="b">
        <v>0</v>
      </c>
      <c r="N501" t="b">
        <v>1</v>
      </c>
      <c r="O501" t="s">
        <v>42</v>
      </c>
      <c r="P501">
        <f t="shared" si="47"/>
        <v>48</v>
      </c>
      <c r="Q501">
        <f t="shared" si="46"/>
        <v>38</v>
      </c>
      <c r="R501" t="str">
        <f t="shared" si="42"/>
        <v>film &amp; video</v>
      </c>
      <c r="S501" t="str">
        <f t="shared" si="43"/>
        <v>documentary</v>
      </c>
      <c r="T501" s="6">
        <f t="shared" si="44"/>
        <v>42444.208333333328</v>
      </c>
      <c r="U501" s="6">
        <f t="shared" si="45"/>
        <v>42449.208333333328</v>
      </c>
    </row>
    <row r="502" spans="1:21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G502" t="s">
        <v>14</v>
      </c>
      <c r="H502">
        <v>0</v>
      </c>
      <c r="I502" t="s">
        <v>21</v>
      </c>
      <c r="J502" t="s">
        <v>22</v>
      </c>
      <c r="K502">
        <v>1367384400</v>
      </c>
      <c r="L502">
        <v>1369803600</v>
      </c>
      <c r="M502" t="b">
        <v>0</v>
      </c>
      <c r="N502" t="b">
        <v>1</v>
      </c>
      <c r="O502" t="s">
        <v>33</v>
      </c>
      <c r="P502">
        <f t="shared" si="47"/>
        <v>0</v>
      </c>
      <c r="Q502" t="e">
        <f t="shared" si="46"/>
        <v>#DIV/0!</v>
      </c>
      <c r="R502" t="str">
        <f t="shared" si="42"/>
        <v>theater</v>
      </c>
      <c r="S502" t="str">
        <f t="shared" si="43"/>
        <v>plays</v>
      </c>
      <c r="T502" s="6">
        <f t="shared" si="44"/>
        <v>41395.208333333336</v>
      </c>
      <c r="U502" s="6">
        <f t="shared" si="45"/>
        <v>41423.208333333336</v>
      </c>
    </row>
    <row r="503" spans="1:21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G503" t="s">
        <v>14</v>
      </c>
      <c r="H503">
        <v>1796</v>
      </c>
      <c r="I503" t="s">
        <v>21</v>
      </c>
      <c r="J503" t="s">
        <v>22</v>
      </c>
      <c r="K503">
        <v>1363064400</v>
      </c>
      <c r="L503">
        <v>1363237200</v>
      </c>
      <c r="M503" t="b">
        <v>0</v>
      </c>
      <c r="N503" t="b">
        <v>0</v>
      </c>
      <c r="O503" t="s">
        <v>42</v>
      </c>
      <c r="P503">
        <f t="shared" si="47"/>
        <v>70</v>
      </c>
      <c r="Q503">
        <f t="shared" si="46"/>
        <v>59.99</v>
      </c>
      <c r="R503" t="str">
        <f t="shared" si="42"/>
        <v>film &amp; video</v>
      </c>
      <c r="S503" t="str">
        <f t="shared" si="43"/>
        <v>documentary</v>
      </c>
      <c r="T503" s="6">
        <f t="shared" si="44"/>
        <v>41345.208333333336</v>
      </c>
      <c r="U503" s="6">
        <f t="shared" si="45"/>
        <v>41347.208333333336</v>
      </c>
    </row>
    <row r="504" spans="1:21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G504" t="s">
        <v>20</v>
      </c>
      <c r="H504">
        <v>186</v>
      </c>
      <c r="I504" t="s">
        <v>26</v>
      </c>
      <c r="J504" t="s">
        <v>27</v>
      </c>
      <c r="K504">
        <v>1343365200</v>
      </c>
      <c r="L504">
        <v>1345870800</v>
      </c>
      <c r="M504" t="b">
        <v>0</v>
      </c>
      <c r="N504" t="b">
        <v>1</v>
      </c>
      <c r="O504" t="s">
        <v>89</v>
      </c>
      <c r="P504">
        <f t="shared" si="47"/>
        <v>530</v>
      </c>
      <c r="Q504">
        <f t="shared" si="46"/>
        <v>37.04</v>
      </c>
      <c r="R504" t="str">
        <f t="shared" si="42"/>
        <v>games</v>
      </c>
      <c r="S504" t="str">
        <f t="shared" si="43"/>
        <v>video games</v>
      </c>
      <c r="T504" s="6">
        <f t="shared" si="44"/>
        <v>41117.208333333336</v>
      </c>
      <c r="U504" s="6">
        <f t="shared" si="45"/>
        <v>41146.208333333336</v>
      </c>
    </row>
    <row r="505" spans="1:21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G505" t="s">
        <v>20</v>
      </c>
      <c r="H505">
        <v>460</v>
      </c>
      <c r="I505" t="s">
        <v>21</v>
      </c>
      <c r="J505" t="s">
        <v>22</v>
      </c>
      <c r="K505">
        <v>1435726800</v>
      </c>
      <c r="L505">
        <v>1437454800</v>
      </c>
      <c r="M505" t="b">
        <v>0</v>
      </c>
      <c r="N505" t="b">
        <v>0</v>
      </c>
      <c r="O505" t="s">
        <v>53</v>
      </c>
      <c r="P505">
        <f t="shared" si="47"/>
        <v>180</v>
      </c>
      <c r="Q505">
        <f t="shared" si="46"/>
        <v>99.96</v>
      </c>
      <c r="R505" t="str">
        <f t="shared" si="42"/>
        <v>film &amp; video</v>
      </c>
      <c r="S505" t="str">
        <f t="shared" si="43"/>
        <v>drama</v>
      </c>
      <c r="T505" s="6">
        <f t="shared" si="44"/>
        <v>42186.208333333328</v>
      </c>
      <c r="U505" s="6">
        <f t="shared" si="45"/>
        <v>42206.208333333328</v>
      </c>
    </row>
    <row r="506" spans="1:21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G506" t="s">
        <v>14</v>
      </c>
      <c r="H506">
        <v>62</v>
      </c>
      <c r="I506" t="s">
        <v>107</v>
      </c>
      <c r="J506" t="s">
        <v>108</v>
      </c>
      <c r="K506">
        <v>1431925200</v>
      </c>
      <c r="L506">
        <v>1432011600</v>
      </c>
      <c r="M506" t="b">
        <v>0</v>
      </c>
      <c r="N506" t="b">
        <v>0</v>
      </c>
      <c r="O506" t="s">
        <v>23</v>
      </c>
      <c r="P506">
        <f t="shared" si="47"/>
        <v>92</v>
      </c>
      <c r="Q506">
        <f t="shared" si="46"/>
        <v>111.68</v>
      </c>
      <c r="R506" t="str">
        <f t="shared" si="42"/>
        <v>music</v>
      </c>
      <c r="S506" t="str">
        <f t="shared" si="43"/>
        <v>rock</v>
      </c>
      <c r="T506" s="6">
        <f t="shared" si="44"/>
        <v>42142.208333333328</v>
      </c>
      <c r="U506" s="6">
        <f t="shared" si="45"/>
        <v>42143.208333333328</v>
      </c>
    </row>
    <row r="507" spans="1:21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G507" t="s">
        <v>14</v>
      </c>
      <c r="H507">
        <v>347</v>
      </c>
      <c r="I507" t="s">
        <v>21</v>
      </c>
      <c r="J507" t="s">
        <v>22</v>
      </c>
      <c r="K507">
        <v>1362722400</v>
      </c>
      <c r="L507">
        <v>1366347600</v>
      </c>
      <c r="M507" t="b">
        <v>0</v>
      </c>
      <c r="N507" t="b">
        <v>1</v>
      </c>
      <c r="O507" t="s">
        <v>133</v>
      </c>
      <c r="P507">
        <f t="shared" si="47"/>
        <v>14</v>
      </c>
      <c r="Q507">
        <f t="shared" si="46"/>
        <v>36.01</v>
      </c>
      <c r="R507" t="str">
        <f t="shared" si="42"/>
        <v>publishing</v>
      </c>
      <c r="S507" t="str">
        <f t="shared" si="43"/>
        <v>radio &amp; podcasts</v>
      </c>
      <c r="T507" s="6">
        <f t="shared" si="44"/>
        <v>41341.25</v>
      </c>
      <c r="U507" s="6">
        <f t="shared" si="45"/>
        <v>41383.208333333336</v>
      </c>
    </row>
    <row r="508" spans="1:21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G508" t="s">
        <v>20</v>
      </c>
      <c r="H508">
        <v>2528</v>
      </c>
      <c r="I508" t="s">
        <v>21</v>
      </c>
      <c r="J508" t="s">
        <v>22</v>
      </c>
      <c r="K508">
        <v>1511416800</v>
      </c>
      <c r="L508">
        <v>1512885600</v>
      </c>
      <c r="M508" t="b">
        <v>0</v>
      </c>
      <c r="N508" t="b">
        <v>1</v>
      </c>
      <c r="O508" t="s">
        <v>33</v>
      </c>
      <c r="P508">
        <f t="shared" si="47"/>
        <v>927</v>
      </c>
      <c r="Q508">
        <f t="shared" si="46"/>
        <v>66.010000000000005</v>
      </c>
      <c r="R508" t="str">
        <f t="shared" si="42"/>
        <v>theater</v>
      </c>
      <c r="S508" t="str">
        <f t="shared" si="43"/>
        <v>plays</v>
      </c>
      <c r="T508" s="6">
        <f t="shared" si="44"/>
        <v>43062.25</v>
      </c>
      <c r="U508" s="6">
        <f t="shared" si="45"/>
        <v>43079.25</v>
      </c>
    </row>
    <row r="509" spans="1:21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G509" t="s">
        <v>14</v>
      </c>
      <c r="H509">
        <v>19</v>
      </c>
      <c r="I509" t="s">
        <v>21</v>
      </c>
      <c r="J509" t="s">
        <v>22</v>
      </c>
      <c r="K509">
        <v>1365483600</v>
      </c>
      <c r="L509">
        <v>1369717200</v>
      </c>
      <c r="M509" t="b">
        <v>0</v>
      </c>
      <c r="N509" t="b">
        <v>1</v>
      </c>
      <c r="O509" t="s">
        <v>28</v>
      </c>
      <c r="P509">
        <f t="shared" si="47"/>
        <v>40</v>
      </c>
      <c r="Q509">
        <f t="shared" si="46"/>
        <v>44.05</v>
      </c>
      <c r="R509" t="str">
        <f t="shared" si="42"/>
        <v>technology</v>
      </c>
      <c r="S509" t="str">
        <f t="shared" si="43"/>
        <v>web</v>
      </c>
      <c r="T509" s="6">
        <f t="shared" si="44"/>
        <v>41373.208333333336</v>
      </c>
      <c r="U509" s="6">
        <f t="shared" si="45"/>
        <v>41422.208333333336</v>
      </c>
    </row>
    <row r="510" spans="1:21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G510" t="s">
        <v>20</v>
      </c>
      <c r="H510">
        <v>3657</v>
      </c>
      <c r="I510" t="s">
        <v>21</v>
      </c>
      <c r="J510" t="s">
        <v>22</v>
      </c>
      <c r="K510">
        <v>1532840400</v>
      </c>
      <c r="L510">
        <v>1534654800</v>
      </c>
      <c r="M510" t="b">
        <v>0</v>
      </c>
      <c r="N510" t="b">
        <v>0</v>
      </c>
      <c r="O510" t="s">
        <v>33</v>
      </c>
      <c r="P510">
        <f t="shared" si="47"/>
        <v>112</v>
      </c>
      <c r="Q510">
        <f t="shared" si="46"/>
        <v>53</v>
      </c>
      <c r="R510" t="str">
        <f t="shared" si="42"/>
        <v>theater</v>
      </c>
      <c r="S510" t="str">
        <f t="shared" si="43"/>
        <v>plays</v>
      </c>
      <c r="T510" s="6">
        <f t="shared" si="44"/>
        <v>43310.208333333328</v>
      </c>
      <c r="U510" s="6">
        <f t="shared" si="45"/>
        <v>43331.208333333328</v>
      </c>
    </row>
    <row r="511" spans="1:21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G511" t="s">
        <v>14</v>
      </c>
      <c r="H511">
        <v>1258</v>
      </c>
      <c r="I511" t="s">
        <v>21</v>
      </c>
      <c r="J511" t="s">
        <v>22</v>
      </c>
      <c r="K511">
        <v>1336194000</v>
      </c>
      <c r="L511">
        <v>1337058000</v>
      </c>
      <c r="M511" t="b">
        <v>0</v>
      </c>
      <c r="N511" t="b">
        <v>0</v>
      </c>
      <c r="O511" t="s">
        <v>33</v>
      </c>
      <c r="P511">
        <f t="shared" si="47"/>
        <v>71</v>
      </c>
      <c r="Q511">
        <f t="shared" si="46"/>
        <v>95</v>
      </c>
      <c r="R511" t="str">
        <f t="shared" si="42"/>
        <v>theater</v>
      </c>
      <c r="S511" t="str">
        <f t="shared" si="43"/>
        <v>plays</v>
      </c>
      <c r="T511" s="6">
        <f t="shared" si="44"/>
        <v>41034.208333333336</v>
      </c>
      <c r="U511" s="6">
        <f t="shared" si="45"/>
        <v>41044.208333333336</v>
      </c>
    </row>
    <row r="512" spans="1:21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G512" t="s">
        <v>20</v>
      </c>
      <c r="H512">
        <v>131</v>
      </c>
      <c r="I512" t="s">
        <v>26</v>
      </c>
      <c r="J512" t="s">
        <v>27</v>
      </c>
      <c r="K512">
        <v>1527742800</v>
      </c>
      <c r="L512">
        <v>1529816400</v>
      </c>
      <c r="M512" t="b">
        <v>0</v>
      </c>
      <c r="N512" t="b">
        <v>0</v>
      </c>
      <c r="O512" t="s">
        <v>53</v>
      </c>
      <c r="P512">
        <f t="shared" si="47"/>
        <v>119</v>
      </c>
      <c r="Q512">
        <f t="shared" si="46"/>
        <v>70.91</v>
      </c>
      <c r="R512" t="str">
        <f t="shared" si="42"/>
        <v>film &amp; video</v>
      </c>
      <c r="S512" t="str">
        <f t="shared" si="43"/>
        <v>drama</v>
      </c>
      <c r="T512" s="6">
        <f t="shared" si="44"/>
        <v>43251.208333333328</v>
      </c>
      <c r="U512" s="6">
        <f t="shared" si="45"/>
        <v>43275.208333333328</v>
      </c>
    </row>
    <row r="513" spans="1:21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G513" t="s">
        <v>14</v>
      </c>
      <c r="H513">
        <v>362</v>
      </c>
      <c r="I513" t="s">
        <v>21</v>
      </c>
      <c r="J513" t="s">
        <v>22</v>
      </c>
      <c r="K513">
        <v>1564030800</v>
      </c>
      <c r="L513">
        <v>1564894800</v>
      </c>
      <c r="M513" t="b">
        <v>0</v>
      </c>
      <c r="N513" t="b">
        <v>0</v>
      </c>
      <c r="O513" t="s">
        <v>33</v>
      </c>
      <c r="P513">
        <f t="shared" si="47"/>
        <v>24</v>
      </c>
      <c r="Q513">
        <f t="shared" si="46"/>
        <v>98.06</v>
      </c>
      <c r="R513" t="str">
        <f t="shared" si="42"/>
        <v>theater</v>
      </c>
      <c r="S513" t="str">
        <f t="shared" si="43"/>
        <v>plays</v>
      </c>
      <c r="T513" s="6">
        <f t="shared" si="44"/>
        <v>43671.208333333328</v>
      </c>
      <c r="U513" s="6">
        <f t="shared" si="45"/>
        <v>43681.208333333328</v>
      </c>
    </row>
    <row r="514" spans="1:21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G514" t="s">
        <v>20</v>
      </c>
      <c r="H514">
        <v>239</v>
      </c>
      <c r="I514" t="s">
        <v>21</v>
      </c>
      <c r="J514" t="s">
        <v>22</v>
      </c>
      <c r="K514">
        <v>1404536400</v>
      </c>
      <c r="L514">
        <v>1404622800</v>
      </c>
      <c r="M514" t="b">
        <v>0</v>
      </c>
      <c r="N514" t="b">
        <v>1</v>
      </c>
      <c r="O514" t="s">
        <v>89</v>
      </c>
      <c r="P514">
        <f t="shared" si="47"/>
        <v>139</v>
      </c>
      <c r="Q514">
        <f t="shared" si="46"/>
        <v>53.05</v>
      </c>
      <c r="R514" t="str">
        <f t="shared" si="42"/>
        <v>games</v>
      </c>
      <c r="S514" t="str">
        <f t="shared" si="43"/>
        <v>video games</v>
      </c>
      <c r="T514" s="6">
        <f t="shared" si="44"/>
        <v>41825.208333333336</v>
      </c>
      <c r="U514" s="6">
        <f t="shared" si="45"/>
        <v>41826.208333333336</v>
      </c>
    </row>
    <row r="515" spans="1:21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G515" t="s">
        <v>74</v>
      </c>
      <c r="H515">
        <v>35</v>
      </c>
      <c r="I515" t="s">
        <v>21</v>
      </c>
      <c r="J515" t="s">
        <v>22</v>
      </c>
      <c r="K515">
        <v>1284008400</v>
      </c>
      <c r="L515">
        <v>1284181200</v>
      </c>
      <c r="M515" t="b">
        <v>0</v>
      </c>
      <c r="N515" t="b">
        <v>0</v>
      </c>
      <c r="O515" t="s">
        <v>269</v>
      </c>
      <c r="P515">
        <f t="shared" si="47"/>
        <v>39</v>
      </c>
      <c r="Q515">
        <f t="shared" si="46"/>
        <v>93.14</v>
      </c>
      <c r="R515" t="str">
        <f t="shared" ref="R515:R578" si="48">LEFT(O515,SEARCH("/",O515)-1)</f>
        <v>film &amp; video</v>
      </c>
      <c r="S515" t="str">
        <f t="shared" ref="S515:S578" si="49">RIGHT(O515,LEN(O515)-SEARCH("/",O515))</f>
        <v>television</v>
      </c>
      <c r="T515" s="6">
        <f t="shared" ref="T515:T578" si="50">(((K515/60)/60)/24)+DATE(1970,1,1)</f>
        <v>40430.208333333336</v>
      </c>
      <c r="U515" s="6">
        <f t="shared" ref="U515:U578" si="51">(((L515/60)/60)/24)+DATE(1970,1,1)</f>
        <v>40432.208333333336</v>
      </c>
    </row>
    <row r="516" spans="1:21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G516" t="s">
        <v>74</v>
      </c>
      <c r="H516">
        <v>528</v>
      </c>
      <c r="I516" t="s">
        <v>98</v>
      </c>
      <c r="J516" t="s">
        <v>99</v>
      </c>
      <c r="K516">
        <v>1386309600</v>
      </c>
      <c r="L516">
        <v>1386741600</v>
      </c>
      <c r="M516" t="b">
        <v>0</v>
      </c>
      <c r="N516" t="b">
        <v>1</v>
      </c>
      <c r="O516" t="s">
        <v>23</v>
      </c>
      <c r="P516">
        <f t="shared" si="47"/>
        <v>22</v>
      </c>
      <c r="Q516">
        <f t="shared" ref="Q516:Q579" si="52">ROUND(E516/H516,2)</f>
        <v>58.95</v>
      </c>
      <c r="R516" t="str">
        <f t="shared" si="48"/>
        <v>music</v>
      </c>
      <c r="S516" t="str">
        <f t="shared" si="49"/>
        <v>rock</v>
      </c>
      <c r="T516" s="6">
        <f t="shared" si="50"/>
        <v>41614.25</v>
      </c>
      <c r="U516" s="6">
        <f t="shared" si="51"/>
        <v>41619.25</v>
      </c>
    </row>
    <row r="517" spans="1:21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G517" t="s">
        <v>14</v>
      </c>
      <c r="H517">
        <v>133</v>
      </c>
      <c r="I517" t="s">
        <v>15</v>
      </c>
      <c r="J517" t="s">
        <v>16</v>
      </c>
      <c r="K517">
        <v>1324620000</v>
      </c>
      <c r="L517">
        <v>1324792800</v>
      </c>
      <c r="M517" t="b">
        <v>0</v>
      </c>
      <c r="N517" t="b">
        <v>1</v>
      </c>
      <c r="O517" t="s">
        <v>33</v>
      </c>
      <c r="P517">
        <f t="shared" si="47"/>
        <v>56</v>
      </c>
      <c r="Q517">
        <f t="shared" si="52"/>
        <v>36.07</v>
      </c>
      <c r="R517" t="str">
        <f t="shared" si="48"/>
        <v>theater</v>
      </c>
      <c r="S517" t="str">
        <f t="shared" si="49"/>
        <v>plays</v>
      </c>
      <c r="T517" s="6">
        <f t="shared" si="50"/>
        <v>40900.25</v>
      </c>
      <c r="U517" s="6">
        <f t="shared" si="51"/>
        <v>40902.25</v>
      </c>
    </row>
    <row r="518" spans="1:21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G518" t="s">
        <v>14</v>
      </c>
      <c r="H518">
        <v>846</v>
      </c>
      <c r="I518" t="s">
        <v>21</v>
      </c>
      <c r="J518" t="s">
        <v>22</v>
      </c>
      <c r="K518">
        <v>1281070800</v>
      </c>
      <c r="L518">
        <v>1284354000</v>
      </c>
      <c r="M518" t="b">
        <v>0</v>
      </c>
      <c r="N518" t="b">
        <v>0</v>
      </c>
      <c r="O518" t="s">
        <v>68</v>
      </c>
      <c r="P518">
        <f t="shared" si="47"/>
        <v>43</v>
      </c>
      <c r="Q518">
        <f t="shared" si="52"/>
        <v>63.03</v>
      </c>
      <c r="R518" t="str">
        <f t="shared" si="48"/>
        <v>publishing</v>
      </c>
      <c r="S518" t="str">
        <f t="shared" si="49"/>
        <v>nonfiction</v>
      </c>
      <c r="T518" s="6">
        <f t="shared" si="50"/>
        <v>40396.208333333336</v>
      </c>
      <c r="U518" s="6">
        <f t="shared" si="51"/>
        <v>40434.208333333336</v>
      </c>
    </row>
    <row r="519" spans="1:21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G519" t="s">
        <v>20</v>
      </c>
      <c r="H519">
        <v>78</v>
      </c>
      <c r="I519" t="s">
        <v>21</v>
      </c>
      <c r="J519" t="s">
        <v>22</v>
      </c>
      <c r="K519">
        <v>1493960400</v>
      </c>
      <c r="L519">
        <v>1494392400</v>
      </c>
      <c r="M519" t="b">
        <v>0</v>
      </c>
      <c r="N519" t="b">
        <v>0</v>
      </c>
      <c r="O519" t="s">
        <v>17</v>
      </c>
      <c r="P519">
        <f t="shared" ref="P519:P582" si="53">ROUND(100*(E519/D519),0)</f>
        <v>112</v>
      </c>
      <c r="Q519">
        <f t="shared" si="52"/>
        <v>84.72</v>
      </c>
      <c r="R519" t="str">
        <f t="shared" si="48"/>
        <v>food</v>
      </c>
      <c r="S519" t="str">
        <f t="shared" si="49"/>
        <v>food trucks</v>
      </c>
      <c r="T519" s="6">
        <f t="shared" si="50"/>
        <v>42860.208333333328</v>
      </c>
      <c r="U519" s="6">
        <f t="shared" si="51"/>
        <v>42865.208333333328</v>
      </c>
    </row>
    <row r="520" spans="1:21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G520" t="s">
        <v>14</v>
      </c>
      <c r="H520">
        <v>10</v>
      </c>
      <c r="I520" t="s">
        <v>21</v>
      </c>
      <c r="J520" t="s">
        <v>22</v>
      </c>
      <c r="K520">
        <v>1519365600</v>
      </c>
      <c r="L520">
        <v>1519538400</v>
      </c>
      <c r="M520" t="b">
        <v>0</v>
      </c>
      <c r="N520" t="b">
        <v>1</v>
      </c>
      <c r="O520" t="s">
        <v>71</v>
      </c>
      <c r="P520">
        <f t="shared" si="53"/>
        <v>7</v>
      </c>
      <c r="Q520">
        <f t="shared" si="52"/>
        <v>62.2</v>
      </c>
      <c r="R520" t="str">
        <f t="shared" si="48"/>
        <v>film &amp; video</v>
      </c>
      <c r="S520" t="str">
        <f t="shared" si="49"/>
        <v>animation</v>
      </c>
      <c r="T520" s="6">
        <f t="shared" si="50"/>
        <v>43154.25</v>
      </c>
      <c r="U520" s="6">
        <f t="shared" si="51"/>
        <v>43156.25</v>
      </c>
    </row>
    <row r="521" spans="1:21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G521" t="s">
        <v>20</v>
      </c>
      <c r="H521">
        <v>1773</v>
      </c>
      <c r="I521" t="s">
        <v>21</v>
      </c>
      <c r="J521" t="s">
        <v>22</v>
      </c>
      <c r="K521">
        <v>1420696800</v>
      </c>
      <c r="L521">
        <v>1421906400</v>
      </c>
      <c r="M521" t="b">
        <v>0</v>
      </c>
      <c r="N521" t="b">
        <v>1</v>
      </c>
      <c r="O521" t="s">
        <v>23</v>
      </c>
      <c r="P521">
        <f t="shared" si="53"/>
        <v>102</v>
      </c>
      <c r="Q521">
        <f t="shared" si="52"/>
        <v>101.98</v>
      </c>
      <c r="R521" t="str">
        <f t="shared" si="48"/>
        <v>music</v>
      </c>
      <c r="S521" t="str">
        <f t="shared" si="49"/>
        <v>rock</v>
      </c>
      <c r="T521" s="6">
        <f t="shared" si="50"/>
        <v>42012.25</v>
      </c>
      <c r="U521" s="6">
        <f t="shared" si="51"/>
        <v>42026.25</v>
      </c>
    </row>
    <row r="522" spans="1:21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G522" t="s">
        <v>20</v>
      </c>
      <c r="H522">
        <v>32</v>
      </c>
      <c r="I522" t="s">
        <v>21</v>
      </c>
      <c r="J522" t="s">
        <v>22</v>
      </c>
      <c r="K522">
        <v>1555650000</v>
      </c>
      <c r="L522">
        <v>1555909200</v>
      </c>
      <c r="M522" t="b">
        <v>0</v>
      </c>
      <c r="N522" t="b">
        <v>0</v>
      </c>
      <c r="O522" t="s">
        <v>33</v>
      </c>
      <c r="P522">
        <f t="shared" si="53"/>
        <v>426</v>
      </c>
      <c r="Q522">
        <f t="shared" si="52"/>
        <v>106.44</v>
      </c>
      <c r="R522" t="str">
        <f t="shared" si="48"/>
        <v>theater</v>
      </c>
      <c r="S522" t="str">
        <f t="shared" si="49"/>
        <v>plays</v>
      </c>
      <c r="T522" s="6">
        <f t="shared" si="50"/>
        <v>43574.208333333328</v>
      </c>
      <c r="U522" s="6">
        <f t="shared" si="51"/>
        <v>43577.208333333328</v>
      </c>
    </row>
    <row r="523" spans="1:21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G523" t="s">
        <v>20</v>
      </c>
      <c r="H523">
        <v>369</v>
      </c>
      <c r="I523" t="s">
        <v>21</v>
      </c>
      <c r="J523" t="s">
        <v>22</v>
      </c>
      <c r="K523">
        <v>1471928400</v>
      </c>
      <c r="L523">
        <v>1472446800</v>
      </c>
      <c r="M523" t="b">
        <v>0</v>
      </c>
      <c r="N523" t="b">
        <v>1</v>
      </c>
      <c r="O523" t="s">
        <v>53</v>
      </c>
      <c r="P523">
        <f t="shared" si="53"/>
        <v>146</v>
      </c>
      <c r="Q523">
        <f t="shared" si="52"/>
        <v>29.98</v>
      </c>
      <c r="R523" t="str">
        <f t="shared" si="48"/>
        <v>film &amp; video</v>
      </c>
      <c r="S523" t="str">
        <f t="shared" si="49"/>
        <v>drama</v>
      </c>
      <c r="T523" s="6">
        <f t="shared" si="50"/>
        <v>42605.208333333328</v>
      </c>
      <c r="U523" s="6">
        <f t="shared" si="51"/>
        <v>42611.208333333328</v>
      </c>
    </row>
    <row r="524" spans="1:21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G524" t="s">
        <v>14</v>
      </c>
      <c r="H524">
        <v>191</v>
      </c>
      <c r="I524" t="s">
        <v>21</v>
      </c>
      <c r="J524" t="s">
        <v>22</v>
      </c>
      <c r="K524">
        <v>1341291600</v>
      </c>
      <c r="L524">
        <v>1342328400</v>
      </c>
      <c r="M524" t="b">
        <v>0</v>
      </c>
      <c r="N524" t="b">
        <v>0</v>
      </c>
      <c r="O524" t="s">
        <v>100</v>
      </c>
      <c r="P524">
        <f t="shared" si="53"/>
        <v>32</v>
      </c>
      <c r="Q524">
        <f t="shared" si="52"/>
        <v>85.81</v>
      </c>
      <c r="R524" t="str">
        <f t="shared" si="48"/>
        <v>film &amp; video</v>
      </c>
      <c r="S524" t="str">
        <f t="shared" si="49"/>
        <v>shorts</v>
      </c>
      <c r="T524" s="6">
        <f t="shared" si="50"/>
        <v>41093.208333333336</v>
      </c>
      <c r="U524" s="6">
        <f t="shared" si="51"/>
        <v>41105.208333333336</v>
      </c>
    </row>
    <row r="525" spans="1:21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G525" t="s">
        <v>20</v>
      </c>
      <c r="H525">
        <v>89</v>
      </c>
      <c r="I525" t="s">
        <v>21</v>
      </c>
      <c r="J525" t="s">
        <v>22</v>
      </c>
      <c r="K525">
        <v>1267682400</v>
      </c>
      <c r="L525">
        <v>1268114400</v>
      </c>
      <c r="M525" t="b">
        <v>0</v>
      </c>
      <c r="N525" t="b">
        <v>0</v>
      </c>
      <c r="O525" t="s">
        <v>100</v>
      </c>
      <c r="P525">
        <f t="shared" si="53"/>
        <v>700</v>
      </c>
      <c r="Q525">
        <f t="shared" si="52"/>
        <v>70.819999999999993</v>
      </c>
      <c r="R525" t="str">
        <f t="shared" si="48"/>
        <v>film &amp; video</v>
      </c>
      <c r="S525" t="str">
        <f t="shared" si="49"/>
        <v>shorts</v>
      </c>
      <c r="T525" s="6">
        <f t="shared" si="50"/>
        <v>40241.25</v>
      </c>
      <c r="U525" s="6">
        <f t="shared" si="51"/>
        <v>40246.25</v>
      </c>
    </row>
    <row r="526" spans="1:21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G526" t="s">
        <v>14</v>
      </c>
      <c r="H526">
        <v>1979</v>
      </c>
      <c r="I526" t="s">
        <v>21</v>
      </c>
      <c r="J526" t="s">
        <v>22</v>
      </c>
      <c r="K526">
        <v>1272258000</v>
      </c>
      <c r="L526">
        <v>1273381200</v>
      </c>
      <c r="M526" t="b">
        <v>0</v>
      </c>
      <c r="N526" t="b">
        <v>0</v>
      </c>
      <c r="O526" t="s">
        <v>33</v>
      </c>
      <c r="P526">
        <f t="shared" si="53"/>
        <v>84</v>
      </c>
      <c r="Q526">
        <f t="shared" si="52"/>
        <v>41</v>
      </c>
      <c r="R526" t="str">
        <f t="shared" si="48"/>
        <v>theater</v>
      </c>
      <c r="S526" t="str">
        <f t="shared" si="49"/>
        <v>plays</v>
      </c>
      <c r="T526" s="6">
        <f t="shared" si="50"/>
        <v>40294.208333333336</v>
      </c>
      <c r="U526" s="6">
        <f t="shared" si="51"/>
        <v>40307.208333333336</v>
      </c>
    </row>
    <row r="527" spans="1:21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G527" t="s">
        <v>14</v>
      </c>
      <c r="H527">
        <v>63</v>
      </c>
      <c r="I527" t="s">
        <v>21</v>
      </c>
      <c r="J527" t="s">
        <v>22</v>
      </c>
      <c r="K527">
        <v>1290492000</v>
      </c>
      <c r="L527">
        <v>1290837600</v>
      </c>
      <c r="M527" t="b">
        <v>0</v>
      </c>
      <c r="N527" t="b">
        <v>0</v>
      </c>
      <c r="O527" t="s">
        <v>65</v>
      </c>
      <c r="P527">
        <f t="shared" si="53"/>
        <v>84</v>
      </c>
      <c r="Q527">
        <f t="shared" si="52"/>
        <v>28.06</v>
      </c>
      <c r="R527" t="str">
        <f t="shared" si="48"/>
        <v>technology</v>
      </c>
      <c r="S527" t="str">
        <f t="shared" si="49"/>
        <v>wearables</v>
      </c>
      <c r="T527" s="6">
        <f t="shared" si="50"/>
        <v>40505.25</v>
      </c>
      <c r="U527" s="6">
        <f t="shared" si="51"/>
        <v>40509.25</v>
      </c>
    </row>
    <row r="528" spans="1:21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G528" t="s">
        <v>20</v>
      </c>
      <c r="H528">
        <v>147</v>
      </c>
      <c r="I528" t="s">
        <v>21</v>
      </c>
      <c r="J528" t="s">
        <v>22</v>
      </c>
      <c r="K528">
        <v>1451109600</v>
      </c>
      <c r="L528">
        <v>1454306400</v>
      </c>
      <c r="M528" t="b">
        <v>0</v>
      </c>
      <c r="N528" t="b">
        <v>1</v>
      </c>
      <c r="O528" t="s">
        <v>33</v>
      </c>
      <c r="P528">
        <f t="shared" si="53"/>
        <v>156</v>
      </c>
      <c r="Q528">
        <f t="shared" si="52"/>
        <v>88.05</v>
      </c>
      <c r="R528" t="str">
        <f t="shared" si="48"/>
        <v>theater</v>
      </c>
      <c r="S528" t="str">
        <f t="shared" si="49"/>
        <v>plays</v>
      </c>
      <c r="T528" s="6">
        <f t="shared" si="50"/>
        <v>42364.25</v>
      </c>
      <c r="U528" s="6">
        <f t="shared" si="51"/>
        <v>42401.25</v>
      </c>
    </row>
    <row r="529" spans="1:21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G529" t="s">
        <v>14</v>
      </c>
      <c r="H529">
        <v>6080</v>
      </c>
      <c r="I529" t="s">
        <v>15</v>
      </c>
      <c r="J529" t="s">
        <v>16</v>
      </c>
      <c r="K529">
        <v>1454652000</v>
      </c>
      <c r="L529">
        <v>1457762400</v>
      </c>
      <c r="M529" t="b">
        <v>0</v>
      </c>
      <c r="N529" t="b">
        <v>0</v>
      </c>
      <c r="O529" t="s">
        <v>71</v>
      </c>
      <c r="P529">
        <f t="shared" si="53"/>
        <v>100</v>
      </c>
      <c r="Q529">
        <f t="shared" si="52"/>
        <v>31</v>
      </c>
      <c r="R529" t="str">
        <f t="shared" si="48"/>
        <v>film &amp; video</v>
      </c>
      <c r="S529" t="str">
        <f t="shared" si="49"/>
        <v>animation</v>
      </c>
      <c r="T529" s="6">
        <f t="shared" si="50"/>
        <v>42405.25</v>
      </c>
      <c r="U529" s="6">
        <f t="shared" si="51"/>
        <v>42441.25</v>
      </c>
    </row>
    <row r="530" spans="1:21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G530" t="s">
        <v>14</v>
      </c>
      <c r="H530">
        <v>80</v>
      </c>
      <c r="I530" t="s">
        <v>40</v>
      </c>
      <c r="J530" t="s">
        <v>41</v>
      </c>
      <c r="K530">
        <v>1385186400</v>
      </c>
      <c r="L530">
        <v>1389074400</v>
      </c>
      <c r="M530" t="b">
        <v>0</v>
      </c>
      <c r="N530" t="b">
        <v>0</v>
      </c>
      <c r="O530" t="s">
        <v>60</v>
      </c>
      <c r="P530">
        <f t="shared" si="53"/>
        <v>80</v>
      </c>
      <c r="Q530">
        <f t="shared" si="52"/>
        <v>90.34</v>
      </c>
      <c r="R530" t="str">
        <f t="shared" si="48"/>
        <v>music</v>
      </c>
      <c r="S530" t="str">
        <f t="shared" si="49"/>
        <v>indie rock</v>
      </c>
      <c r="T530" s="6">
        <f t="shared" si="50"/>
        <v>41601.25</v>
      </c>
      <c r="U530" s="6">
        <f t="shared" si="51"/>
        <v>41646.25</v>
      </c>
    </row>
    <row r="531" spans="1:21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G531" t="s">
        <v>14</v>
      </c>
      <c r="H531">
        <v>9</v>
      </c>
      <c r="I531" t="s">
        <v>21</v>
      </c>
      <c r="J531" t="s">
        <v>22</v>
      </c>
      <c r="K531">
        <v>1399698000</v>
      </c>
      <c r="L531">
        <v>1402117200</v>
      </c>
      <c r="M531" t="b">
        <v>0</v>
      </c>
      <c r="N531" t="b">
        <v>0</v>
      </c>
      <c r="O531" t="s">
        <v>89</v>
      </c>
      <c r="P531">
        <f t="shared" si="53"/>
        <v>11</v>
      </c>
      <c r="Q531">
        <f t="shared" si="52"/>
        <v>63.78</v>
      </c>
      <c r="R531" t="str">
        <f t="shared" si="48"/>
        <v>games</v>
      </c>
      <c r="S531" t="str">
        <f t="shared" si="49"/>
        <v>video games</v>
      </c>
      <c r="T531" s="6">
        <f t="shared" si="50"/>
        <v>41769.208333333336</v>
      </c>
      <c r="U531" s="6">
        <f t="shared" si="51"/>
        <v>41797.208333333336</v>
      </c>
    </row>
    <row r="532" spans="1:21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G532" t="s">
        <v>14</v>
      </c>
      <c r="H532">
        <v>1784</v>
      </c>
      <c r="I532" t="s">
        <v>21</v>
      </c>
      <c r="J532" t="s">
        <v>22</v>
      </c>
      <c r="K532">
        <v>1283230800</v>
      </c>
      <c r="L532">
        <v>1284440400</v>
      </c>
      <c r="M532" t="b">
        <v>0</v>
      </c>
      <c r="N532" t="b">
        <v>1</v>
      </c>
      <c r="O532" t="s">
        <v>119</v>
      </c>
      <c r="P532">
        <f t="shared" si="53"/>
        <v>92</v>
      </c>
      <c r="Q532">
        <f t="shared" si="52"/>
        <v>54</v>
      </c>
      <c r="R532" t="str">
        <f t="shared" si="48"/>
        <v>publishing</v>
      </c>
      <c r="S532" t="str">
        <f t="shared" si="49"/>
        <v>fiction</v>
      </c>
      <c r="T532" s="6">
        <f t="shared" si="50"/>
        <v>40421.208333333336</v>
      </c>
      <c r="U532" s="6">
        <f t="shared" si="51"/>
        <v>40435.208333333336</v>
      </c>
    </row>
    <row r="533" spans="1:21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G533" t="s">
        <v>47</v>
      </c>
      <c r="H533">
        <v>3640</v>
      </c>
      <c r="I533" t="s">
        <v>98</v>
      </c>
      <c r="J533" t="s">
        <v>99</v>
      </c>
      <c r="K533">
        <v>1384149600</v>
      </c>
      <c r="L533">
        <v>1388988000</v>
      </c>
      <c r="M533" t="b">
        <v>0</v>
      </c>
      <c r="N533" t="b">
        <v>0</v>
      </c>
      <c r="O533" t="s">
        <v>89</v>
      </c>
      <c r="P533">
        <f t="shared" si="53"/>
        <v>96</v>
      </c>
      <c r="Q533">
        <f t="shared" si="52"/>
        <v>48.99</v>
      </c>
      <c r="R533" t="str">
        <f t="shared" si="48"/>
        <v>games</v>
      </c>
      <c r="S533" t="str">
        <f t="shared" si="49"/>
        <v>video games</v>
      </c>
      <c r="T533" s="6">
        <f t="shared" si="50"/>
        <v>41589.25</v>
      </c>
      <c r="U533" s="6">
        <f t="shared" si="51"/>
        <v>41645.25</v>
      </c>
    </row>
    <row r="534" spans="1:21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G534" t="s">
        <v>20</v>
      </c>
      <c r="H534">
        <v>126</v>
      </c>
      <c r="I534" t="s">
        <v>15</v>
      </c>
      <c r="J534" t="s">
        <v>16</v>
      </c>
      <c r="K534">
        <v>1516860000</v>
      </c>
      <c r="L534">
        <v>1516946400</v>
      </c>
      <c r="M534" t="b">
        <v>0</v>
      </c>
      <c r="N534" t="b">
        <v>0</v>
      </c>
      <c r="O534" t="s">
        <v>33</v>
      </c>
      <c r="P534">
        <f t="shared" si="53"/>
        <v>503</v>
      </c>
      <c r="Q534">
        <f t="shared" si="52"/>
        <v>63.86</v>
      </c>
      <c r="R534" t="str">
        <f t="shared" si="48"/>
        <v>theater</v>
      </c>
      <c r="S534" t="str">
        <f t="shared" si="49"/>
        <v>plays</v>
      </c>
      <c r="T534" s="6">
        <f t="shared" si="50"/>
        <v>43125.25</v>
      </c>
      <c r="U534" s="6">
        <f t="shared" si="51"/>
        <v>43126.25</v>
      </c>
    </row>
    <row r="535" spans="1:21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G535" t="s">
        <v>20</v>
      </c>
      <c r="H535">
        <v>2218</v>
      </c>
      <c r="I535" t="s">
        <v>40</v>
      </c>
      <c r="J535" t="s">
        <v>41</v>
      </c>
      <c r="K535">
        <v>1374642000</v>
      </c>
      <c r="L535">
        <v>1377752400</v>
      </c>
      <c r="M535" t="b">
        <v>0</v>
      </c>
      <c r="N535" t="b">
        <v>0</v>
      </c>
      <c r="O535" t="s">
        <v>60</v>
      </c>
      <c r="P535">
        <f t="shared" si="53"/>
        <v>159</v>
      </c>
      <c r="Q535">
        <f t="shared" si="52"/>
        <v>83</v>
      </c>
      <c r="R535" t="str">
        <f t="shared" si="48"/>
        <v>music</v>
      </c>
      <c r="S535" t="str">
        <f t="shared" si="49"/>
        <v>indie rock</v>
      </c>
      <c r="T535" s="6">
        <f t="shared" si="50"/>
        <v>41479.208333333336</v>
      </c>
      <c r="U535" s="6">
        <f t="shared" si="51"/>
        <v>41515.208333333336</v>
      </c>
    </row>
    <row r="536" spans="1:21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G536" t="s">
        <v>14</v>
      </c>
      <c r="H536">
        <v>243</v>
      </c>
      <c r="I536" t="s">
        <v>21</v>
      </c>
      <c r="J536" t="s">
        <v>22</v>
      </c>
      <c r="K536">
        <v>1534482000</v>
      </c>
      <c r="L536">
        <v>1534568400</v>
      </c>
      <c r="M536" t="b">
        <v>0</v>
      </c>
      <c r="N536" t="b">
        <v>1</v>
      </c>
      <c r="O536" t="s">
        <v>53</v>
      </c>
      <c r="P536">
        <f t="shared" si="53"/>
        <v>15</v>
      </c>
      <c r="Q536">
        <f t="shared" si="52"/>
        <v>55.08</v>
      </c>
      <c r="R536" t="str">
        <f t="shared" si="48"/>
        <v>film &amp; video</v>
      </c>
      <c r="S536" t="str">
        <f t="shared" si="49"/>
        <v>drama</v>
      </c>
      <c r="T536" s="6">
        <f t="shared" si="50"/>
        <v>43329.208333333328</v>
      </c>
      <c r="U536" s="6">
        <f t="shared" si="51"/>
        <v>43330.208333333328</v>
      </c>
    </row>
    <row r="537" spans="1:21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G537" t="s">
        <v>20</v>
      </c>
      <c r="H537">
        <v>202</v>
      </c>
      <c r="I537" t="s">
        <v>107</v>
      </c>
      <c r="J537" t="s">
        <v>108</v>
      </c>
      <c r="K537">
        <v>1528434000</v>
      </c>
      <c r="L537">
        <v>1528606800</v>
      </c>
      <c r="M537" t="b">
        <v>0</v>
      </c>
      <c r="N537" t="b">
        <v>1</v>
      </c>
      <c r="O537" t="s">
        <v>33</v>
      </c>
      <c r="P537">
        <f t="shared" si="53"/>
        <v>482</v>
      </c>
      <c r="Q537">
        <f t="shared" si="52"/>
        <v>62.04</v>
      </c>
      <c r="R537" t="str">
        <f t="shared" si="48"/>
        <v>theater</v>
      </c>
      <c r="S537" t="str">
        <f t="shared" si="49"/>
        <v>plays</v>
      </c>
      <c r="T537" s="6">
        <f t="shared" si="50"/>
        <v>43259.208333333328</v>
      </c>
      <c r="U537" s="6">
        <f t="shared" si="51"/>
        <v>43261.208333333328</v>
      </c>
    </row>
    <row r="538" spans="1:21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G538" t="s">
        <v>20</v>
      </c>
      <c r="H538">
        <v>140</v>
      </c>
      <c r="I538" t="s">
        <v>107</v>
      </c>
      <c r="J538" t="s">
        <v>108</v>
      </c>
      <c r="K538">
        <v>1282626000</v>
      </c>
      <c r="L538">
        <v>1284872400</v>
      </c>
      <c r="M538" t="b">
        <v>0</v>
      </c>
      <c r="N538" t="b">
        <v>0</v>
      </c>
      <c r="O538" t="s">
        <v>119</v>
      </c>
      <c r="P538">
        <f t="shared" si="53"/>
        <v>150</v>
      </c>
      <c r="Q538">
        <f t="shared" si="52"/>
        <v>104.98</v>
      </c>
      <c r="R538" t="str">
        <f t="shared" si="48"/>
        <v>publishing</v>
      </c>
      <c r="S538" t="str">
        <f t="shared" si="49"/>
        <v>fiction</v>
      </c>
      <c r="T538" s="6">
        <f t="shared" si="50"/>
        <v>40414.208333333336</v>
      </c>
      <c r="U538" s="6">
        <f t="shared" si="51"/>
        <v>40440.208333333336</v>
      </c>
    </row>
    <row r="539" spans="1:21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G539" t="s">
        <v>20</v>
      </c>
      <c r="H539">
        <v>1052</v>
      </c>
      <c r="I539" t="s">
        <v>36</v>
      </c>
      <c r="J539" t="s">
        <v>37</v>
      </c>
      <c r="K539">
        <v>1535605200</v>
      </c>
      <c r="L539">
        <v>1537592400</v>
      </c>
      <c r="M539" t="b">
        <v>1</v>
      </c>
      <c r="N539" t="b">
        <v>1</v>
      </c>
      <c r="O539" t="s">
        <v>42</v>
      </c>
      <c r="P539">
        <f t="shared" si="53"/>
        <v>117</v>
      </c>
      <c r="Q539">
        <f t="shared" si="52"/>
        <v>94.04</v>
      </c>
      <c r="R539" t="str">
        <f t="shared" si="48"/>
        <v>film &amp; video</v>
      </c>
      <c r="S539" t="str">
        <f t="shared" si="49"/>
        <v>documentary</v>
      </c>
      <c r="T539" s="6">
        <f t="shared" si="50"/>
        <v>43342.208333333328</v>
      </c>
      <c r="U539" s="6">
        <f t="shared" si="51"/>
        <v>43365.208333333328</v>
      </c>
    </row>
    <row r="540" spans="1:21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G540" t="s">
        <v>14</v>
      </c>
      <c r="H540">
        <v>1296</v>
      </c>
      <c r="I540" t="s">
        <v>21</v>
      </c>
      <c r="J540" t="s">
        <v>22</v>
      </c>
      <c r="K540">
        <v>1379826000</v>
      </c>
      <c r="L540">
        <v>1381208400</v>
      </c>
      <c r="M540" t="b">
        <v>0</v>
      </c>
      <c r="N540" t="b">
        <v>0</v>
      </c>
      <c r="O540" t="s">
        <v>292</v>
      </c>
      <c r="P540">
        <f t="shared" si="53"/>
        <v>38</v>
      </c>
      <c r="Q540">
        <f t="shared" si="52"/>
        <v>44.01</v>
      </c>
      <c r="R540" t="str">
        <f t="shared" si="48"/>
        <v>games</v>
      </c>
      <c r="S540" t="str">
        <f t="shared" si="49"/>
        <v>mobile games</v>
      </c>
      <c r="T540" s="6">
        <f t="shared" si="50"/>
        <v>41539.208333333336</v>
      </c>
      <c r="U540" s="6">
        <f t="shared" si="51"/>
        <v>41555.208333333336</v>
      </c>
    </row>
    <row r="541" spans="1:21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G541" t="s">
        <v>14</v>
      </c>
      <c r="H541">
        <v>77</v>
      </c>
      <c r="I541" t="s">
        <v>21</v>
      </c>
      <c r="J541" t="s">
        <v>22</v>
      </c>
      <c r="K541">
        <v>1561957200</v>
      </c>
      <c r="L541">
        <v>1562475600</v>
      </c>
      <c r="M541" t="b">
        <v>0</v>
      </c>
      <c r="N541" t="b">
        <v>1</v>
      </c>
      <c r="O541" t="s">
        <v>17</v>
      </c>
      <c r="P541">
        <f t="shared" si="53"/>
        <v>73</v>
      </c>
      <c r="Q541">
        <f t="shared" si="52"/>
        <v>92.47</v>
      </c>
      <c r="R541" t="str">
        <f t="shared" si="48"/>
        <v>food</v>
      </c>
      <c r="S541" t="str">
        <f t="shared" si="49"/>
        <v>food trucks</v>
      </c>
      <c r="T541" s="6">
        <f t="shared" si="50"/>
        <v>43647.208333333328</v>
      </c>
      <c r="U541" s="6">
        <f t="shared" si="51"/>
        <v>43653.208333333328</v>
      </c>
    </row>
    <row r="542" spans="1:21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G542" t="s">
        <v>20</v>
      </c>
      <c r="H542">
        <v>247</v>
      </c>
      <c r="I542" t="s">
        <v>21</v>
      </c>
      <c r="J542" t="s">
        <v>22</v>
      </c>
      <c r="K542">
        <v>1525496400</v>
      </c>
      <c r="L542">
        <v>1527397200</v>
      </c>
      <c r="M542" t="b">
        <v>0</v>
      </c>
      <c r="N542" t="b">
        <v>0</v>
      </c>
      <c r="O542" t="s">
        <v>122</v>
      </c>
      <c r="P542">
        <f t="shared" si="53"/>
        <v>266</v>
      </c>
      <c r="Q542">
        <f t="shared" si="52"/>
        <v>57.07</v>
      </c>
      <c r="R542" t="str">
        <f t="shared" si="48"/>
        <v>photography</v>
      </c>
      <c r="S542" t="str">
        <f t="shared" si="49"/>
        <v>photography books</v>
      </c>
      <c r="T542" s="6">
        <f t="shared" si="50"/>
        <v>43225.208333333328</v>
      </c>
      <c r="U542" s="6">
        <f t="shared" si="51"/>
        <v>43247.208333333328</v>
      </c>
    </row>
    <row r="543" spans="1:21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G543" t="s">
        <v>14</v>
      </c>
      <c r="H543">
        <v>395</v>
      </c>
      <c r="I543" t="s">
        <v>107</v>
      </c>
      <c r="J543" t="s">
        <v>108</v>
      </c>
      <c r="K543">
        <v>1433912400</v>
      </c>
      <c r="L543">
        <v>1436158800</v>
      </c>
      <c r="M543" t="b">
        <v>0</v>
      </c>
      <c r="N543" t="b">
        <v>0</v>
      </c>
      <c r="O543" t="s">
        <v>292</v>
      </c>
      <c r="P543">
        <f t="shared" si="53"/>
        <v>24</v>
      </c>
      <c r="Q543">
        <f t="shared" si="52"/>
        <v>109.08</v>
      </c>
      <c r="R543" t="str">
        <f t="shared" si="48"/>
        <v>games</v>
      </c>
      <c r="S543" t="str">
        <f t="shared" si="49"/>
        <v>mobile games</v>
      </c>
      <c r="T543" s="6">
        <f t="shared" si="50"/>
        <v>42165.208333333328</v>
      </c>
      <c r="U543" s="6">
        <f t="shared" si="51"/>
        <v>42191.208333333328</v>
      </c>
    </row>
    <row r="544" spans="1:21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G544" t="s">
        <v>14</v>
      </c>
      <c r="H544">
        <v>49</v>
      </c>
      <c r="I544" t="s">
        <v>40</v>
      </c>
      <c r="J544" t="s">
        <v>41</v>
      </c>
      <c r="K544">
        <v>1453442400</v>
      </c>
      <c r="L544">
        <v>1456034400</v>
      </c>
      <c r="M544" t="b">
        <v>0</v>
      </c>
      <c r="N544" t="b">
        <v>0</v>
      </c>
      <c r="O544" t="s">
        <v>60</v>
      </c>
      <c r="P544">
        <f t="shared" si="53"/>
        <v>3</v>
      </c>
      <c r="Q544">
        <f t="shared" si="52"/>
        <v>39.39</v>
      </c>
      <c r="R544" t="str">
        <f t="shared" si="48"/>
        <v>music</v>
      </c>
      <c r="S544" t="str">
        <f t="shared" si="49"/>
        <v>indie rock</v>
      </c>
      <c r="T544" s="6">
        <f t="shared" si="50"/>
        <v>42391.25</v>
      </c>
      <c r="U544" s="6">
        <f t="shared" si="51"/>
        <v>42421.25</v>
      </c>
    </row>
    <row r="545" spans="1:21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G545" t="s">
        <v>14</v>
      </c>
      <c r="H545">
        <v>180</v>
      </c>
      <c r="I545" t="s">
        <v>21</v>
      </c>
      <c r="J545" t="s">
        <v>22</v>
      </c>
      <c r="K545">
        <v>1378875600</v>
      </c>
      <c r="L545">
        <v>1380171600</v>
      </c>
      <c r="M545" t="b">
        <v>0</v>
      </c>
      <c r="N545" t="b">
        <v>0</v>
      </c>
      <c r="O545" t="s">
        <v>89</v>
      </c>
      <c r="P545">
        <f t="shared" si="53"/>
        <v>16</v>
      </c>
      <c r="Q545">
        <f t="shared" si="52"/>
        <v>77.02</v>
      </c>
      <c r="R545" t="str">
        <f t="shared" si="48"/>
        <v>games</v>
      </c>
      <c r="S545" t="str">
        <f t="shared" si="49"/>
        <v>video games</v>
      </c>
      <c r="T545" s="6">
        <f t="shared" si="50"/>
        <v>41528.208333333336</v>
      </c>
      <c r="U545" s="6">
        <f t="shared" si="51"/>
        <v>41543.208333333336</v>
      </c>
    </row>
    <row r="546" spans="1:21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G546" t="s">
        <v>20</v>
      </c>
      <c r="H546">
        <v>84</v>
      </c>
      <c r="I546" t="s">
        <v>21</v>
      </c>
      <c r="J546" t="s">
        <v>22</v>
      </c>
      <c r="K546">
        <v>1452232800</v>
      </c>
      <c r="L546">
        <v>1453356000</v>
      </c>
      <c r="M546" t="b">
        <v>0</v>
      </c>
      <c r="N546" t="b">
        <v>0</v>
      </c>
      <c r="O546" t="s">
        <v>23</v>
      </c>
      <c r="P546">
        <f t="shared" si="53"/>
        <v>277</v>
      </c>
      <c r="Q546">
        <f t="shared" si="52"/>
        <v>92.17</v>
      </c>
      <c r="R546" t="str">
        <f t="shared" si="48"/>
        <v>music</v>
      </c>
      <c r="S546" t="str">
        <f t="shared" si="49"/>
        <v>rock</v>
      </c>
      <c r="T546" s="6">
        <f t="shared" si="50"/>
        <v>42377.25</v>
      </c>
      <c r="U546" s="6">
        <f t="shared" si="51"/>
        <v>42390.25</v>
      </c>
    </row>
    <row r="547" spans="1:21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G547" t="s">
        <v>14</v>
      </c>
      <c r="H547">
        <v>2690</v>
      </c>
      <c r="I547" t="s">
        <v>21</v>
      </c>
      <c r="J547" t="s">
        <v>22</v>
      </c>
      <c r="K547">
        <v>1577253600</v>
      </c>
      <c r="L547">
        <v>1578981600</v>
      </c>
      <c r="M547" t="b">
        <v>0</v>
      </c>
      <c r="N547" t="b">
        <v>0</v>
      </c>
      <c r="O547" t="s">
        <v>33</v>
      </c>
      <c r="P547">
        <f t="shared" si="53"/>
        <v>89</v>
      </c>
      <c r="Q547">
        <f t="shared" si="52"/>
        <v>61.01</v>
      </c>
      <c r="R547" t="str">
        <f t="shared" si="48"/>
        <v>theater</v>
      </c>
      <c r="S547" t="str">
        <f t="shared" si="49"/>
        <v>plays</v>
      </c>
      <c r="T547" s="6">
        <f t="shared" si="50"/>
        <v>43824.25</v>
      </c>
      <c r="U547" s="6">
        <f t="shared" si="51"/>
        <v>43844.25</v>
      </c>
    </row>
    <row r="548" spans="1:21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G548" t="s">
        <v>20</v>
      </c>
      <c r="H548">
        <v>88</v>
      </c>
      <c r="I548" t="s">
        <v>21</v>
      </c>
      <c r="J548" t="s">
        <v>22</v>
      </c>
      <c r="K548">
        <v>1537160400</v>
      </c>
      <c r="L548">
        <v>1537419600</v>
      </c>
      <c r="M548" t="b">
        <v>0</v>
      </c>
      <c r="N548" t="b">
        <v>1</v>
      </c>
      <c r="O548" t="s">
        <v>33</v>
      </c>
      <c r="P548">
        <f t="shared" si="53"/>
        <v>164</v>
      </c>
      <c r="Q548">
        <f t="shared" si="52"/>
        <v>78.069999999999993</v>
      </c>
      <c r="R548" t="str">
        <f t="shared" si="48"/>
        <v>theater</v>
      </c>
      <c r="S548" t="str">
        <f t="shared" si="49"/>
        <v>plays</v>
      </c>
      <c r="T548" s="6">
        <f t="shared" si="50"/>
        <v>43360.208333333328</v>
      </c>
      <c r="U548" s="6">
        <f t="shared" si="51"/>
        <v>43363.208333333328</v>
      </c>
    </row>
    <row r="549" spans="1:21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G549" t="s">
        <v>20</v>
      </c>
      <c r="H549">
        <v>156</v>
      </c>
      <c r="I549" t="s">
        <v>21</v>
      </c>
      <c r="J549" t="s">
        <v>22</v>
      </c>
      <c r="K549">
        <v>1422165600</v>
      </c>
      <c r="L549">
        <v>1423202400</v>
      </c>
      <c r="M549" t="b">
        <v>0</v>
      </c>
      <c r="N549" t="b">
        <v>0</v>
      </c>
      <c r="O549" t="s">
        <v>53</v>
      </c>
      <c r="P549">
        <f t="shared" si="53"/>
        <v>969</v>
      </c>
      <c r="Q549">
        <f t="shared" si="52"/>
        <v>80.75</v>
      </c>
      <c r="R549" t="str">
        <f t="shared" si="48"/>
        <v>film &amp; video</v>
      </c>
      <c r="S549" t="str">
        <f t="shared" si="49"/>
        <v>drama</v>
      </c>
      <c r="T549" s="6">
        <f t="shared" si="50"/>
        <v>42029.25</v>
      </c>
      <c r="U549" s="6">
        <f t="shared" si="51"/>
        <v>42041.25</v>
      </c>
    </row>
    <row r="550" spans="1:21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G550" t="s">
        <v>20</v>
      </c>
      <c r="H550">
        <v>2985</v>
      </c>
      <c r="I550" t="s">
        <v>21</v>
      </c>
      <c r="J550" t="s">
        <v>22</v>
      </c>
      <c r="K550">
        <v>1459486800</v>
      </c>
      <c r="L550">
        <v>1460610000</v>
      </c>
      <c r="M550" t="b">
        <v>0</v>
      </c>
      <c r="N550" t="b">
        <v>0</v>
      </c>
      <c r="O550" t="s">
        <v>33</v>
      </c>
      <c r="P550">
        <f t="shared" si="53"/>
        <v>271</v>
      </c>
      <c r="Q550">
        <f t="shared" si="52"/>
        <v>59.99</v>
      </c>
      <c r="R550" t="str">
        <f t="shared" si="48"/>
        <v>theater</v>
      </c>
      <c r="S550" t="str">
        <f t="shared" si="49"/>
        <v>plays</v>
      </c>
      <c r="T550" s="6">
        <f t="shared" si="50"/>
        <v>42461.208333333328</v>
      </c>
      <c r="U550" s="6">
        <f t="shared" si="51"/>
        <v>42474.208333333328</v>
      </c>
    </row>
    <row r="551" spans="1:21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G551" t="s">
        <v>20</v>
      </c>
      <c r="H551">
        <v>762</v>
      </c>
      <c r="I551" t="s">
        <v>21</v>
      </c>
      <c r="J551" t="s">
        <v>22</v>
      </c>
      <c r="K551">
        <v>1369717200</v>
      </c>
      <c r="L551">
        <v>1370494800</v>
      </c>
      <c r="M551" t="b">
        <v>0</v>
      </c>
      <c r="N551" t="b">
        <v>0</v>
      </c>
      <c r="O551" t="s">
        <v>65</v>
      </c>
      <c r="P551">
        <f t="shared" si="53"/>
        <v>284</v>
      </c>
      <c r="Q551">
        <f t="shared" si="52"/>
        <v>110.03</v>
      </c>
      <c r="R551" t="str">
        <f t="shared" si="48"/>
        <v>technology</v>
      </c>
      <c r="S551" t="str">
        <f t="shared" si="49"/>
        <v>wearables</v>
      </c>
      <c r="T551" s="6">
        <f t="shared" si="50"/>
        <v>41422.208333333336</v>
      </c>
      <c r="U551" s="6">
        <f t="shared" si="51"/>
        <v>41431.208333333336</v>
      </c>
    </row>
    <row r="552" spans="1:21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G552" t="s">
        <v>74</v>
      </c>
      <c r="H552">
        <v>1</v>
      </c>
      <c r="I552" t="s">
        <v>98</v>
      </c>
      <c r="J552" t="s">
        <v>99</v>
      </c>
      <c r="K552">
        <v>1330495200</v>
      </c>
      <c r="L552">
        <v>1332306000</v>
      </c>
      <c r="M552" t="b">
        <v>0</v>
      </c>
      <c r="N552" t="b">
        <v>0</v>
      </c>
      <c r="O552" t="s">
        <v>60</v>
      </c>
      <c r="P552">
        <f t="shared" si="53"/>
        <v>4</v>
      </c>
      <c r="Q552">
        <f t="shared" si="52"/>
        <v>4</v>
      </c>
      <c r="R552" t="str">
        <f t="shared" si="48"/>
        <v>music</v>
      </c>
      <c r="S552" t="str">
        <f t="shared" si="49"/>
        <v>indie rock</v>
      </c>
      <c r="T552" s="6">
        <f t="shared" si="50"/>
        <v>40968.25</v>
      </c>
      <c r="U552" s="6">
        <f t="shared" si="51"/>
        <v>40989.208333333336</v>
      </c>
    </row>
    <row r="553" spans="1:21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G553" t="s">
        <v>14</v>
      </c>
      <c r="H553">
        <v>2779</v>
      </c>
      <c r="I553" t="s">
        <v>26</v>
      </c>
      <c r="J553" t="s">
        <v>27</v>
      </c>
      <c r="K553">
        <v>1419055200</v>
      </c>
      <c r="L553">
        <v>1422511200</v>
      </c>
      <c r="M553" t="b">
        <v>0</v>
      </c>
      <c r="N553" t="b">
        <v>1</v>
      </c>
      <c r="O553" t="s">
        <v>28</v>
      </c>
      <c r="P553">
        <f t="shared" si="53"/>
        <v>59</v>
      </c>
      <c r="Q553">
        <f t="shared" si="52"/>
        <v>38</v>
      </c>
      <c r="R553" t="str">
        <f t="shared" si="48"/>
        <v>technology</v>
      </c>
      <c r="S553" t="str">
        <f t="shared" si="49"/>
        <v>web</v>
      </c>
      <c r="T553" s="6">
        <f t="shared" si="50"/>
        <v>41993.25</v>
      </c>
      <c r="U553" s="6">
        <f t="shared" si="51"/>
        <v>42033.25</v>
      </c>
    </row>
    <row r="554" spans="1:21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G554" t="s">
        <v>14</v>
      </c>
      <c r="H554">
        <v>92</v>
      </c>
      <c r="I554" t="s">
        <v>21</v>
      </c>
      <c r="J554" t="s">
        <v>22</v>
      </c>
      <c r="K554">
        <v>1480140000</v>
      </c>
      <c r="L554">
        <v>1480312800</v>
      </c>
      <c r="M554" t="b">
        <v>0</v>
      </c>
      <c r="N554" t="b">
        <v>0</v>
      </c>
      <c r="O554" t="s">
        <v>33</v>
      </c>
      <c r="P554">
        <f t="shared" si="53"/>
        <v>99</v>
      </c>
      <c r="Q554">
        <f t="shared" si="52"/>
        <v>96.37</v>
      </c>
      <c r="R554" t="str">
        <f t="shared" si="48"/>
        <v>theater</v>
      </c>
      <c r="S554" t="str">
        <f t="shared" si="49"/>
        <v>plays</v>
      </c>
      <c r="T554" s="6">
        <f t="shared" si="50"/>
        <v>42700.25</v>
      </c>
      <c r="U554" s="6">
        <f t="shared" si="51"/>
        <v>42702.25</v>
      </c>
    </row>
    <row r="555" spans="1:21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G555" t="s">
        <v>14</v>
      </c>
      <c r="H555">
        <v>1028</v>
      </c>
      <c r="I555" t="s">
        <v>21</v>
      </c>
      <c r="J555" t="s">
        <v>22</v>
      </c>
      <c r="K555">
        <v>1293948000</v>
      </c>
      <c r="L555">
        <v>1294034400</v>
      </c>
      <c r="M555" t="b">
        <v>0</v>
      </c>
      <c r="N555" t="b">
        <v>0</v>
      </c>
      <c r="O555" t="s">
        <v>23</v>
      </c>
      <c r="P555">
        <f t="shared" si="53"/>
        <v>44</v>
      </c>
      <c r="Q555">
        <f t="shared" si="52"/>
        <v>72.98</v>
      </c>
      <c r="R555" t="str">
        <f t="shared" si="48"/>
        <v>music</v>
      </c>
      <c r="S555" t="str">
        <f t="shared" si="49"/>
        <v>rock</v>
      </c>
      <c r="T555" s="6">
        <f t="shared" si="50"/>
        <v>40545.25</v>
      </c>
      <c r="U555" s="6">
        <f t="shared" si="51"/>
        <v>40546.25</v>
      </c>
    </row>
    <row r="556" spans="1:21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G556" t="s">
        <v>20</v>
      </c>
      <c r="H556">
        <v>554</v>
      </c>
      <c r="I556" t="s">
        <v>15</v>
      </c>
      <c r="J556" t="s">
        <v>16</v>
      </c>
      <c r="K556">
        <v>1482127200</v>
      </c>
      <c r="L556">
        <v>1482645600</v>
      </c>
      <c r="M556" t="b">
        <v>0</v>
      </c>
      <c r="N556" t="b">
        <v>0</v>
      </c>
      <c r="O556" t="s">
        <v>60</v>
      </c>
      <c r="P556">
        <f t="shared" si="53"/>
        <v>152</v>
      </c>
      <c r="Q556">
        <f t="shared" si="52"/>
        <v>26.01</v>
      </c>
      <c r="R556" t="str">
        <f t="shared" si="48"/>
        <v>music</v>
      </c>
      <c r="S556" t="str">
        <f t="shared" si="49"/>
        <v>indie rock</v>
      </c>
      <c r="T556" s="6">
        <f t="shared" si="50"/>
        <v>42723.25</v>
      </c>
      <c r="U556" s="6">
        <f t="shared" si="51"/>
        <v>42729.25</v>
      </c>
    </row>
    <row r="557" spans="1:21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G557" t="s">
        <v>20</v>
      </c>
      <c r="H557">
        <v>135</v>
      </c>
      <c r="I557" t="s">
        <v>36</v>
      </c>
      <c r="J557" t="s">
        <v>37</v>
      </c>
      <c r="K557">
        <v>1396414800</v>
      </c>
      <c r="L557">
        <v>1399093200</v>
      </c>
      <c r="M557" t="b">
        <v>0</v>
      </c>
      <c r="N557" t="b">
        <v>0</v>
      </c>
      <c r="O557" t="s">
        <v>23</v>
      </c>
      <c r="P557">
        <f t="shared" si="53"/>
        <v>224</v>
      </c>
      <c r="Q557">
        <f t="shared" si="52"/>
        <v>104.36</v>
      </c>
      <c r="R557" t="str">
        <f t="shared" si="48"/>
        <v>music</v>
      </c>
      <c r="S557" t="str">
        <f t="shared" si="49"/>
        <v>rock</v>
      </c>
      <c r="T557" s="6">
        <f t="shared" si="50"/>
        <v>41731.208333333336</v>
      </c>
      <c r="U557" s="6">
        <f t="shared" si="51"/>
        <v>41762.208333333336</v>
      </c>
    </row>
    <row r="558" spans="1:21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G558" t="s">
        <v>20</v>
      </c>
      <c r="H558">
        <v>122</v>
      </c>
      <c r="I558" t="s">
        <v>21</v>
      </c>
      <c r="J558" t="s">
        <v>22</v>
      </c>
      <c r="K558">
        <v>1315285200</v>
      </c>
      <c r="L558">
        <v>1315890000</v>
      </c>
      <c r="M558" t="b">
        <v>0</v>
      </c>
      <c r="N558" t="b">
        <v>1</v>
      </c>
      <c r="O558" t="s">
        <v>206</v>
      </c>
      <c r="P558">
        <f t="shared" si="53"/>
        <v>240</v>
      </c>
      <c r="Q558">
        <f t="shared" si="52"/>
        <v>102.19</v>
      </c>
      <c r="R558" t="str">
        <f t="shared" si="48"/>
        <v>publishing</v>
      </c>
      <c r="S558" t="str">
        <f t="shared" si="49"/>
        <v>translations</v>
      </c>
      <c r="T558" s="6">
        <f t="shared" si="50"/>
        <v>40792.208333333336</v>
      </c>
      <c r="U558" s="6">
        <f t="shared" si="51"/>
        <v>40799.208333333336</v>
      </c>
    </row>
    <row r="559" spans="1:21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G559" t="s">
        <v>20</v>
      </c>
      <c r="H559">
        <v>221</v>
      </c>
      <c r="I559" t="s">
        <v>21</v>
      </c>
      <c r="J559" t="s">
        <v>22</v>
      </c>
      <c r="K559">
        <v>1443762000</v>
      </c>
      <c r="L559">
        <v>1444021200</v>
      </c>
      <c r="M559" t="b">
        <v>0</v>
      </c>
      <c r="N559" t="b">
        <v>1</v>
      </c>
      <c r="O559" t="s">
        <v>474</v>
      </c>
      <c r="P559">
        <f t="shared" si="53"/>
        <v>199</v>
      </c>
      <c r="Q559">
        <f t="shared" si="52"/>
        <v>54.12</v>
      </c>
      <c r="R559" t="str">
        <f t="shared" si="48"/>
        <v>film &amp; video</v>
      </c>
      <c r="S559" t="str">
        <f t="shared" si="49"/>
        <v>science fiction</v>
      </c>
      <c r="T559" s="6">
        <f t="shared" si="50"/>
        <v>42279.208333333328</v>
      </c>
      <c r="U559" s="6">
        <f t="shared" si="51"/>
        <v>42282.208333333328</v>
      </c>
    </row>
    <row r="560" spans="1:21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G560" t="s">
        <v>20</v>
      </c>
      <c r="H560">
        <v>126</v>
      </c>
      <c r="I560" t="s">
        <v>21</v>
      </c>
      <c r="J560" t="s">
        <v>22</v>
      </c>
      <c r="K560">
        <v>1456293600</v>
      </c>
      <c r="L560">
        <v>1460005200</v>
      </c>
      <c r="M560" t="b">
        <v>0</v>
      </c>
      <c r="N560" t="b">
        <v>0</v>
      </c>
      <c r="O560" t="s">
        <v>33</v>
      </c>
      <c r="P560">
        <f t="shared" si="53"/>
        <v>137</v>
      </c>
      <c r="Q560">
        <f t="shared" si="52"/>
        <v>63.22</v>
      </c>
      <c r="R560" t="str">
        <f t="shared" si="48"/>
        <v>theater</v>
      </c>
      <c r="S560" t="str">
        <f t="shared" si="49"/>
        <v>plays</v>
      </c>
      <c r="T560" s="6">
        <f t="shared" si="50"/>
        <v>42424.25</v>
      </c>
      <c r="U560" s="6">
        <f t="shared" si="51"/>
        <v>42467.208333333328</v>
      </c>
    </row>
    <row r="561" spans="1:21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G561" t="s">
        <v>20</v>
      </c>
      <c r="H561">
        <v>1022</v>
      </c>
      <c r="I561" t="s">
        <v>21</v>
      </c>
      <c r="J561" t="s">
        <v>22</v>
      </c>
      <c r="K561">
        <v>1470114000</v>
      </c>
      <c r="L561">
        <v>1470718800</v>
      </c>
      <c r="M561" t="b">
        <v>0</v>
      </c>
      <c r="N561" t="b">
        <v>0</v>
      </c>
      <c r="O561" t="s">
        <v>33</v>
      </c>
      <c r="P561">
        <f t="shared" si="53"/>
        <v>101</v>
      </c>
      <c r="Q561">
        <f t="shared" si="52"/>
        <v>104.03</v>
      </c>
      <c r="R561" t="str">
        <f t="shared" si="48"/>
        <v>theater</v>
      </c>
      <c r="S561" t="str">
        <f t="shared" si="49"/>
        <v>plays</v>
      </c>
      <c r="T561" s="6">
        <f t="shared" si="50"/>
        <v>42584.208333333328</v>
      </c>
      <c r="U561" s="6">
        <f t="shared" si="51"/>
        <v>42591.208333333328</v>
      </c>
    </row>
    <row r="562" spans="1:21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G562" t="s">
        <v>20</v>
      </c>
      <c r="H562">
        <v>3177</v>
      </c>
      <c r="I562" t="s">
        <v>21</v>
      </c>
      <c r="J562" t="s">
        <v>22</v>
      </c>
      <c r="K562">
        <v>1321596000</v>
      </c>
      <c r="L562">
        <v>1325052000</v>
      </c>
      <c r="M562" t="b">
        <v>0</v>
      </c>
      <c r="N562" t="b">
        <v>0</v>
      </c>
      <c r="O562" t="s">
        <v>71</v>
      </c>
      <c r="P562">
        <f t="shared" si="53"/>
        <v>794</v>
      </c>
      <c r="Q562">
        <f t="shared" si="52"/>
        <v>49.99</v>
      </c>
      <c r="R562" t="str">
        <f t="shared" si="48"/>
        <v>film &amp; video</v>
      </c>
      <c r="S562" t="str">
        <f t="shared" si="49"/>
        <v>animation</v>
      </c>
      <c r="T562" s="6">
        <f t="shared" si="50"/>
        <v>40865.25</v>
      </c>
      <c r="U562" s="6">
        <f t="shared" si="51"/>
        <v>40905.25</v>
      </c>
    </row>
    <row r="563" spans="1:21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G563" t="s">
        <v>20</v>
      </c>
      <c r="H563">
        <v>198</v>
      </c>
      <c r="I563" t="s">
        <v>98</v>
      </c>
      <c r="J563" t="s">
        <v>99</v>
      </c>
      <c r="K563">
        <v>1318827600</v>
      </c>
      <c r="L563">
        <v>1319000400</v>
      </c>
      <c r="M563" t="b">
        <v>0</v>
      </c>
      <c r="N563" t="b">
        <v>0</v>
      </c>
      <c r="O563" t="s">
        <v>33</v>
      </c>
      <c r="P563">
        <f t="shared" si="53"/>
        <v>370</v>
      </c>
      <c r="Q563">
        <f t="shared" si="52"/>
        <v>56.02</v>
      </c>
      <c r="R563" t="str">
        <f t="shared" si="48"/>
        <v>theater</v>
      </c>
      <c r="S563" t="str">
        <f t="shared" si="49"/>
        <v>plays</v>
      </c>
      <c r="T563" s="6">
        <f t="shared" si="50"/>
        <v>40833.208333333336</v>
      </c>
      <c r="U563" s="6">
        <f t="shared" si="51"/>
        <v>40835.208333333336</v>
      </c>
    </row>
    <row r="564" spans="1:21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G564" t="s">
        <v>14</v>
      </c>
      <c r="H564">
        <v>26</v>
      </c>
      <c r="I564" t="s">
        <v>98</v>
      </c>
      <c r="J564" t="s">
        <v>99</v>
      </c>
      <c r="K564">
        <v>1552366800</v>
      </c>
      <c r="L564">
        <v>1552539600</v>
      </c>
      <c r="M564" t="b">
        <v>0</v>
      </c>
      <c r="N564" t="b">
        <v>0</v>
      </c>
      <c r="O564" t="s">
        <v>23</v>
      </c>
      <c r="P564">
        <f t="shared" si="53"/>
        <v>13</v>
      </c>
      <c r="Q564">
        <f t="shared" si="52"/>
        <v>48.81</v>
      </c>
      <c r="R564" t="str">
        <f t="shared" si="48"/>
        <v>music</v>
      </c>
      <c r="S564" t="str">
        <f t="shared" si="49"/>
        <v>rock</v>
      </c>
      <c r="T564" s="6">
        <f t="shared" si="50"/>
        <v>43536.208333333328</v>
      </c>
      <c r="U564" s="6">
        <f t="shared" si="51"/>
        <v>43538.208333333328</v>
      </c>
    </row>
    <row r="565" spans="1:21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G565" t="s">
        <v>20</v>
      </c>
      <c r="H565">
        <v>85</v>
      </c>
      <c r="I565" t="s">
        <v>26</v>
      </c>
      <c r="J565" t="s">
        <v>27</v>
      </c>
      <c r="K565">
        <v>1542088800</v>
      </c>
      <c r="L565">
        <v>1543816800</v>
      </c>
      <c r="M565" t="b">
        <v>0</v>
      </c>
      <c r="N565" t="b">
        <v>0</v>
      </c>
      <c r="O565" t="s">
        <v>42</v>
      </c>
      <c r="P565">
        <f t="shared" si="53"/>
        <v>138</v>
      </c>
      <c r="Q565">
        <f t="shared" si="52"/>
        <v>60.08</v>
      </c>
      <c r="R565" t="str">
        <f t="shared" si="48"/>
        <v>film &amp; video</v>
      </c>
      <c r="S565" t="str">
        <f t="shared" si="49"/>
        <v>documentary</v>
      </c>
      <c r="T565" s="6">
        <f t="shared" si="50"/>
        <v>43417.25</v>
      </c>
      <c r="U565" s="6">
        <f t="shared" si="51"/>
        <v>43437.25</v>
      </c>
    </row>
    <row r="566" spans="1:21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G566" t="s">
        <v>14</v>
      </c>
      <c r="H566">
        <v>1790</v>
      </c>
      <c r="I566" t="s">
        <v>21</v>
      </c>
      <c r="J566" t="s">
        <v>22</v>
      </c>
      <c r="K566">
        <v>1426395600</v>
      </c>
      <c r="L566">
        <v>1427086800</v>
      </c>
      <c r="M566" t="b">
        <v>0</v>
      </c>
      <c r="N566" t="b">
        <v>0</v>
      </c>
      <c r="O566" t="s">
        <v>33</v>
      </c>
      <c r="P566">
        <f t="shared" si="53"/>
        <v>84</v>
      </c>
      <c r="Q566">
        <f t="shared" si="52"/>
        <v>78.989999999999995</v>
      </c>
      <c r="R566" t="str">
        <f t="shared" si="48"/>
        <v>theater</v>
      </c>
      <c r="S566" t="str">
        <f t="shared" si="49"/>
        <v>plays</v>
      </c>
      <c r="T566" s="6">
        <f t="shared" si="50"/>
        <v>42078.208333333328</v>
      </c>
      <c r="U566" s="6">
        <f t="shared" si="51"/>
        <v>42086.208333333328</v>
      </c>
    </row>
    <row r="567" spans="1:21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G567" t="s">
        <v>20</v>
      </c>
      <c r="H567">
        <v>3596</v>
      </c>
      <c r="I567" t="s">
        <v>21</v>
      </c>
      <c r="J567" t="s">
        <v>22</v>
      </c>
      <c r="K567">
        <v>1321336800</v>
      </c>
      <c r="L567">
        <v>1323064800</v>
      </c>
      <c r="M567" t="b">
        <v>0</v>
      </c>
      <c r="N567" t="b">
        <v>0</v>
      </c>
      <c r="O567" t="s">
        <v>33</v>
      </c>
      <c r="P567">
        <f t="shared" si="53"/>
        <v>205</v>
      </c>
      <c r="Q567">
        <f t="shared" si="52"/>
        <v>53.99</v>
      </c>
      <c r="R567" t="str">
        <f t="shared" si="48"/>
        <v>theater</v>
      </c>
      <c r="S567" t="str">
        <f t="shared" si="49"/>
        <v>plays</v>
      </c>
      <c r="T567" s="6">
        <f t="shared" si="50"/>
        <v>40862.25</v>
      </c>
      <c r="U567" s="6">
        <f t="shared" si="51"/>
        <v>40882.25</v>
      </c>
    </row>
    <row r="568" spans="1:21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G568" t="s">
        <v>14</v>
      </c>
      <c r="H568">
        <v>37</v>
      </c>
      <c r="I568" t="s">
        <v>21</v>
      </c>
      <c r="J568" t="s">
        <v>22</v>
      </c>
      <c r="K568">
        <v>1456293600</v>
      </c>
      <c r="L568">
        <v>1458277200</v>
      </c>
      <c r="M568" t="b">
        <v>0</v>
      </c>
      <c r="N568" t="b">
        <v>1</v>
      </c>
      <c r="O568" t="s">
        <v>50</v>
      </c>
      <c r="P568">
        <f t="shared" si="53"/>
        <v>44</v>
      </c>
      <c r="Q568">
        <f t="shared" si="52"/>
        <v>111.46</v>
      </c>
      <c r="R568" t="str">
        <f t="shared" si="48"/>
        <v>music</v>
      </c>
      <c r="S568" t="str">
        <f t="shared" si="49"/>
        <v>electric music</v>
      </c>
      <c r="T568" s="6">
        <f t="shared" si="50"/>
        <v>42424.25</v>
      </c>
      <c r="U568" s="6">
        <f t="shared" si="51"/>
        <v>42447.208333333328</v>
      </c>
    </row>
    <row r="569" spans="1:21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G569" t="s">
        <v>20</v>
      </c>
      <c r="H569">
        <v>244</v>
      </c>
      <c r="I569" t="s">
        <v>21</v>
      </c>
      <c r="J569" t="s">
        <v>22</v>
      </c>
      <c r="K569">
        <v>1404968400</v>
      </c>
      <c r="L569">
        <v>1405141200</v>
      </c>
      <c r="M569" t="b">
        <v>0</v>
      </c>
      <c r="N569" t="b">
        <v>0</v>
      </c>
      <c r="O569" t="s">
        <v>23</v>
      </c>
      <c r="P569">
        <f t="shared" si="53"/>
        <v>219</v>
      </c>
      <c r="Q569">
        <f t="shared" si="52"/>
        <v>60.92</v>
      </c>
      <c r="R569" t="str">
        <f t="shared" si="48"/>
        <v>music</v>
      </c>
      <c r="S569" t="str">
        <f t="shared" si="49"/>
        <v>rock</v>
      </c>
      <c r="T569" s="6">
        <f t="shared" si="50"/>
        <v>41830.208333333336</v>
      </c>
      <c r="U569" s="6">
        <f t="shared" si="51"/>
        <v>41832.208333333336</v>
      </c>
    </row>
    <row r="570" spans="1:21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G570" t="s">
        <v>20</v>
      </c>
      <c r="H570">
        <v>5180</v>
      </c>
      <c r="I570" t="s">
        <v>21</v>
      </c>
      <c r="J570" t="s">
        <v>22</v>
      </c>
      <c r="K570">
        <v>1279170000</v>
      </c>
      <c r="L570">
        <v>1283058000</v>
      </c>
      <c r="M570" t="b">
        <v>0</v>
      </c>
      <c r="N570" t="b">
        <v>0</v>
      </c>
      <c r="O570" t="s">
        <v>33</v>
      </c>
      <c r="P570">
        <f t="shared" si="53"/>
        <v>186</v>
      </c>
      <c r="Q570">
        <f t="shared" si="52"/>
        <v>26</v>
      </c>
      <c r="R570" t="str">
        <f t="shared" si="48"/>
        <v>theater</v>
      </c>
      <c r="S570" t="str">
        <f t="shared" si="49"/>
        <v>plays</v>
      </c>
      <c r="T570" s="6">
        <f t="shared" si="50"/>
        <v>40374.208333333336</v>
      </c>
      <c r="U570" s="6">
        <f t="shared" si="51"/>
        <v>40419.208333333336</v>
      </c>
    </row>
    <row r="571" spans="1:21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G571" t="s">
        <v>20</v>
      </c>
      <c r="H571">
        <v>589</v>
      </c>
      <c r="I571" t="s">
        <v>107</v>
      </c>
      <c r="J571" t="s">
        <v>108</v>
      </c>
      <c r="K571">
        <v>1294725600</v>
      </c>
      <c r="L571">
        <v>1295762400</v>
      </c>
      <c r="M571" t="b">
        <v>0</v>
      </c>
      <c r="N571" t="b">
        <v>0</v>
      </c>
      <c r="O571" t="s">
        <v>71</v>
      </c>
      <c r="P571">
        <f t="shared" si="53"/>
        <v>237</v>
      </c>
      <c r="Q571">
        <f t="shared" si="52"/>
        <v>80.989999999999995</v>
      </c>
      <c r="R571" t="str">
        <f t="shared" si="48"/>
        <v>film &amp; video</v>
      </c>
      <c r="S571" t="str">
        <f t="shared" si="49"/>
        <v>animation</v>
      </c>
      <c r="T571" s="6">
        <f t="shared" si="50"/>
        <v>40554.25</v>
      </c>
      <c r="U571" s="6">
        <f t="shared" si="51"/>
        <v>40566.25</v>
      </c>
    </row>
    <row r="572" spans="1:21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G572" t="s">
        <v>20</v>
      </c>
      <c r="H572">
        <v>2725</v>
      </c>
      <c r="I572" t="s">
        <v>21</v>
      </c>
      <c r="J572" t="s">
        <v>22</v>
      </c>
      <c r="K572">
        <v>1419055200</v>
      </c>
      <c r="L572">
        <v>1419573600</v>
      </c>
      <c r="M572" t="b">
        <v>0</v>
      </c>
      <c r="N572" t="b">
        <v>1</v>
      </c>
      <c r="O572" t="s">
        <v>23</v>
      </c>
      <c r="P572">
        <f t="shared" si="53"/>
        <v>306</v>
      </c>
      <c r="Q572">
        <f t="shared" si="52"/>
        <v>35</v>
      </c>
      <c r="R572" t="str">
        <f t="shared" si="48"/>
        <v>music</v>
      </c>
      <c r="S572" t="str">
        <f t="shared" si="49"/>
        <v>rock</v>
      </c>
      <c r="T572" s="6">
        <f t="shared" si="50"/>
        <v>41993.25</v>
      </c>
      <c r="U572" s="6">
        <f t="shared" si="51"/>
        <v>41999.25</v>
      </c>
    </row>
    <row r="573" spans="1:21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G573" t="s">
        <v>14</v>
      </c>
      <c r="H573">
        <v>35</v>
      </c>
      <c r="I573" t="s">
        <v>107</v>
      </c>
      <c r="J573" t="s">
        <v>108</v>
      </c>
      <c r="K573">
        <v>1434690000</v>
      </c>
      <c r="L573">
        <v>1438750800</v>
      </c>
      <c r="M573" t="b">
        <v>0</v>
      </c>
      <c r="N573" t="b">
        <v>0</v>
      </c>
      <c r="O573" t="s">
        <v>100</v>
      </c>
      <c r="P573">
        <f t="shared" si="53"/>
        <v>94</v>
      </c>
      <c r="Q573">
        <f t="shared" si="52"/>
        <v>94.14</v>
      </c>
      <c r="R573" t="str">
        <f t="shared" si="48"/>
        <v>film &amp; video</v>
      </c>
      <c r="S573" t="str">
        <f t="shared" si="49"/>
        <v>shorts</v>
      </c>
      <c r="T573" s="6">
        <f t="shared" si="50"/>
        <v>42174.208333333328</v>
      </c>
      <c r="U573" s="6">
        <f t="shared" si="51"/>
        <v>42221.208333333328</v>
      </c>
    </row>
    <row r="574" spans="1:21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G574" t="s">
        <v>74</v>
      </c>
      <c r="H574">
        <v>94</v>
      </c>
      <c r="I574" t="s">
        <v>21</v>
      </c>
      <c r="J574" t="s">
        <v>22</v>
      </c>
      <c r="K574">
        <v>1443416400</v>
      </c>
      <c r="L574">
        <v>1444798800</v>
      </c>
      <c r="M574" t="b">
        <v>0</v>
      </c>
      <c r="N574" t="b">
        <v>1</v>
      </c>
      <c r="O574" t="s">
        <v>23</v>
      </c>
      <c r="P574">
        <f t="shared" si="53"/>
        <v>54</v>
      </c>
      <c r="Q574">
        <f t="shared" si="52"/>
        <v>52.09</v>
      </c>
      <c r="R574" t="str">
        <f t="shared" si="48"/>
        <v>music</v>
      </c>
      <c r="S574" t="str">
        <f t="shared" si="49"/>
        <v>rock</v>
      </c>
      <c r="T574" s="6">
        <f t="shared" si="50"/>
        <v>42275.208333333328</v>
      </c>
      <c r="U574" s="6">
        <f t="shared" si="51"/>
        <v>42291.208333333328</v>
      </c>
    </row>
    <row r="575" spans="1:21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G575" t="s">
        <v>20</v>
      </c>
      <c r="H575">
        <v>300</v>
      </c>
      <c r="I575" t="s">
        <v>21</v>
      </c>
      <c r="J575" t="s">
        <v>22</v>
      </c>
      <c r="K575">
        <v>1399006800</v>
      </c>
      <c r="L575">
        <v>1399179600</v>
      </c>
      <c r="M575" t="b">
        <v>0</v>
      </c>
      <c r="N575" t="b">
        <v>0</v>
      </c>
      <c r="O575" t="s">
        <v>1029</v>
      </c>
      <c r="P575">
        <f t="shared" si="53"/>
        <v>112</v>
      </c>
      <c r="Q575">
        <f t="shared" si="52"/>
        <v>24.99</v>
      </c>
      <c r="R575" t="str">
        <f t="shared" si="48"/>
        <v>journalism</v>
      </c>
      <c r="S575" t="str">
        <f t="shared" si="49"/>
        <v>audio</v>
      </c>
      <c r="T575" s="6">
        <f t="shared" si="50"/>
        <v>41761.208333333336</v>
      </c>
      <c r="U575" s="6">
        <f t="shared" si="51"/>
        <v>41763.208333333336</v>
      </c>
    </row>
    <row r="576" spans="1:21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G576" t="s">
        <v>20</v>
      </c>
      <c r="H576">
        <v>144</v>
      </c>
      <c r="I576" t="s">
        <v>21</v>
      </c>
      <c r="J576" t="s">
        <v>22</v>
      </c>
      <c r="K576">
        <v>1575698400</v>
      </c>
      <c r="L576">
        <v>1576562400</v>
      </c>
      <c r="M576" t="b">
        <v>0</v>
      </c>
      <c r="N576" t="b">
        <v>1</v>
      </c>
      <c r="O576" t="s">
        <v>17</v>
      </c>
      <c r="P576">
        <f t="shared" si="53"/>
        <v>369</v>
      </c>
      <c r="Q576">
        <f t="shared" si="52"/>
        <v>69.22</v>
      </c>
      <c r="R576" t="str">
        <f t="shared" si="48"/>
        <v>food</v>
      </c>
      <c r="S576" t="str">
        <f t="shared" si="49"/>
        <v>food trucks</v>
      </c>
      <c r="T576" s="6">
        <f t="shared" si="50"/>
        <v>43806.25</v>
      </c>
      <c r="U576" s="6">
        <f t="shared" si="51"/>
        <v>43816.25</v>
      </c>
    </row>
    <row r="577" spans="1:21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G577" t="s">
        <v>14</v>
      </c>
      <c r="H577">
        <v>558</v>
      </c>
      <c r="I577" t="s">
        <v>21</v>
      </c>
      <c r="J577" t="s">
        <v>22</v>
      </c>
      <c r="K577">
        <v>1400562000</v>
      </c>
      <c r="L577">
        <v>1400821200</v>
      </c>
      <c r="M577" t="b">
        <v>0</v>
      </c>
      <c r="N577" t="b">
        <v>1</v>
      </c>
      <c r="O577" t="s">
        <v>33</v>
      </c>
      <c r="P577">
        <f t="shared" si="53"/>
        <v>63</v>
      </c>
      <c r="Q577">
        <f t="shared" si="52"/>
        <v>93.94</v>
      </c>
      <c r="R577" t="str">
        <f t="shared" si="48"/>
        <v>theater</v>
      </c>
      <c r="S577" t="str">
        <f t="shared" si="49"/>
        <v>plays</v>
      </c>
      <c r="T577" s="6">
        <f t="shared" si="50"/>
        <v>41779.208333333336</v>
      </c>
      <c r="U577" s="6">
        <f t="shared" si="51"/>
        <v>41782.208333333336</v>
      </c>
    </row>
    <row r="578" spans="1:21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G578" t="s">
        <v>14</v>
      </c>
      <c r="H578">
        <v>64</v>
      </c>
      <c r="I578" t="s">
        <v>21</v>
      </c>
      <c r="J578" t="s">
        <v>22</v>
      </c>
      <c r="K578">
        <v>1509512400</v>
      </c>
      <c r="L578">
        <v>1510984800</v>
      </c>
      <c r="M578" t="b">
        <v>0</v>
      </c>
      <c r="N578" t="b">
        <v>0</v>
      </c>
      <c r="O578" t="s">
        <v>33</v>
      </c>
      <c r="P578">
        <f t="shared" si="53"/>
        <v>65</v>
      </c>
      <c r="Q578">
        <f t="shared" si="52"/>
        <v>98.41</v>
      </c>
      <c r="R578" t="str">
        <f t="shared" si="48"/>
        <v>theater</v>
      </c>
      <c r="S578" t="str">
        <f t="shared" si="49"/>
        <v>plays</v>
      </c>
      <c r="T578" s="6">
        <f t="shared" si="50"/>
        <v>43040.208333333328</v>
      </c>
      <c r="U578" s="6">
        <f t="shared" si="51"/>
        <v>43057.25</v>
      </c>
    </row>
    <row r="579" spans="1:21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G579" t="s">
        <v>74</v>
      </c>
      <c r="H579">
        <v>37</v>
      </c>
      <c r="I579" t="s">
        <v>21</v>
      </c>
      <c r="J579" t="s">
        <v>22</v>
      </c>
      <c r="K579">
        <v>1299823200</v>
      </c>
      <c r="L579">
        <v>1302066000</v>
      </c>
      <c r="M579" t="b">
        <v>0</v>
      </c>
      <c r="N579" t="b">
        <v>0</v>
      </c>
      <c r="O579" t="s">
        <v>159</v>
      </c>
      <c r="P579">
        <f t="shared" si="53"/>
        <v>19</v>
      </c>
      <c r="Q579">
        <f t="shared" si="52"/>
        <v>41.78</v>
      </c>
      <c r="R579" t="str">
        <f t="shared" ref="R579:R642" si="54">LEFT(O579,SEARCH("/",O579)-1)</f>
        <v>music</v>
      </c>
      <c r="S579" t="str">
        <f t="shared" ref="S579:S642" si="55">RIGHT(O579,LEN(O579)-SEARCH("/",O579))</f>
        <v>jazz</v>
      </c>
      <c r="T579" s="6">
        <f t="shared" ref="T579:T642" si="56">(((K579/60)/60)/24)+DATE(1970,1,1)</f>
        <v>40613.25</v>
      </c>
      <c r="U579" s="6">
        <f t="shared" ref="U579:U642" si="57">(((L579/60)/60)/24)+DATE(1970,1,1)</f>
        <v>40639.208333333336</v>
      </c>
    </row>
    <row r="580" spans="1:21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G580" t="s">
        <v>14</v>
      </c>
      <c r="H580">
        <v>245</v>
      </c>
      <c r="I580" t="s">
        <v>21</v>
      </c>
      <c r="J580" t="s">
        <v>22</v>
      </c>
      <c r="K580">
        <v>1322719200</v>
      </c>
      <c r="L580">
        <v>1322978400</v>
      </c>
      <c r="M580" t="b">
        <v>0</v>
      </c>
      <c r="N580" t="b">
        <v>0</v>
      </c>
      <c r="O580" t="s">
        <v>474</v>
      </c>
      <c r="P580">
        <f t="shared" si="53"/>
        <v>17</v>
      </c>
      <c r="Q580">
        <f t="shared" ref="Q580:Q643" si="58">ROUND(E580/H580,2)</f>
        <v>65.989999999999995</v>
      </c>
      <c r="R580" t="str">
        <f t="shared" si="54"/>
        <v>film &amp; video</v>
      </c>
      <c r="S580" t="str">
        <f t="shared" si="55"/>
        <v>science fiction</v>
      </c>
      <c r="T580" s="6">
        <f t="shared" si="56"/>
        <v>40878.25</v>
      </c>
      <c r="U580" s="6">
        <f t="shared" si="57"/>
        <v>40881.25</v>
      </c>
    </row>
    <row r="581" spans="1:21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G581" t="s">
        <v>20</v>
      </c>
      <c r="H581">
        <v>87</v>
      </c>
      <c r="I581" t="s">
        <v>21</v>
      </c>
      <c r="J581" t="s">
        <v>22</v>
      </c>
      <c r="K581">
        <v>1312693200</v>
      </c>
      <c r="L581">
        <v>1313730000</v>
      </c>
      <c r="M581" t="b">
        <v>0</v>
      </c>
      <c r="N581" t="b">
        <v>0</v>
      </c>
      <c r="O581" t="s">
        <v>159</v>
      </c>
      <c r="P581">
        <f t="shared" si="53"/>
        <v>101</v>
      </c>
      <c r="Q581">
        <f t="shared" si="58"/>
        <v>72.06</v>
      </c>
      <c r="R581" t="str">
        <f t="shared" si="54"/>
        <v>music</v>
      </c>
      <c r="S581" t="str">
        <f t="shared" si="55"/>
        <v>jazz</v>
      </c>
      <c r="T581" s="6">
        <f t="shared" si="56"/>
        <v>40762.208333333336</v>
      </c>
      <c r="U581" s="6">
        <f t="shared" si="57"/>
        <v>40774.208333333336</v>
      </c>
    </row>
    <row r="582" spans="1:21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G582" t="s">
        <v>20</v>
      </c>
      <c r="H582">
        <v>3116</v>
      </c>
      <c r="I582" t="s">
        <v>21</v>
      </c>
      <c r="J582" t="s">
        <v>22</v>
      </c>
      <c r="K582">
        <v>1393394400</v>
      </c>
      <c r="L582">
        <v>1394085600</v>
      </c>
      <c r="M582" t="b">
        <v>0</v>
      </c>
      <c r="N582" t="b">
        <v>0</v>
      </c>
      <c r="O582" t="s">
        <v>33</v>
      </c>
      <c r="P582">
        <f t="shared" si="53"/>
        <v>342</v>
      </c>
      <c r="Q582">
        <f t="shared" si="58"/>
        <v>48</v>
      </c>
      <c r="R582" t="str">
        <f t="shared" si="54"/>
        <v>theater</v>
      </c>
      <c r="S582" t="str">
        <f t="shared" si="55"/>
        <v>plays</v>
      </c>
      <c r="T582" s="6">
        <f t="shared" si="56"/>
        <v>41696.25</v>
      </c>
      <c r="U582" s="6">
        <f t="shared" si="57"/>
        <v>41704.25</v>
      </c>
    </row>
    <row r="583" spans="1:21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G583" t="s">
        <v>14</v>
      </c>
      <c r="H583">
        <v>71</v>
      </c>
      <c r="I583" t="s">
        <v>21</v>
      </c>
      <c r="J583" t="s">
        <v>22</v>
      </c>
      <c r="K583">
        <v>1304053200</v>
      </c>
      <c r="L583">
        <v>1305349200</v>
      </c>
      <c r="M583" t="b">
        <v>0</v>
      </c>
      <c r="N583" t="b">
        <v>0</v>
      </c>
      <c r="O583" t="s">
        <v>28</v>
      </c>
      <c r="P583">
        <f t="shared" ref="P583:P646" si="59">ROUND(100*(E583/D583),0)</f>
        <v>64</v>
      </c>
      <c r="Q583">
        <f t="shared" si="58"/>
        <v>54.1</v>
      </c>
      <c r="R583" t="str">
        <f t="shared" si="54"/>
        <v>technology</v>
      </c>
      <c r="S583" t="str">
        <f t="shared" si="55"/>
        <v>web</v>
      </c>
      <c r="T583" s="6">
        <f t="shared" si="56"/>
        <v>40662.208333333336</v>
      </c>
      <c r="U583" s="6">
        <f t="shared" si="57"/>
        <v>40677.208333333336</v>
      </c>
    </row>
    <row r="584" spans="1:21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G584" t="s">
        <v>14</v>
      </c>
      <c r="H584">
        <v>42</v>
      </c>
      <c r="I584" t="s">
        <v>21</v>
      </c>
      <c r="J584" t="s">
        <v>22</v>
      </c>
      <c r="K584">
        <v>1433912400</v>
      </c>
      <c r="L584">
        <v>1434344400</v>
      </c>
      <c r="M584" t="b">
        <v>0</v>
      </c>
      <c r="N584" t="b">
        <v>1</v>
      </c>
      <c r="O584" t="s">
        <v>89</v>
      </c>
      <c r="P584">
        <f t="shared" si="59"/>
        <v>52</v>
      </c>
      <c r="Q584">
        <f t="shared" si="58"/>
        <v>107.88</v>
      </c>
      <c r="R584" t="str">
        <f t="shared" si="54"/>
        <v>games</v>
      </c>
      <c r="S584" t="str">
        <f t="shared" si="55"/>
        <v>video games</v>
      </c>
      <c r="T584" s="6">
        <f t="shared" si="56"/>
        <v>42165.208333333328</v>
      </c>
      <c r="U584" s="6">
        <f t="shared" si="57"/>
        <v>42170.208333333328</v>
      </c>
    </row>
    <row r="585" spans="1:21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G585" t="s">
        <v>20</v>
      </c>
      <c r="H585">
        <v>909</v>
      </c>
      <c r="I585" t="s">
        <v>21</v>
      </c>
      <c r="J585" t="s">
        <v>22</v>
      </c>
      <c r="K585">
        <v>1329717600</v>
      </c>
      <c r="L585">
        <v>1331186400</v>
      </c>
      <c r="M585" t="b">
        <v>0</v>
      </c>
      <c r="N585" t="b">
        <v>0</v>
      </c>
      <c r="O585" t="s">
        <v>42</v>
      </c>
      <c r="P585">
        <f t="shared" si="59"/>
        <v>322</v>
      </c>
      <c r="Q585">
        <f t="shared" si="58"/>
        <v>67.03</v>
      </c>
      <c r="R585" t="str">
        <f t="shared" si="54"/>
        <v>film &amp; video</v>
      </c>
      <c r="S585" t="str">
        <f t="shared" si="55"/>
        <v>documentary</v>
      </c>
      <c r="T585" s="6">
        <f t="shared" si="56"/>
        <v>40959.25</v>
      </c>
      <c r="U585" s="6">
        <f t="shared" si="57"/>
        <v>40976.25</v>
      </c>
    </row>
    <row r="586" spans="1:21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G586" t="s">
        <v>20</v>
      </c>
      <c r="H586">
        <v>1613</v>
      </c>
      <c r="I586" t="s">
        <v>21</v>
      </c>
      <c r="J586" t="s">
        <v>22</v>
      </c>
      <c r="K586">
        <v>1335330000</v>
      </c>
      <c r="L586">
        <v>1336539600</v>
      </c>
      <c r="M586" t="b">
        <v>0</v>
      </c>
      <c r="N586" t="b">
        <v>0</v>
      </c>
      <c r="O586" t="s">
        <v>28</v>
      </c>
      <c r="P586">
        <f t="shared" si="59"/>
        <v>120</v>
      </c>
      <c r="Q586">
        <f t="shared" si="58"/>
        <v>64.010000000000005</v>
      </c>
      <c r="R586" t="str">
        <f t="shared" si="54"/>
        <v>technology</v>
      </c>
      <c r="S586" t="str">
        <f t="shared" si="55"/>
        <v>web</v>
      </c>
      <c r="T586" s="6">
        <f t="shared" si="56"/>
        <v>41024.208333333336</v>
      </c>
      <c r="U586" s="6">
        <f t="shared" si="57"/>
        <v>41038.208333333336</v>
      </c>
    </row>
    <row r="587" spans="1:21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G587" t="s">
        <v>20</v>
      </c>
      <c r="H587">
        <v>136</v>
      </c>
      <c r="I587" t="s">
        <v>21</v>
      </c>
      <c r="J587" t="s">
        <v>22</v>
      </c>
      <c r="K587">
        <v>1268888400</v>
      </c>
      <c r="L587">
        <v>1269752400</v>
      </c>
      <c r="M587" t="b">
        <v>0</v>
      </c>
      <c r="N587" t="b">
        <v>0</v>
      </c>
      <c r="O587" t="s">
        <v>206</v>
      </c>
      <c r="P587">
        <f t="shared" si="59"/>
        <v>147</v>
      </c>
      <c r="Q587">
        <f t="shared" si="58"/>
        <v>96.07</v>
      </c>
      <c r="R587" t="str">
        <f t="shared" si="54"/>
        <v>publishing</v>
      </c>
      <c r="S587" t="str">
        <f t="shared" si="55"/>
        <v>translations</v>
      </c>
      <c r="T587" s="6">
        <f t="shared" si="56"/>
        <v>40255.208333333336</v>
      </c>
      <c r="U587" s="6">
        <f t="shared" si="57"/>
        <v>40265.208333333336</v>
      </c>
    </row>
    <row r="588" spans="1:21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G588" t="s">
        <v>20</v>
      </c>
      <c r="H588">
        <v>130</v>
      </c>
      <c r="I588" t="s">
        <v>21</v>
      </c>
      <c r="J588" t="s">
        <v>22</v>
      </c>
      <c r="K588">
        <v>1289973600</v>
      </c>
      <c r="L588">
        <v>1291615200</v>
      </c>
      <c r="M588" t="b">
        <v>0</v>
      </c>
      <c r="N588" t="b">
        <v>0</v>
      </c>
      <c r="O588" t="s">
        <v>23</v>
      </c>
      <c r="P588">
        <f t="shared" si="59"/>
        <v>951</v>
      </c>
      <c r="Q588">
        <f t="shared" si="58"/>
        <v>51.18</v>
      </c>
      <c r="R588" t="str">
        <f t="shared" si="54"/>
        <v>music</v>
      </c>
      <c r="S588" t="str">
        <f t="shared" si="55"/>
        <v>rock</v>
      </c>
      <c r="T588" s="6">
        <f t="shared" si="56"/>
        <v>40499.25</v>
      </c>
      <c r="U588" s="6">
        <f t="shared" si="57"/>
        <v>40518.25</v>
      </c>
    </row>
    <row r="589" spans="1:21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G589" t="s">
        <v>14</v>
      </c>
      <c r="H589">
        <v>156</v>
      </c>
      <c r="I589" t="s">
        <v>15</v>
      </c>
      <c r="J589" t="s">
        <v>16</v>
      </c>
      <c r="K589">
        <v>1547877600</v>
      </c>
      <c r="L589">
        <v>1552366800</v>
      </c>
      <c r="M589" t="b">
        <v>0</v>
      </c>
      <c r="N589" t="b">
        <v>1</v>
      </c>
      <c r="O589" t="s">
        <v>17</v>
      </c>
      <c r="P589">
        <f t="shared" si="59"/>
        <v>73</v>
      </c>
      <c r="Q589">
        <f t="shared" si="58"/>
        <v>43.92</v>
      </c>
      <c r="R589" t="str">
        <f t="shared" si="54"/>
        <v>food</v>
      </c>
      <c r="S589" t="str">
        <f t="shared" si="55"/>
        <v>food trucks</v>
      </c>
      <c r="T589" s="6">
        <f t="shared" si="56"/>
        <v>43484.25</v>
      </c>
      <c r="U589" s="6">
        <f t="shared" si="57"/>
        <v>43536.208333333328</v>
      </c>
    </row>
    <row r="590" spans="1:21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G590" t="s">
        <v>14</v>
      </c>
      <c r="H590">
        <v>1368</v>
      </c>
      <c r="I590" t="s">
        <v>40</v>
      </c>
      <c r="J590" t="s">
        <v>41</v>
      </c>
      <c r="K590">
        <v>1269493200</v>
      </c>
      <c r="L590">
        <v>1272171600</v>
      </c>
      <c r="M590" t="b">
        <v>0</v>
      </c>
      <c r="N590" t="b">
        <v>0</v>
      </c>
      <c r="O590" t="s">
        <v>33</v>
      </c>
      <c r="P590">
        <f t="shared" si="59"/>
        <v>79</v>
      </c>
      <c r="Q590">
        <f t="shared" si="58"/>
        <v>91.02</v>
      </c>
      <c r="R590" t="str">
        <f t="shared" si="54"/>
        <v>theater</v>
      </c>
      <c r="S590" t="str">
        <f t="shared" si="55"/>
        <v>plays</v>
      </c>
      <c r="T590" s="6">
        <f t="shared" si="56"/>
        <v>40262.208333333336</v>
      </c>
      <c r="U590" s="6">
        <f t="shared" si="57"/>
        <v>40293.208333333336</v>
      </c>
    </row>
    <row r="591" spans="1:21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G591" t="s">
        <v>14</v>
      </c>
      <c r="H591">
        <v>102</v>
      </c>
      <c r="I591" t="s">
        <v>21</v>
      </c>
      <c r="J591" t="s">
        <v>22</v>
      </c>
      <c r="K591">
        <v>1436072400</v>
      </c>
      <c r="L591">
        <v>1436677200</v>
      </c>
      <c r="M591" t="b">
        <v>0</v>
      </c>
      <c r="N591" t="b">
        <v>0</v>
      </c>
      <c r="O591" t="s">
        <v>42</v>
      </c>
      <c r="P591">
        <f t="shared" si="59"/>
        <v>65</v>
      </c>
      <c r="Q591">
        <f t="shared" si="58"/>
        <v>50.13</v>
      </c>
      <c r="R591" t="str">
        <f t="shared" si="54"/>
        <v>film &amp; video</v>
      </c>
      <c r="S591" t="str">
        <f t="shared" si="55"/>
        <v>documentary</v>
      </c>
      <c r="T591" s="6">
        <f t="shared" si="56"/>
        <v>42190.208333333328</v>
      </c>
      <c r="U591" s="6">
        <f t="shared" si="57"/>
        <v>42197.208333333328</v>
      </c>
    </row>
    <row r="592" spans="1:21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G592" t="s">
        <v>14</v>
      </c>
      <c r="H592">
        <v>86</v>
      </c>
      <c r="I592" t="s">
        <v>26</v>
      </c>
      <c r="J592" t="s">
        <v>27</v>
      </c>
      <c r="K592">
        <v>1419141600</v>
      </c>
      <c r="L592">
        <v>1420092000</v>
      </c>
      <c r="M592" t="b">
        <v>0</v>
      </c>
      <c r="N592" t="b">
        <v>0</v>
      </c>
      <c r="O592" t="s">
        <v>133</v>
      </c>
      <c r="P592">
        <f t="shared" si="59"/>
        <v>82</v>
      </c>
      <c r="Q592">
        <f t="shared" si="58"/>
        <v>67.72</v>
      </c>
      <c r="R592" t="str">
        <f t="shared" si="54"/>
        <v>publishing</v>
      </c>
      <c r="S592" t="str">
        <f t="shared" si="55"/>
        <v>radio &amp; podcasts</v>
      </c>
      <c r="T592" s="6">
        <f t="shared" si="56"/>
        <v>41994.25</v>
      </c>
      <c r="U592" s="6">
        <f t="shared" si="57"/>
        <v>42005.25</v>
      </c>
    </row>
    <row r="593" spans="1:21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G593" t="s">
        <v>20</v>
      </c>
      <c r="H593">
        <v>102</v>
      </c>
      <c r="I593" t="s">
        <v>21</v>
      </c>
      <c r="J593" t="s">
        <v>22</v>
      </c>
      <c r="K593">
        <v>1279083600</v>
      </c>
      <c r="L593">
        <v>1279947600</v>
      </c>
      <c r="M593" t="b">
        <v>0</v>
      </c>
      <c r="N593" t="b">
        <v>0</v>
      </c>
      <c r="O593" t="s">
        <v>89</v>
      </c>
      <c r="P593">
        <f t="shared" si="59"/>
        <v>1038</v>
      </c>
      <c r="Q593">
        <f t="shared" si="58"/>
        <v>61.04</v>
      </c>
      <c r="R593" t="str">
        <f t="shared" si="54"/>
        <v>games</v>
      </c>
      <c r="S593" t="str">
        <f t="shared" si="55"/>
        <v>video games</v>
      </c>
      <c r="T593" s="6">
        <f t="shared" si="56"/>
        <v>40373.208333333336</v>
      </c>
      <c r="U593" s="6">
        <f t="shared" si="57"/>
        <v>40383.208333333336</v>
      </c>
    </row>
    <row r="594" spans="1:21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G594" t="s">
        <v>14</v>
      </c>
      <c r="H594">
        <v>253</v>
      </c>
      <c r="I594" t="s">
        <v>21</v>
      </c>
      <c r="J594" t="s">
        <v>22</v>
      </c>
      <c r="K594">
        <v>1401426000</v>
      </c>
      <c r="L594">
        <v>1402203600</v>
      </c>
      <c r="M594" t="b">
        <v>0</v>
      </c>
      <c r="N594" t="b">
        <v>0</v>
      </c>
      <c r="O594" t="s">
        <v>33</v>
      </c>
      <c r="P594">
        <f t="shared" si="59"/>
        <v>13</v>
      </c>
      <c r="Q594">
        <f t="shared" si="58"/>
        <v>80.010000000000005</v>
      </c>
      <c r="R594" t="str">
        <f t="shared" si="54"/>
        <v>theater</v>
      </c>
      <c r="S594" t="str">
        <f t="shared" si="55"/>
        <v>plays</v>
      </c>
      <c r="T594" s="6">
        <f t="shared" si="56"/>
        <v>41789.208333333336</v>
      </c>
      <c r="U594" s="6">
        <f t="shared" si="57"/>
        <v>41798.208333333336</v>
      </c>
    </row>
    <row r="595" spans="1:21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G595" t="s">
        <v>20</v>
      </c>
      <c r="H595">
        <v>4006</v>
      </c>
      <c r="I595" t="s">
        <v>21</v>
      </c>
      <c r="J595" t="s">
        <v>22</v>
      </c>
      <c r="K595">
        <v>1395810000</v>
      </c>
      <c r="L595">
        <v>1396933200</v>
      </c>
      <c r="M595" t="b">
        <v>0</v>
      </c>
      <c r="N595" t="b">
        <v>0</v>
      </c>
      <c r="O595" t="s">
        <v>71</v>
      </c>
      <c r="P595">
        <f t="shared" si="59"/>
        <v>155</v>
      </c>
      <c r="Q595">
        <f t="shared" si="58"/>
        <v>47</v>
      </c>
      <c r="R595" t="str">
        <f t="shared" si="54"/>
        <v>film &amp; video</v>
      </c>
      <c r="S595" t="str">
        <f t="shared" si="55"/>
        <v>animation</v>
      </c>
      <c r="T595" s="6">
        <f t="shared" si="56"/>
        <v>41724.208333333336</v>
      </c>
      <c r="U595" s="6">
        <f t="shared" si="57"/>
        <v>41737.208333333336</v>
      </c>
    </row>
    <row r="596" spans="1:21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G596" t="s">
        <v>14</v>
      </c>
      <c r="H596">
        <v>157</v>
      </c>
      <c r="I596" t="s">
        <v>21</v>
      </c>
      <c r="J596" t="s">
        <v>22</v>
      </c>
      <c r="K596">
        <v>1467003600</v>
      </c>
      <c r="L596">
        <v>1467262800</v>
      </c>
      <c r="M596" t="b">
        <v>0</v>
      </c>
      <c r="N596" t="b">
        <v>1</v>
      </c>
      <c r="O596" t="s">
        <v>33</v>
      </c>
      <c r="P596">
        <f t="shared" si="59"/>
        <v>7</v>
      </c>
      <c r="Q596">
        <f t="shared" si="58"/>
        <v>71.13</v>
      </c>
      <c r="R596" t="str">
        <f t="shared" si="54"/>
        <v>theater</v>
      </c>
      <c r="S596" t="str">
        <f t="shared" si="55"/>
        <v>plays</v>
      </c>
      <c r="T596" s="6">
        <f t="shared" si="56"/>
        <v>42548.208333333328</v>
      </c>
      <c r="U596" s="6">
        <f t="shared" si="57"/>
        <v>42551.208333333328</v>
      </c>
    </row>
    <row r="597" spans="1:21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G597" t="s">
        <v>20</v>
      </c>
      <c r="H597">
        <v>1629</v>
      </c>
      <c r="I597" t="s">
        <v>21</v>
      </c>
      <c r="J597" t="s">
        <v>22</v>
      </c>
      <c r="K597">
        <v>1268715600</v>
      </c>
      <c r="L597">
        <v>1270530000</v>
      </c>
      <c r="M597" t="b">
        <v>0</v>
      </c>
      <c r="N597" t="b">
        <v>1</v>
      </c>
      <c r="O597" t="s">
        <v>33</v>
      </c>
      <c r="P597">
        <f t="shared" si="59"/>
        <v>209</v>
      </c>
      <c r="Q597">
        <f t="shared" si="58"/>
        <v>89.99</v>
      </c>
      <c r="R597" t="str">
        <f t="shared" si="54"/>
        <v>theater</v>
      </c>
      <c r="S597" t="str">
        <f t="shared" si="55"/>
        <v>plays</v>
      </c>
      <c r="T597" s="6">
        <f t="shared" si="56"/>
        <v>40253.208333333336</v>
      </c>
      <c r="U597" s="6">
        <f t="shared" si="57"/>
        <v>40274.208333333336</v>
      </c>
    </row>
    <row r="598" spans="1:21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G598" t="s">
        <v>14</v>
      </c>
      <c r="H598">
        <v>183</v>
      </c>
      <c r="I598" t="s">
        <v>21</v>
      </c>
      <c r="J598" t="s">
        <v>22</v>
      </c>
      <c r="K598">
        <v>1457157600</v>
      </c>
      <c r="L598">
        <v>1457762400</v>
      </c>
      <c r="M598" t="b">
        <v>0</v>
      </c>
      <c r="N598" t="b">
        <v>1</v>
      </c>
      <c r="O598" t="s">
        <v>53</v>
      </c>
      <c r="P598">
        <f t="shared" si="59"/>
        <v>100</v>
      </c>
      <c r="Q598">
        <f t="shared" si="58"/>
        <v>43.03</v>
      </c>
      <c r="R598" t="str">
        <f t="shared" si="54"/>
        <v>film &amp; video</v>
      </c>
      <c r="S598" t="str">
        <f t="shared" si="55"/>
        <v>drama</v>
      </c>
      <c r="T598" s="6">
        <f t="shared" si="56"/>
        <v>42434.25</v>
      </c>
      <c r="U598" s="6">
        <f t="shared" si="57"/>
        <v>42441.25</v>
      </c>
    </row>
    <row r="599" spans="1:21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G599" t="s">
        <v>20</v>
      </c>
      <c r="H599">
        <v>2188</v>
      </c>
      <c r="I599" t="s">
        <v>21</v>
      </c>
      <c r="J599" t="s">
        <v>22</v>
      </c>
      <c r="K599">
        <v>1573970400</v>
      </c>
      <c r="L599">
        <v>1575525600</v>
      </c>
      <c r="M599" t="b">
        <v>0</v>
      </c>
      <c r="N599" t="b">
        <v>0</v>
      </c>
      <c r="O599" t="s">
        <v>33</v>
      </c>
      <c r="P599">
        <f t="shared" si="59"/>
        <v>202</v>
      </c>
      <c r="Q599">
        <f t="shared" si="58"/>
        <v>68</v>
      </c>
      <c r="R599" t="str">
        <f t="shared" si="54"/>
        <v>theater</v>
      </c>
      <c r="S599" t="str">
        <f t="shared" si="55"/>
        <v>plays</v>
      </c>
      <c r="T599" s="6">
        <f t="shared" si="56"/>
        <v>43786.25</v>
      </c>
      <c r="U599" s="6">
        <f t="shared" si="57"/>
        <v>43804.25</v>
      </c>
    </row>
    <row r="600" spans="1:21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G600" t="s">
        <v>20</v>
      </c>
      <c r="H600">
        <v>2409</v>
      </c>
      <c r="I600" t="s">
        <v>107</v>
      </c>
      <c r="J600" t="s">
        <v>108</v>
      </c>
      <c r="K600">
        <v>1276578000</v>
      </c>
      <c r="L600">
        <v>1279083600</v>
      </c>
      <c r="M600" t="b">
        <v>0</v>
      </c>
      <c r="N600" t="b">
        <v>0</v>
      </c>
      <c r="O600" t="s">
        <v>23</v>
      </c>
      <c r="P600">
        <f t="shared" si="59"/>
        <v>162</v>
      </c>
      <c r="Q600">
        <f t="shared" si="58"/>
        <v>73</v>
      </c>
      <c r="R600" t="str">
        <f t="shared" si="54"/>
        <v>music</v>
      </c>
      <c r="S600" t="str">
        <f t="shared" si="55"/>
        <v>rock</v>
      </c>
      <c r="T600" s="6">
        <f t="shared" si="56"/>
        <v>40344.208333333336</v>
      </c>
      <c r="U600" s="6">
        <f t="shared" si="57"/>
        <v>40373.208333333336</v>
      </c>
    </row>
    <row r="601" spans="1:21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G601" t="s">
        <v>14</v>
      </c>
      <c r="H601">
        <v>82</v>
      </c>
      <c r="I601" t="s">
        <v>36</v>
      </c>
      <c r="J601" t="s">
        <v>37</v>
      </c>
      <c r="K601">
        <v>1423720800</v>
      </c>
      <c r="L601">
        <v>1424412000</v>
      </c>
      <c r="M601" t="b">
        <v>0</v>
      </c>
      <c r="N601" t="b">
        <v>0</v>
      </c>
      <c r="O601" t="s">
        <v>42</v>
      </c>
      <c r="P601">
        <f t="shared" si="59"/>
        <v>4</v>
      </c>
      <c r="Q601">
        <f t="shared" si="58"/>
        <v>62.34</v>
      </c>
      <c r="R601" t="str">
        <f t="shared" si="54"/>
        <v>film &amp; video</v>
      </c>
      <c r="S601" t="str">
        <f t="shared" si="55"/>
        <v>documentary</v>
      </c>
      <c r="T601" s="6">
        <f t="shared" si="56"/>
        <v>42047.25</v>
      </c>
      <c r="U601" s="6">
        <f t="shared" si="57"/>
        <v>42055.25</v>
      </c>
    </row>
    <row r="602" spans="1:21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G602" t="s">
        <v>14</v>
      </c>
      <c r="H602">
        <v>1</v>
      </c>
      <c r="I602" t="s">
        <v>40</v>
      </c>
      <c r="J602" t="s">
        <v>41</v>
      </c>
      <c r="K602">
        <v>1375160400</v>
      </c>
      <c r="L602">
        <v>1376197200</v>
      </c>
      <c r="M602" t="b">
        <v>0</v>
      </c>
      <c r="N602" t="b">
        <v>0</v>
      </c>
      <c r="O602" t="s">
        <v>17</v>
      </c>
      <c r="P602">
        <f t="shared" si="59"/>
        <v>5</v>
      </c>
      <c r="Q602">
        <f t="shared" si="58"/>
        <v>5</v>
      </c>
      <c r="R602" t="str">
        <f t="shared" si="54"/>
        <v>food</v>
      </c>
      <c r="S602" t="str">
        <f t="shared" si="55"/>
        <v>food trucks</v>
      </c>
      <c r="T602" s="6">
        <f t="shared" si="56"/>
        <v>41485.208333333336</v>
      </c>
      <c r="U602" s="6">
        <f t="shared" si="57"/>
        <v>41497.208333333336</v>
      </c>
    </row>
    <row r="603" spans="1:21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G603" t="s">
        <v>20</v>
      </c>
      <c r="H603">
        <v>194</v>
      </c>
      <c r="I603" t="s">
        <v>21</v>
      </c>
      <c r="J603" t="s">
        <v>22</v>
      </c>
      <c r="K603">
        <v>1401426000</v>
      </c>
      <c r="L603">
        <v>1402894800</v>
      </c>
      <c r="M603" t="b">
        <v>1</v>
      </c>
      <c r="N603" t="b">
        <v>0</v>
      </c>
      <c r="O603" t="s">
        <v>65</v>
      </c>
      <c r="P603">
        <f t="shared" si="59"/>
        <v>207</v>
      </c>
      <c r="Q603">
        <f t="shared" si="58"/>
        <v>67.099999999999994</v>
      </c>
      <c r="R603" t="str">
        <f t="shared" si="54"/>
        <v>technology</v>
      </c>
      <c r="S603" t="str">
        <f t="shared" si="55"/>
        <v>wearables</v>
      </c>
      <c r="T603" s="6">
        <f t="shared" si="56"/>
        <v>41789.208333333336</v>
      </c>
      <c r="U603" s="6">
        <f t="shared" si="57"/>
        <v>41806.208333333336</v>
      </c>
    </row>
    <row r="604" spans="1:21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G604" t="s">
        <v>20</v>
      </c>
      <c r="H604">
        <v>1140</v>
      </c>
      <c r="I604" t="s">
        <v>21</v>
      </c>
      <c r="J604" t="s">
        <v>22</v>
      </c>
      <c r="K604">
        <v>1433480400</v>
      </c>
      <c r="L604">
        <v>1434430800</v>
      </c>
      <c r="M604" t="b">
        <v>0</v>
      </c>
      <c r="N604" t="b">
        <v>0</v>
      </c>
      <c r="O604" t="s">
        <v>33</v>
      </c>
      <c r="P604">
        <f t="shared" si="59"/>
        <v>128</v>
      </c>
      <c r="Q604">
        <f t="shared" si="58"/>
        <v>79.98</v>
      </c>
      <c r="R604" t="str">
        <f t="shared" si="54"/>
        <v>theater</v>
      </c>
      <c r="S604" t="str">
        <f t="shared" si="55"/>
        <v>plays</v>
      </c>
      <c r="T604" s="6">
        <f t="shared" si="56"/>
        <v>42160.208333333328</v>
      </c>
      <c r="U604" s="6">
        <f t="shared" si="57"/>
        <v>42171.208333333328</v>
      </c>
    </row>
    <row r="605" spans="1:21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G605" t="s">
        <v>20</v>
      </c>
      <c r="H605">
        <v>102</v>
      </c>
      <c r="I605" t="s">
        <v>21</v>
      </c>
      <c r="J605" t="s">
        <v>22</v>
      </c>
      <c r="K605">
        <v>1555563600</v>
      </c>
      <c r="L605">
        <v>1557896400</v>
      </c>
      <c r="M605" t="b">
        <v>0</v>
      </c>
      <c r="N605" t="b">
        <v>0</v>
      </c>
      <c r="O605" t="s">
        <v>33</v>
      </c>
      <c r="P605">
        <f t="shared" si="59"/>
        <v>120</v>
      </c>
      <c r="Q605">
        <f t="shared" si="58"/>
        <v>62.18</v>
      </c>
      <c r="R605" t="str">
        <f t="shared" si="54"/>
        <v>theater</v>
      </c>
      <c r="S605" t="str">
        <f t="shared" si="55"/>
        <v>plays</v>
      </c>
      <c r="T605" s="6">
        <f t="shared" si="56"/>
        <v>43573.208333333328</v>
      </c>
      <c r="U605" s="6">
        <f t="shared" si="57"/>
        <v>43600.208333333328</v>
      </c>
    </row>
    <row r="606" spans="1:21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G606" t="s">
        <v>20</v>
      </c>
      <c r="H606">
        <v>2857</v>
      </c>
      <c r="I606" t="s">
        <v>21</v>
      </c>
      <c r="J606" t="s">
        <v>22</v>
      </c>
      <c r="K606">
        <v>1295676000</v>
      </c>
      <c r="L606">
        <v>1297490400</v>
      </c>
      <c r="M606" t="b">
        <v>0</v>
      </c>
      <c r="N606" t="b">
        <v>0</v>
      </c>
      <c r="O606" t="s">
        <v>33</v>
      </c>
      <c r="P606">
        <f t="shared" si="59"/>
        <v>171</v>
      </c>
      <c r="Q606">
        <f t="shared" si="58"/>
        <v>53.01</v>
      </c>
      <c r="R606" t="str">
        <f t="shared" si="54"/>
        <v>theater</v>
      </c>
      <c r="S606" t="str">
        <f t="shared" si="55"/>
        <v>plays</v>
      </c>
      <c r="T606" s="6">
        <f t="shared" si="56"/>
        <v>40565.25</v>
      </c>
      <c r="U606" s="6">
        <f t="shared" si="57"/>
        <v>40586.25</v>
      </c>
    </row>
    <row r="607" spans="1:21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G607" t="s">
        <v>20</v>
      </c>
      <c r="H607">
        <v>107</v>
      </c>
      <c r="I607" t="s">
        <v>21</v>
      </c>
      <c r="J607" t="s">
        <v>22</v>
      </c>
      <c r="K607">
        <v>1443848400</v>
      </c>
      <c r="L607">
        <v>1447394400</v>
      </c>
      <c r="M607" t="b">
        <v>0</v>
      </c>
      <c r="N607" t="b">
        <v>0</v>
      </c>
      <c r="O607" t="s">
        <v>68</v>
      </c>
      <c r="P607">
        <f t="shared" si="59"/>
        <v>187</v>
      </c>
      <c r="Q607">
        <f t="shared" si="58"/>
        <v>57.74</v>
      </c>
      <c r="R607" t="str">
        <f t="shared" si="54"/>
        <v>publishing</v>
      </c>
      <c r="S607" t="str">
        <f t="shared" si="55"/>
        <v>nonfiction</v>
      </c>
      <c r="T607" s="6">
        <f t="shared" si="56"/>
        <v>42280.208333333328</v>
      </c>
      <c r="U607" s="6">
        <f t="shared" si="57"/>
        <v>42321.25</v>
      </c>
    </row>
    <row r="608" spans="1:21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G608" t="s">
        <v>20</v>
      </c>
      <c r="H608">
        <v>160</v>
      </c>
      <c r="I608" t="s">
        <v>40</v>
      </c>
      <c r="J608" t="s">
        <v>41</v>
      </c>
      <c r="K608">
        <v>1457330400</v>
      </c>
      <c r="L608">
        <v>1458277200</v>
      </c>
      <c r="M608" t="b">
        <v>0</v>
      </c>
      <c r="N608" t="b">
        <v>0</v>
      </c>
      <c r="O608" t="s">
        <v>23</v>
      </c>
      <c r="P608">
        <f t="shared" si="59"/>
        <v>188</v>
      </c>
      <c r="Q608">
        <f t="shared" si="58"/>
        <v>40.03</v>
      </c>
      <c r="R608" t="str">
        <f t="shared" si="54"/>
        <v>music</v>
      </c>
      <c r="S608" t="str">
        <f t="shared" si="55"/>
        <v>rock</v>
      </c>
      <c r="T608" s="6">
        <f t="shared" si="56"/>
        <v>42436.25</v>
      </c>
      <c r="U608" s="6">
        <f t="shared" si="57"/>
        <v>42447.208333333328</v>
      </c>
    </row>
    <row r="609" spans="1:21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G609" t="s">
        <v>20</v>
      </c>
      <c r="H609">
        <v>2230</v>
      </c>
      <c r="I609" t="s">
        <v>21</v>
      </c>
      <c r="J609" t="s">
        <v>22</v>
      </c>
      <c r="K609">
        <v>1395550800</v>
      </c>
      <c r="L609">
        <v>1395723600</v>
      </c>
      <c r="M609" t="b">
        <v>0</v>
      </c>
      <c r="N609" t="b">
        <v>0</v>
      </c>
      <c r="O609" t="s">
        <v>17</v>
      </c>
      <c r="P609">
        <f t="shared" si="59"/>
        <v>131</v>
      </c>
      <c r="Q609">
        <f t="shared" si="58"/>
        <v>81.02</v>
      </c>
      <c r="R609" t="str">
        <f t="shared" si="54"/>
        <v>food</v>
      </c>
      <c r="S609" t="str">
        <f t="shared" si="55"/>
        <v>food trucks</v>
      </c>
      <c r="T609" s="6">
        <f t="shared" si="56"/>
        <v>41721.208333333336</v>
      </c>
      <c r="U609" s="6">
        <f t="shared" si="57"/>
        <v>41723.208333333336</v>
      </c>
    </row>
    <row r="610" spans="1:21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G610" t="s">
        <v>20</v>
      </c>
      <c r="H610">
        <v>316</v>
      </c>
      <c r="I610" t="s">
        <v>21</v>
      </c>
      <c r="J610" t="s">
        <v>22</v>
      </c>
      <c r="K610">
        <v>1551852000</v>
      </c>
      <c r="L610">
        <v>1552197600</v>
      </c>
      <c r="M610" t="b">
        <v>0</v>
      </c>
      <c r="N610" t="b">
        <v>1</v>
      </c>
      <c r="O610" t="s">
        <v>159</v>
      </c>
      <c r="P610">
        <f t="shared" si="59"/>
        <v>284</v>
      </c>
      <c r="Q610">
        <f t="shared" si="58"/>
        <v>35.049999999999997</v>
      </c>
      <c r="R610" t="str">
        <f t="shared" si="54"/>
        <v>music</v>
      </c>
      <c r="S610" t="str">
        <f t="shared" si="55"/>
        <v>jazz</v>
      </c>
      <c r="T610" s="6">
        <f t="shared" si="56"/>
        <v>43530.25</v>
      </c>
      <c r="U610" s="6">
        <f t="shared" si="57"/>
        <v>43534.25</v>
      </c>
    </row>
    <row r="611" spans="1:21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G611" t="s">
        <v>20</v>
      </c>
      <c r="H611">
        <v>117</v>
      </c>
      <c r="I611" t="s">
        <v>21</v>
      </c>
      <c r="J611" t="s">
        <v>22</v>
      </c>
      <c r="K611">
        <v>1547618400</v>
      </c>
      <c r="L611">
        <v>1549087200</v>
      </c>
      <c r="M611" t="b">
        <v>0</v>
      </c>
      <c r="N611" t="b">
        <v>0</v>
      </c>
      <c r="O611" t="s">
        <v>474</v>
      </c>
      <c r="P611">
        <f t="shared" si="59"/>
        <v>120</v>
      </c>
      <c r="Q611">
        <f t="shared" si="58"/>
        <v>102.92</v>
      </c>
      <c r="R611" t="str">
        <f t="shared" si="54"/>
        <v>film &amp; video</v>
      </c>
      <c r="S611" t="str">
        <f t="shared" si="55"/>
        <v>science fiction</v>
      </c>
      <c r="T611" s="6">
        <f t="shared" si="56"/>
        <v>43481.25</v>
      </c>
      <c r="U611" s="6">
        <f t="shared" si="57"/>
        <v>43498.25</v>
      </c>
    </row>
    <row r="612" spans="1:21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G612" t="s">
        <v>20</v>
      </c>
      <c r="H612">
        <v>6406</v>
      </c>
      <c r="I612" t="s">
        <v>21</v>
      </c>
      <c r="J612" t="s">
        <v>22</v>
      </c>
      <c r="K612">
        <v>1355637600</v>
      </c>
      <c r="L612">
        <v>1356847200</v>
      </c>
      <c r="M612" t="b">
        <v>0</v>
      </c>
      <c r="N612" t="b">
        <v>0</v>
      </c>
      <c r="O612" t="s">
        <v>33</v>
      </c>
      <c r="P612">
        <f t="shared" si="59"/>
        <v>419</v>
      </c>
      <c r="Q612">
        <f t="shared" si="58"/>
        <v>28</v>
      </c>
      <c r="R612" t="str">
        <f t="shared" si="54"/>
        <v>theater</v>
      </c>
      <c r="S612" t="str">
        <f t="shared" si="55"/>
        <v>plays</v>
      </c>
      <c r="T612" s="6">
        <f t="shared" si="56"/>
        <v>41259.25</v>
      </c>
      <c r="U612" s="6">
        <f t="shared" si="57"/>
        <v>41273.25</v>
      </c>
    </row>
    <row r="613" spans="1:21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G613" t="s">
        <v>74</v>
      </c>
      <c r="H613">
        <v>15</v>
      </c>
      <c r="I613" t="s">
        <v>21</v>
      </c>
      <c r="J613" t="s">
        <v>22</v>
      </c>
      <c r="K613">
        <v>1374728400</v>
      </c>
      <c r="L613">
        <v>1375765200</v>
      </c>
      <c r="M613" t="b">
        <v>0</v>
      </c>
      <c r="N613" t="b">
        <v>0</v>
      </c>
      <c r="O613" t="s">
        <v>33</v>
      </c>
      <c r="P613">
        <f t="shared" si="59"/>
        <v>14</v>
      </c>
      <c r="Q613">
        <f t="shared" si="58"/>
        <v>75.73</v>
      </c>
      <c r="R613" t="str">
        <f t="shared" si="54"/>
        <v>theater</v>
      </c>
      <c r="S613" t="str">
        <f t="shared" si="55"/>
        <v>plays</v>
      </c>
      <c r="T613" s="6">
        <f t="shared" si="56"/>
        <v>41480.208333333336</v>
      </c>
      <c r="U613" s="6">
        <f t="shared" si="57"/>
        <v>41492.208333333336</v>
      </c>
    </row>
    <row r="614" spans="1:21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G614" t="s">
        <v>20</v>
      </c>
      <c r="H614">
        <v>192</v>
      </c>
      <c r="I614" t="s">
        <v>21</v>
      </c>
      <c r="J614" t="s">
        <v>22</v>
      </c>
      <c r="K614">
        <v>1287810000</v>
      </c>
      <c r="L614">
        <v>1289800800</v>
      </c>
      <c r="M614" t="b">
        <v>0</v>
      </c>
      <c r="N614" t="b">
        <v>0</v>
      </c>
      <c r="O614" t="s">
        <v>50</v>
      </c>
      <c r="P614">
        <f t="shared" si="59"/>
        <v>139</v>
      </c>
      <c r="Q614">
        <f t="shared" si="58"/>
        <v>45.03</v>
      </c>
      <c r="R614" t="str">
        <f t="shared" si="54"/>
        <v>music</v>
      </c>
      <c r="S614" t="str">
        <f t="shared" si="55"/>
        <v>electric music</v>
      </c>
      <c r="T614" s="6">
        <f t="shared" si="56"/>
        <v>40474.208333333336</v>
      </c>
      <c r="U614" s="6">
        <f t="shared" si="57"/>
        <v>40497.25</v>
      </c>
    </row>
    <row r="615" spans="1:21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G615" t="s">
        <v>20</v>
      </c>
      <c r="H615">
        <v>26</v>
      </c>
      <c r="I615" t="s">
        <v>15</v>
      </c>
      <c r="J615" t="s">
        <v>16</v>
      </c>
      <c r="K615">
        <v>1503723600</v>
      </c>
      <c r="L615">
        <v>1504501200</v>
      </c>
      <c r="M615" t="b">
        <v>0</v>
      </c>
      <c r="N615" t="b">
        <v>0</v>
      </c>
      <c r="O615" t="s">
        <v>33</v>
      </c>
      <c r="P615">
        <f t="shared" si="59"/>
        <v>174</v>
      </c>
      <c r="Q615">
        <f t="shared" si="58"/>
        <v>73.62</v>
      </c>
      <c r="R615" t="str">
        <f t="shared" si="54"/>
        <v>theater</v>
      </c>
      <c r="S615" t="str">
        <f t="shared" si="55"/>
        <v>plays</v>
      </c>
      <c r="T615" s="6">
        <f t="shared" si="56"/>
        <v>42973.208333333328</v>
      </c>
      <c r="U615" s="6">
        <f t="shared" si="57"/>
        <v>42982.208333333328</v>
      </c>
    </row>
    <row r="616" spans="1:21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G616" t="s">
        <v>20</v>
      </c>
      <c r="H616">
        <v>723</v>
      </c>
      <c r="I616" t="s">
        <v>21</v>
      </c>
      <c r="J616" t="s">
        <v>22</v>
      </c>
      <c r="K616">
        <v>1484114400</v>
      </c>
      <c r="L616">
        <v>1485669600</v>
      </c>
      <c r="M616" t="b">
        <v>0</v>
      </c>
      <c r="N616" t="b">
        <v>0</v>
      </c>
      <c r="O616" t="s">
        <v>33</v>
      </c>
      <c r="P616">
        <f t="shared" si="59"/>
        <v>155</v>
      </c>
      <c r="Q616">
        <f t="shared" si="58"/>
        <v>56.99</v>
      </c>
      <c r="R616" t="str">
        <f t="shared" si="54"/>
        <v>theater</v>
      </c>
      <c r="S616" t="str">
        <f t="shared" si="55"/>
        <v>plays</v>
      </c>
      <c r="T616" s="6">
        <f t="shared" si="56"/>
        <v>42746.25</v>
      </c>
      <c r="U616" s="6">
        <f t="shared" si="57"/>
        <v>42764.25</v>
      </c>
    </row>
    <row r="617" spans="1:21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G617" t="s">
        <v>20</v>
      </c>
      <c r="H617">
        <v>170</v>
      </c>
      <c r="I617" t="s">
        <v>107</v>
      </c>
      <c r="J617" t="s">
        <v>108</v>
      </c>
      <c r="K617">
        <v>1461906000</v>
      </c>
      <c r="L617">
        <v>1462770000</v>
      </c>
      <c r="M617" t="b">
        <v>0</v>
      </c>
      <c r="N617" t="b">
        <v>0</v>
      </c>
      <c r="O617" t="s">
        <v>33</v>
      </c>
      <c r="P617">
        <f t="shared" si="59"/>
        <v>170</v>
      </c>
      <c r="Q617">
        <f t="shared" si="58"/>
        <v>85.22</v>
      </c>
      <c r="R617" t="str">
        <f t="shared" si="54"/>
        <v>theater</v>
      </c>
      <c r="S617" t="str">
        <f t="shared" si="55"/>
        <v>plays</v>
      </c>
      <c r="T617" s="6">
        <f t="shared" si="56"/>
        <v>42489.208333333328</v>
      </c>
      <c r="U617" s="6">
        <f t="shared" si="57"/>
        <v>42499.208333333328</v>
      </c>
    </row>
    <row r="618" spans="1:21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G618" t="s">
        <v>20</v>
      </c>
      <c r="H618">
        <v>238</v>
      </c>
      <c r="I618" t="s">
        <v>40</v>
      </c>
      <c r="J618" t="s">
        <v>41</v>
      </c>
      <c r="K618">
        <v>1379653200</v>
      </c>
      <c r="L618">
        <v>1379739600</v>
      </c>
      <c r="M618" t="b">
        <v>0</v>
      </c>
      <c r="N618" t="b">
        <v>1</v>
      </c>
      <c r="O618" t="s">
        <v>60</v>
      </c>
      <c r="P618">
        <f t="shared" si="59"/>
        <v>190</v>
      </c>
      <c r="Q618">
        <f t="shared" si="58"/>
        <v>50.96</v>
      </c>
      <c r="R618" t="str">
        <f t="shared" si="54"/>
        <v>music</v>
      </c>
      <c r="S618" t="str">
        <f t="shared" si="55"/>
        <v>indie rock</v>
      </c>
      <c r="T618" s="6">
        <f t="shared" si="56"/>
        <v>41537.208333333336</v>
      </c>
      <c r="U618" s="6">
        <f t="shared" si="57"/>
        <v>41538.208333333336</v>
      </c>
    </row>
    <row r="619" spans="1:21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G619" t="s">
        <v>20</v>
      </c>
      <c r="H619">
        <v>55</v>
      </c>
      <c r="I619" t="s">
        <v>21</v>
      </c>
      <c r="J619" t="s">
        <v>22</v>
      </c>
      <c r="K619">
        <v>1401858000</v>
      </c>
      <c r="L619">
        <v>1402722000</v>
      </c>
      <c r="M619" t="b">
        <v>0</v>
      </c>
      <c r="N619" t="b">
        <v>0</v>
      </c>
      <c r="O619" t="s">
        <v>33</v>
      </c>
      <c r="P619">
        <f t="shared" si="59"/>
        <v>250</v>
      </c>
      <c r="Q619">
        <f t="shared" si="58"/>
        <v>63.56</v>
      </c>
      <c r="R619" t="str">
        <f t="shared" si="54"/>
        <v>theater</v>
      </c>
      <c r="S619" t="str">
        <f t="shared" si="55"/>
        <v>plays</v>
      </c>
      <c r="T619" s="6">
        <f t="shared" si="56"/>
        <v>41794.208333333336</v>
      </c>
      <c r="U619" s="6">
        <f t="shared" si="57"/>
        <v>41804.208333333336</v>
      </c>
    </row>
    <row r="620" spans="1:21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G620" t="s">
        <v>14</v>
      </c>
      <c r="H620">
        <v>1198</v>
      </c>
      <c r="I620" t="s">
        <v>21</v>
      </c>
      <c r="J620" t="s">
        <v>22</v>
      </c>
      <c r="K620">
        <v>1367470800</v>
      </c>
      <c r="L620">
        <v>1369285200</v>
      </c>
      <c r="M620" t="b">
        <v>0</v>
      </c>
      <c r="N620" t="b">
        <v>0</v>
      </c>
      <c r="O620" t="s">
        <v>68</v>
      </c>
      <c r="P620">
        <f t="shared" si="59"/>
        <v>49</v>
      </c>
      <c r="Q620">
        <f t="shared" si="58"/>
        <v>81</v>
      </c>
      <c r="R620" t="str">
        <f t="shared" si="54"/>
        <v>publishing</v>
      </c>
      <c r="S620" t="str">
        <f t="shared" si="55"/>
        <v>nonfiction</v>
      </c>
      <c r="T620" s="6">
        <f t="shared" si="56"/>
        <v>41396.208333333336</v>
      </c>
      <c r="U620" s="6">
        <f t="shared" si="57"/>
        <v>41417.208333333336</v>
      </c>
    </row>
    <row r="621" spans="1:21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G621" t="s">
        <v>14</v>
      </c>
      <c r="H621">
        <v>648</v>
      </c>
      <c r="I621" t="s">
        <v>21</v>
      </c>
      <c r="J621" t="s">
        <v>22</v>
      </c>
      <c r="K621">
        <v>1304658000</v>
      </c>
      <c r="L621">
        <v>1304744400</v>
      </c>
      <c r="M621" t="b">
        <v>1</v>
      </c>
      <c r="N621" t="b">
        <v>1</v>
      </c>
      <c r="O621" t="s">
        <v>33</v>
      </c>
      <c r="P621">
        <f t="shared" si="59"/>
        <v>28</v>
      </c>
      <c r="Q621">
        <f t="shared" si="58"/>
        <v>86.04</v>
      </c>
      <c r="R621" t="str">
        <f t="shared" si="54"/>
        <v>theater</v>
      </c>
      <c r="S621" t="str">
        <f t="shared" si="55"/>
        <v>plays</v>
      </c>
      <c r="T621" s="6">
        <f t="shared" si="56"/>
        <v>40669.208333333336</v>
      </c>
      <c r="U621" s="6">
        <f t="shared" si="57"/>
        <v>40670.208333333336</v>
      </c>
    </row>
    <row r="622" spans="1:21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G622" t="s">
        <v>20</v>
      </c>
      <c r="H622">
        <v>128</v>
      </c>
      <c r="I622" t="s">
        <v>26</v>
      </c>
      <c r="J622" t="s">
        <v>27</v>
      </c>
      <c r="K622">
        <v>1467954000</v>
      </c>
      <c r="L622">
        <v>1468299600</v>
      </c>
      <c r="M622" t="b">
        <v>0</v>
      </c>
      <c r="N622" t="b">
        <v>0</v>
      </c>
      <c r="O622" t="s">
        <v>122</v>
      </c>
      <c r="P622">
        <f t="shared" si="59"/>
        <v>268</v>
      </c>
      <c r="Q622">
        <f t="shared" si="58"/>
        <v>90.04</v>
      </c>
      <c r="R622" t="str">
        <f t="shared" si="54"/>
        <v>photography</v>
      </c>
      <c r="S622" t="str">
        <f t="shared" si="55"/>
        <v>photography books</v>
      </c>
      <c r="T622" s="6">
        <f t="shared" si="56"/>
        <v>42559.208333333328</v>
      </c>
      <c r="U622" s="6">
        <f t="shared" si="57"/>
        <v>42563.208333333328</v>
      </c>
    </row>
    <row r="623" spans="1:21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G623" t="s">
        <v>20</v>
      </c>
      <c r="H623">
        <v>2144</v>
      </c>
      <c r="I623" t="s">
        <v>21</v>
      </c>
      <c r="J623" t="s">
        <v>22</v>
      </c>
      <c r="K623">
        <v>1473742800</v>
      </c>
      <c r="L623">
        <v>1474174800</v>
      </c>
      <c r="M623" t="b">
        <v>0</v>
      </c>
      <c r="N623" t="b">
        <v>0</v>
      </c>
      <c r="O623" t="s">
        <v>33</v>
      </c>
      <c r="P623">
        <f t="shared" si="59"/>
        <v>620</v>
      </c>
      <c r="Q623">
        <f t="shared" si="58"/>
        <v>74.010000000000005</v>
      </c>
      <c r="R623" t="str">
        <f t="shared" si="54"/>
        <v>theater</v>
      </c>
      <c r="S623" t="str">
        <f t="shared" si="55"/>
        <v>plays</v>
      </c>
      <c r="T623" s="6">
        <f t="shared" si="56"/>
        <v>42626.208333333328</v>
      </c>
      <c r="U623" s="6">
        <f t="shared" si="57"/>
        <v>42631.208333333328</v>
      </c>
    </row>
    <row r="624" spans="1:21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G624" t="s">
        <v>14</v>
      </c>
      <c r="H624">
        <v>64</v>
      </c>
      <c r="I624" t="s">
        <v>21</v>
      </c>
      <c r="J624" t="s">
        <v>22</v>
      </c>
      <c r="K624">
        <v>1523768400</v>
      </c>
      <c r="L624">
        <v>1526014800</v>
      </c>
      <c r="M624" t="b">
        <v>0</v>
      </c>
      <c r="N624" t="b">
        <v>0</v>
      </c>
      <c r="O624" t="s">
        <v>60</v>
      </c>
      <c r="P624">
        <f t="shared" si="59"/>
        <v>3</v>
      </c>
      <c r="Q624">
        <f t="shared" si="58"/>
        <v>92.44</v>
      </c>
      <c r="R624" t="str">
        <f t="shared" si="54"/>
        <v>music</v>
      </c>
      <c r="S624" t="str">
        <f t="shared" si="55"/>
        <v>indie rock</v>
      </c>
      <c r="T624" s="6">
        <f t="shared" si="56"/>
        <v>43205.208333333328</v>
      </c>
      <c r="U624" s="6">
        <f t="shared" si="57"/>
        <v>43231.208333333328</v>
      </c>
    </row>
    <row r="625" spans="1:21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G625" t="s">
        <v>20</v>
      </c>
      <c r="H625">
        <v>2693</v>
      </c>
      <c r="I625" t="s">
        <v>40</v>
      </c>
      <c r="J625" t="s">
        <v>41</v>
      </c>
      <c r="K625">
        <v>1437022800</v>
      </c>
      <c r="L625">
        <v>1437454800</v>
      </c>
      <c r="M625" t="b">
        <v>0</v>
      </c>
      <c r="N625" t="b">
        <v>0</v>
      </c>
      <c r="O625" t="s">
        <v>33</v>
      </c>
      <c r="P625">
        <f t="shared" si="59"/>
        <v>160</v>
      </c>
      <c r="Q625">
        <f t="shared" si="58"/>
        <v>56</v>
      </c>
      <c r="R625" t="str">
        <f t="shared" si="54"/>
        <v>theater</v>
      </c>
      <c r="S625" t="str">
        <f t="shared" si="55"/>
        <v>plays</v>
      </c>
      <c r="T625" s="6">
        <f t="shared" si="56"/>
        <v>42201.208333333328</v>
      </c>
      <c r="U625" s="6">
        <f t="shared" si="57"/>
        <v>42206.208333333328</v>
      </c>
    </row>
    <row r="626" spans="1:21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G626" t="s">
        <v>20</v>
      </c>
      <c r="H626">
        <v>432</v>
      </c>
      <c r="I626" t="s">
        <v>21</v>
      </c>
      <c r="J626" t="s">
        <v>22</v>
      </c>
      <c r="K626">
        <v>1422165600</v>
      </c>
      <c r="L626">
        <v>1422684000</v>
      </c>
      <c r="M626" t="b">
        <v>0</v>
      </c>
      <c r="N626" t="b">
        <v>0</v>
      </c>
      <c r="O626" t="s">
        <v>122</v>
      </c>
      <c r="P626">
        <f t="shared" si="59"/>
        <v>279</v>
      </c>
      <c r="Q626">
        <f t="shared" si="58"/>
        <v>32.979999999999997</v>
      </c>
      <c r="R626" t="str">
        <f t="shared" si="54"/>
        <v>photography</v>
      </c>
      <c r="S626" t="str">
        <f t="shared" si="55"/>
        <v>photography books</v>
      </c>
      <c r="T626" s="6">
        <f t="shared" si="56"/>
        <v>42029.25</v>
      </c>
      <c r="U626" s="6">
        <f t="shared" si="57"/>
        <v>42035.25</v>
      </c>
    </row>
    <row r="627" spans="1:21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G627" t="s">
        <v>14</v>
      </c>
      <c r="H627">
        <v>62</v>
      </c>
      <c r="I627" t="s">
        <v>21</v>
      </c>
      <c r="J627" t="s">
        <v>22</v>
      </c>
      <c r="K627">
        <v>1580104800</v>
      </c>
      <c r="L627">
        <v>1581314400</v>
      </c>
      <c r="M627" t="b">
        <v>0</v>
      </c>
      <c r="N627" t="b">
        <v>0</v>
      </c>
      <c r="O627" t="s">
        <v>33</v>
      </c>
      <c r="P627">
        <f t="shared" si="59"/>
        <v>77</v>
      </c>
      <c r="Q627">
        <f t="shared" si="58"/>
        <v>93.6</v>
      </c>
      <c r="R627" t="str">
        <f t="shared" si="54"/>
        <v>theater</v>
      </c>
      <c r="S627" t="str">
        <f t="shared" si="55"/>
        <v>plays</v>
      </c>
      <c r="T627" s="6">
        <f t="shared" si="56"/>
        <v>43857.25</v>
      </c>
      <c r="U627" s="6">
        <f t="shared" si="57"/>
        <v>43871.25</v>
      </c>
    </row>
    <row r="628" spans="1:21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G628" t="s">
        <v>20</v>
      </c>
      <c r="H628">
        <v>189</v>
      </c>
      <c r="I628" t="s">
        <v>21</v>
      </c>
      <c r="J628" t="s">
        <v>22</v>
      </c>
      <c r="K628">
        <v>1285650000</v>
      </c>
      <c r="L628">
        <v>1286427600</v>
      </c>
      <c r="M628" t="b">
        <v>0</v>
      </c>
      <c r="N628" t="b">
        <v>1</v>
      </c>
      <c r="O628" t="s">
        <v>33</v>
      </c>
      <c r="P628">
        <f t="shared" si="59"/>
        <v>206</v>
      </c>
      <c r="Q628">
        <f t="shared" si="58"/>
        <v>69.87</v>
      </c>
      <c r="R628" t="str">
        <f t="shared" si="54"/>
        <v>theater</v>
      </c>
      <c r="S628" t="str">
        <f t="shared" si="55"/>
        <v>plays</v>
      </c>
      <c r="T628" s="6">
        <f t="shared" si="56"/>
        <v>40449.208333333336</v>
      </c>
      <c r="U628" s="6">
        <f t="shared" si="57"/>
        <v>40458.208333333336</v>
      </c>
    </row>
    <row r="629" spans="1:21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G629" t="s">
        <v>20</v>
      </c>
      <c r="H629">
        <v>154</v>
      </c>
      <c r="I629" t="s">
        <v>40</v>
      </c>
      <c r="J629" t="s">
        <v>41</v>
      </c>
      <c r="K629">
        <v>1276664400</v>
      </c>
      <c r="L629">
        <v>1278738000</v>
      </c>
      <c r="M629" t="b">
        <v>1</v>
      </c>
      <c r="N629" t="b">
        <v>0</v>
      </c>
      <c r="O629" t="s">
        <v>17</v>
      </c>
      <c r="P629">
        <f t="shared" si="59"/>
        <v>694</v>
      </c>
      <c r="Q629">
        <f t="shared" si="58"/>
        <v>72.13</v>
      </c>
      <c r="R629" t="str">
        <f t="shared" si="54"/>
        <v>food</v>
      </c>
      <c r="S629" t="str">
        <f t="shared" si="55"/>
        <v>food trucks</v>
      </c>
      <c r="T629" s="6">
        <f t="shared" si="56"/>
        <v>40345.208333333336</v>
      </c>
      <c r="U629" s="6">
        <f t="shared" si="57"/>
        <v>40369.208333333336</v>
      </c>
    </row>
    <row r="630" spans="1:21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G630" t="s">
        <v>20</v>
      </c>
      <c r="H630">
        <v>96</v>
      </c>
      <c r="I630" t="s">
        <v>21</v>
      </c>
      <c r="J630" t="s">
        <v>22</v>
      </c>
      <c r="K630">
        <v>1286168400</v>
      </c>
      <c r="L630">
        <v>1286427600</v>
      </c>
      <c r="M630" t="b">
        <v>0</v>
      </c>
      <c r="N630" t="b">
        <v>0</v>
      </c>
      <c r="O630" t="s">
        <v>60</v>
      </c>
      <c r="P630">
        <f t="shared" si="59"/>
        <v>152</v>
      </c>
      <c r="Q630">
        <f t="shared" si="58"/>
        <v>30.04</v>
      </c>
      <c r="R630" t="str">
        <f t="shared" si="54"/>
        <v>music</v>
      </c>
      <c r="S630" t="str">
        <f t="shared" si="55"/>
        <v>indie rock</v>
      </c>
      <c r="T630" s="6">
        <f t="shared" si="56"/>
        <v>40455.208333333336</v>
      </c>
      <c r="U630" s="6">
        <f t="shared" si="57"/>
        <v>40458.208333333336</v>
      </c>
    </row>
    <row r="631" spans="1:21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G631" t="s">
        <v>14</v>
      </c>
      <c r="H631">
        <v>750</v>
      </c>
      <c r="I631" t="s">
        <v>21</v>
      </c>
      <c r="J631" t="s">
        <v>22</v>
      </c>
      <c r="K631">
        <v>1467781200</v>
      </c>
      <c r="L631">
        <v>1467954000</v>
      </c>
      <c r="M631" t="b">
        <v>0</v>
      </c>
      <c r="N631" t="b">
        <v>1</v>
      </c>
      <c r="O631" t="s">
        <v>33</v>
      </c>
      <c r="P631">
        <f t="shared" si="59"/>
        <v>65</v>
      </c>
      <c r="Q631">
        <f t="shared" si="58"/>
        <v>73.97</v>
      </c>
      <c r="R631" t="str">
        <f t="shared" si="54"/>
        <v>theater</v>
      </c>
      <c r="S631" t="str">
        <f t="shared" si="55"/>
        <v>plays</v>
      </c>
      <c r="T631" s="6">
        <f t="shared" si="56"/>
        <v>42557.208333333328</v>
      </c>
      <c r="U631" s="6">
        <f t="shared" si="57"/>
        <v>42559.208333333328</v>
      </c>
    </row>
    <row r="632" spans="1:21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G632" t="s">
        <v>74</v>
      </c>
      <c r="H632">
        <v>87</v>
      </c>
      <c r="I632" t="s">
        <v>21</v>
      </c>
      <c r="J632" t="s">
        <v>22</v>
      </c>
      <c r="K632">
        <v>1556686800</v>
      </c>
      <c r="L632">
        <v>1557637200</v>
      </c>
      <c r="M632" t="b">
        <v>0</v>
      </c>
      <c r="N632" t="b">
        <v>1</v>
      </c>
      <c r="O632" t="s">
        <v>33</v>
      </c>
      <c r="P632">
        <f t="shared" si="59"/>
        <v>63</v>
      </c>
      <c r="Q632">
        <f t="shared" si="58"/>
        <v>68.66</v>
      </c>
      <c r="R632" t="str">
        <f t="shared" si="54"/>
        <v>theater</v>
      </c>
      <c r="S632" t="str">
        <f t="shared" si="55"/>
        <v>plays</v>
      </c>
      <c r="T632" s="6">
        <f t="shared" si="56"/>
        <v>43586.208333333328</v>
      </c>
      <c r="U632" s="6">
        <f t="shared" si="57"/>
        <v>43597.208333333328</v>
      </c>
    </row>
    <row r="633" spans="1:21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G633" t="s">
        <v>20</v>
      </c>
      <c r="H633">
        <v>3063</v>
      </c>
      <c r="I633" t="s">
        <v>21</v>
      </c>
      <c r="J633" t="s">
        <v>22</v>
      </c>
      <c r="K633">
        <v>1553576400</v>
      </c>
      <c r="L633">
        <v>1553922000</v>
      </c>
      <c r="M633" t="b">
        <v>0</v>
      </c>
      <c r="N633" t="b">
        <v>0</v>
      </c>
      <c r="O633" t="s">
        <v>33</v>
      </c>
      <c r="P633">
        <f t="shared" si="59"/>
        <v>310</v>
      </c>
      <c r="Q633">
        <f t="shared" si="58"/>
        <v>59.99</v>
      </c>
      <c r="R633" t="str">
        <f t="shared" si="54"/>
        <v>theater</v>
      </c>
      <c r="S633" t="str">
        <f t="shared" si="55"/>
        <v>plays</v>
      </c>
      <c r="T633" s="6">
        <f t="shared" si="56"/>
        <v>43550.208333333328</v>
      </c>
      <c r="U633" s="6">
        <f t="shared" si="57"/>
        <v>43554.208333333328</v>
      </c>
    </row>
    <row r="634" spans="1:21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G634" t="s">
        <v>47</v>
      </c>
      <c r="H634">
        <v>278</v>
      </c>
      <c r="I634" t="s">
        <v>21</v>
      </c>
      <c r="J634" t="s">
        <v>22</v>
      </c>
      <c r="K634">
        <v>1414904400</v>
      </c>
      <c r="L634">
        <v>1416463200</v>
      </c>
      <c r="M634" t="b">
        <v>0</v>
      </c>
      <c r="N634" t="b">
        <v>0</v>
      </c>
      <c r="O634" t="s">
        <v>33</v>
      </c>
      <c r="P634">
        <f t="shared" si="59"/>
        <v>43</v>
      </c>
      <c r="Q634">
        <f t="shared" si="58"/>
        <v>111.16</v>
      </c>
      <c r="R634" t="str">
        <f t="shared" si="54"/>
        <v>theater</v>
      </c>
      <c r="S634" t="str">
        <f t="shared" si="55"/>
        <v>plays</v>
      </c>
      <c r="T634" s="6">
        <f t="shared" si="56"/>
        <v>41945.208333333336</v>
      </c>
      <c r="U634" s="6">
        <f t="shared" si="57"/>
        <v>41963.25</v>
      </c>
    </row>
    <row r="635" spans="1:21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G635" t="s">
        <v>14</v>
      </c>
      <c r="H635">
        <v>105</v>
      </c>
      <c r="I635" t="s">
        <v>21</v>
      </c>
      <c r="J635" t="s">
        <v>22</v>
      </c>
      <c r="K635">
        <v>1446876000</v>
      </c>
      <c r="L635">
        <v>1447221600</v>
      </c>
      <c r="M635" t="b">
        <v>0</v>
      </c>
      <c r="N635" t="b">
        <v>0</v>
      </c>
      <c r="O635" t="s">
        <v>71</v>
      </c>
      <c r="P635">
        <f t="shared" si="59"/>
        <v>83</v>
      </c>
      <c r="Q635">
        <f t="shared" si="58"/>
        <v>53.04</v>
      </c>
      <c r="R635" t="str">
        <f t="shared" si="54"/>
        <v>film &amp; video</v>
      </c>
      <c r="S635" t="str">
        <f t="shared" si="55"/>
        <v>animation</v>
      </c>
      <c r="T635" s="6">
        <f t="shared" si="56"/>
        <v>42315.25</v>
      </c>
      <c r="U635" s="6">
        <f t="shared" si="57"/>
        <v>42319.25</v>
      </c>
    </row>
    <row r="636" spans="1:21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G636" t="s">
        <v>74</v>
      </c>
      <c r="H636">
        <v>1658</v>
      </c>
      <c r="I636" t="s">
        <v>21</v>
      </c>
      <c r="J636" t="s">
        <v>22</v>
      </c>
      <c r="K636">
        <v>1490418000</v>
      </c>
      <c r="L636">
        <v>1491627600</v>
      </c>
      <c r="M636" t="b">
        <v>0</v>
      </c>
      <c r="N636" t="b">
        <v>0</v>
      </c>
      <c r="O636" t="s">
        <v>269</v>
      </c>
      <c r="P636">
        <f t="shared" si="59"/>
        <v>79</v>
      </c>
      <c r="Q636">
        <f t="shared" si="58"/>
        <v>55.99</v>
      </c>
      <c r="R636" t="str">
        <f t="shared" si="54"/>
        <v>film &amp; video</v>
      </c>
      <c r="S636" t="str">
        <f t="shared" si="55"/>
        <v>television</v>
      </c>
      <c r="T636" s="6">
        <f t="shared" si="56"/>
        <v>42819.208333333328</v>
      </c>
      <c r="U636" s="6">
        <f t="shared" si="57"/>
        <v>42833.208333333328</v>
      </c>
    </row>
    <row r="637" spans="1:21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G637" t="s">
        <v>20</v>
      </c>
      <c r="H637">
        <v>2266</v>
      </c>
      <c r="I637" t="s">
        <v>21</v>
      </c>
      <c r="J637" t="s">
        <v>22</v>
      </c>
      <c r="K637">
        <v>1360389600</v>
      </c>
      <c r="L637">
        <v>1363150800</v>
      </c>
      <c r="M637" t="b">
        <v>0</v>
      </c>
      <c r="N637" t="b">
        <v>0</v>
      </c>
      <c r="O637" t="s">
        <v>269</v>
      </c>
      <c r="P637">
        <f t="shared" si="59"/>
        <v>114</v>
      </c>
      <c r="Q637">
        <f t="shared" si="58"/>
        <v>69.989999999999995</v>
      </c>
      <c r="R637" t="str">
        <f t="shared" si="54"/>
        <v>film &amp; video</v>
      </c>
      <c r="S637" t="str">
        <f t="shared" si="55"/>
        <v>television</v>
      </c>
      <c r="T637" s="6">
        <f t="shared" si="56"/>
        <v>41314.25</v>
      </c>
      <c r="U637" s="6">
        <f t="shared" si="57"/>
        <v>41346.208333333336</v>
      </c>
    </row>
    <row r="638" spans="1:21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G638" t="s">
        <v>14</v>
      </c>
      <c r="H638">
        <v>2604</v>
      </c>
      <c r="I638" t="s">
        <v>36</v>
      </c>
      <c r="J638" t="s">
        <v>37</v>
      </c>
      <c r="K638">
        <v>1326866400</v>
      </c>
      <c r="L638">
        <v>1330754400</v>
      </c>
      <c r="M638" t="b">
        <v>0</v>
      </c>
      <c r="N638" t="b">
        <v>1</v>
      </c>
      <c r="O638" t="s">
        <v>71</v>
      </c>
      <c r="P638">
        <f t="shared" si="59"/>
        <v>65</v>
      </c>
      <c r="Q638">
        <f t="shared" si="58"/>
        <v>49</v>
      </c>
      <c r="R638" t="str">
        <f t="shared" si="54"/>
        <v>film &amp; video</v>
      </c>
      <c r="S638" t="str">
        <f t="shared" si="55"/>
        <v>animation</v>
      </c>
      <c r="T638" s="6">
        <f t="shared" si="56"/>
        <v>40926.25</v>
      </c>
      <c r="U638" s="6">
        <f t="shared" si="57"/>
        <v>40971.25</v>
      </c>
    </row>
    <row r="639" spans="1:21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G639" t="s">
        <v>14</v>
      </c>
      <c r="H639">
        <v>65</v>
      </c>
      <c r="I639" t="s">
        <v>21</v>
      </c>
      <c r="J639" t="s">
        <v>22</v>
      </c>
      <c r="K639">
        <v>1479103200</v>
      </c>
      <c r="L639">
        <v>1479794400</v>
      </c>
      <c r="M639" t="b">
        <v>0</v>
      </c>
      <c r="N639" t="b">
        <v>0</v>
      </c>
      <c r="O639" t="s">
        <v>33</v>
      </c>
      <c r="P639">
        <f t="shared" si="59"/>
        <v>79</v>
      </c>
      <c r="Q639">
        <f t="shared" si="58"/>
        <v>103.85</v>
      </c>
      <c r="R639" t="str">
        <f t="shared" si="54"/>
        <v>theater</v>
      </c>
      <c r="S639" t="str">
        <f t="shared" si="55"/>
        <v>plays</v>
      </c>
      <c r="T639" s="6">
        <f t="shared" si="56"/>
        <v>42688.25</v>
      </c>
      <c r="U639" s="6">
        <f t="shared" si="57"/>
        <v>42696.25</v>
      </c>
    </row>
    <row r="640" spans="1:21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G640" t="s">
        <v>14</v>
      </c>
      <c r="H640">
        <v>94</v>
      </c>
      <c r="I640" t="s">
        <v>21</v>
      </c>
      <c r="J640" t="s">
        <v>22</v>
      </c>
      <c r="K640">
        <v>1280206800</v>
      </c>
      <c r="L640">
        <v>1281243600</v>
      </c>
      <c r="M640" t="b">
        <v>0</v>
      </c>
      <c r="N640" t="b">
        <v>1</v>
      </c>
      <c r="O640" t="s">
        <v>33</v>
      </c>
      <c r="P640">
        <f t="shared" si="59"/>
        <v>11</v>
      </c>
      <c r="Q640">
        <f t="shared" si="58"/>
        <v>99.13</v>
      </c>
      <c r="R640" t="str">
        <f t="shared" si="54"/>
        <v>theater</v>
      </c>
      <c r="S640" t="str">
        <f t="shared" si="55"/>
        <v>plays</v>
      </c>
      <c r="T640" s="6">
        <f t="shared" si="56"/>
        <v>40386.208333333336</v>
      </c>
      <c r="U640" s="6">
        <f t="shared" si="57"/>
        <v>40398.208333333336</v>
      </c>
    </row>
    <row r="641" spans="1:21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G641" t="s">
        <v>47</v>
      </c>
      <c r="H641">
        <v>45</v>
      </c>
      <c r="I641" t="s">
        <v>21</v>
      </c>
      <c r="J641" t="s">
        <v>22</v>
      </c>
      <c r="K641">
        <v>1532754000</v>
      </c>
      <c r="L641">
        <v>1532754000</v>
      </c>
      <c r="M641" t="b">
        <v>0</v>
      </c>
      <c r="N641" t="b">
        <v>1</v>
      </c>
      <c r="O641" t="s">
        <v>53</v>
      </c>
      <c r="P641">
        <f t="shared" si="59"/>
        <v>56</v>
      </c>
      <c r="Q641">
        <f t="shared" si="58"/>
        <v>107.38</v>
      </c>
      <c r="R641" t="str">
        <f t="shared" si="54"/>
        <v>film &amp; video</v>
      </c>
      <c r="S641" t="str">
        <f t="shared" si="55"/>
        <v>drama</v>
      </c>
      <c r="T641" s="6">
        <f t="shared" si="56"/>
        <v>43309.208333333328</v>
      </c>
      <c r="U641" s="6">
        <f t="shared" si="57"/>
        <v>43309.208333333328</v>
      </c>
    </row>
    <row r="642" spans="1:21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G642" t="s">
        <v>14</v>
      </c>
      <c r="H642">
        <v>257</v>
      </c>
      <c r="I642" t="s">
        <v>21</v>
      </c>
      <c r="J642" t="s">
        <v>22</v>
      </c>
      <c r="K642">
        <v>1453096800</v>
      </c>
      <c r="L642">
        <v>1453356000</v>
      </c>
      <c r="M642" t="b">
        <v>0</v>
      </c>
      <c r="N642" t="b">
        <v>0</v>
      </c>
      <c r="O642" t="s">
        <v>33</v>
      </c>
      <c r="P642">
        <f t="shared" si="59"/>
        <v>17</v>
      </c>
      <c r="Q642">
        <f t="shared" si="58"/>
        <v>76.92</v>
      </c>
      <c r="R642" t="str">
        <f t="shared" si="54"/>
        <v>theater</v>
      </c>
      <c r="S642" t="str">
        <f t="shared" si="55"/>
        <v>plays</v>
      </c>
      <c r="T642" s="6">
        <f t="shared" si="56"/>
        <v>42387.25</v>
      </c>
      <c r="U642" s="6">
        <f t="shared" si="57"/>
        <v>42390.25</v>
      </c>
    </row>
    <row r="643" spans="1:21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G643" t="s">
        <v>20</v>
      </c>
      <c r="H643">
        <v>194</v>
      </c>
      <c r="I643" t="s">
        <v>98</v>
      </c>
      <c r="J643" t="s">
        <v>99</v>
      </c>
      <c r="K643">
        <v>1487570400</v>
      </c>
      <c r="L643">
        <v>1489986000</v>
      </c>
      <c r="M643" t="b">
        <v>0</v>
      </c>
      <c r="N643" t="b">
        <v>0</v>
      </c>
      <c r="O643" t="s">
        <v>33</v>
      </c>
      <c r="P643">
        <f t="shared" si="59"/>
        <v>120</v>
      </c>
      <c r="Q643">
        <f t="shared" si="58"/>
        <v>58.13</v>
      </c>
      <c r="R643" t="str">
        <f t="shared" ref="R643:R706" si="60">LEFT(O643,SEARCH("/",O643)-1)</f>
        <v>theater</v>
      </c>
      <c r="S643" t="str">
        <f t="shared" ref="S643:S706" si="61">RIGHT(O643,LEN(O643)-SEARCH("/",O643))</f>
        <v>plays</v>
      </c>
      <c r="T643" s="6">
        <f t="shared" ref="T643:T706" si="62">(((K643/60)/60)/24)+DATE(1970,1,1)</f>
        <v>42786.25</v>
      </c>
      <c r="U643" s="6">
        <f t="shared" ref="U643:U706" si="63">(((L643/60)/60)/24)+DATE(1970,1,1)</f>
        <v>42814.208333333328</v>
      </c>
    </row>
    <row r="644" spans="1:21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G644" t="s">
        <v>20</v>
      </c>
      <c r="H644">
        <v>129</v>
      </c>
      <c r="I644" t="s">
        <v>15</v>
      </c>
      <c r="J644" t="s">
        <v>16</v>
      </c>
      <c r="K644">
        <v>1545026400</v>
      </c>
      <c r="L644">
        <v>1545804000</v>
      </c>
      <c r="M644" t="b">
        <v>0</v>
      </c>
      <c r="N644" t="b">
        <v>0</v>
      </c>
      <c r="O644" t="s">
        <v>65</v>
      </c>
      <c r="P644">
        <f t="shared" si="59"/>
        <v>145</v>
      </c>
      <c r="Q644">
        <f t="shared" ref="Q644:Q707" si="64">ROUND(E644/H644,2)</f>
        <v>103.74</v>
      </c>
      <c r="R644" t="str">
        <f t="shared" si="60"/>
        <v>technology</v>
      </c>
      <c r="S644" t="str">
        <f t="shared" si="61"/>
        <v>wearables</v>
      </c>
      <c r="T644" s="6">
        <f t="shared" si="62"/>
        <v>43451.25</v>
      </c>
      <c r="U644" s="6">
        <f t="shared" si="63"/>
        <v>43460.25</v>
      </c>
    </row>
    <row r="645" spans="1:21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G645" t="s">
        <v>20</v>
      </c>
      <c r="H645">
        <v>375</v>
      </c>
      <c r="I645" t="s">
        <v>21</v>
      </c>
      <c r="J645" t="s">
        <v>22</v>
      </c>
      <c r="K645">
        <v>1488348000</v>
      </c>
      <c r="L645">
        <v>1489899600</v>
      </c>
      <c r="M645" t="b">
        <v>0</v>
      </c>
      <c r="N645" t="b">
        <v>0</v>
      </c>
      <c r="O645" t="s">
        <v>33</v>
      </c>
      <c r="P645">
        <f t="shared" si="59"/>
        <v>221</v>
      </c>
      <c r="Q645">
        <f t="shared" si="64"/>
        <v>87.96</v>
      </c>
      <c r="R645" t="str">
        <f t="shared" si="60"/>
        <v>theater</v>
      </c>
      <c r="S645" t="str">
        <f t="shared" si="61"/>
        <v>plays</v>
      </c>
      <c r="T645" s="6">
        <f t="shared" si="62"/>
        <v>42795.25</v>
      </c>
      <c r="U645" s="6">
        <f t="shared" si="63"/>
        <v>42813.208333333328</v>
      </c>
    </row>
    <row r="646" spans="1:21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G646" t="s">
        <v>14</v>
      </c>
      <c r="H646">
        <v>2928</v>
      </c>
      <c r="I646" t="s">
        <v>15</v>
      </c>
      <c r="J646" t="s">
        <v>16</v>
      </c>
      <c r="K646">
        <v>1545112800</v>
      </c>
      <c r="L646">
        <v>1546495200</v>
      </c>
      <c r="M646" t="b">
        <v>0</v>
      </c>
      <c r="N646" t="b">
        <v>0</v>
      </c>
      <c r="O646" t="s">
        <v>33</v>
      </c>
      <c r="P646">
        <f t="shared" si="59"/>
        <v>48</v>
      </c>
      <c r="Q646">
        <f t="shared" si="64"/>
        <v>28</v>
      </c>
      <c r="R646" t="str">
        <f t="shared" si="60"/>
        <v>theater</v>
      </c>
      <c r="S646" t="str">
        <f t="shared" si="61"/>
        <v>plays</v>
      </c>
      <c r="T646" s="6">
        <f t="shared" si="62"/>
        <v>43452.25</v>
      </c>
      <c r="U646" s="6">
        <f t="shared" si="63"/>
        <v>43468.25</v>
      </c>
    </row>
    <row r="647" spans="1:21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G647" t="s">
        <v>14</v>
      </c>
      <c r="H647">
        <v>4697</v>
      </c>
      <c r="I647" t="s">
        <v>21</v>
      </c>
      <c r="J647" t="s">
        <v>22</v>
      </c>
      <c r="K647">
        <v>1537938000</v>
      </c>
      <c r="L647">
        <v>1539752400</v>
      </c>
      <c r="M647" t="b">
        <v>0</v>
      </c>
      <c r="N647" t="b">
        <v>1</v>
      </c>
      <c r="O647" t="s">
        <v>23</v>
      </c>
      <c r="P647">
        <f t="shared" ref="P647:P710" si="65">ROUND(100*(E647/D647),0)</f>
        <v>93</v>
      </c>
      <c r="Q647">
        <f t="shared" si="64"/>
        <v>38</v>
      </c>
      <c r="R647" t="str">
        <f t="shared" si="60"/>
        <v>music</v>
      </c>
      <c r="S647" t="str">
        <f t="shared" si="61"/>
        <v>rock</v>
      </c>
      <c r="T647" s="6">
        <f t="shared" si="62"/>
        <v>43369.208333333328</v>
      </c>
      <c r="U647" s="6">
        <f t="shared" si="63"/>
        <v>43390.208333333328</v>
      </c>
    </row>
    <row r="648" spans="1:21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G648" t="s">
        <v>14</v>
      </c>
      <c r="H648">
        <v>2915</v>
      </c>
      <c r="I648" t="s">
        <v>21</v>
      </c>
      <c r="J648" t="s">
        <v>22</v>
      </c>
      <c r="K648">
        <v>1363150800</v>
      </c>
      <c r="L648">
        <v>1364101200</v>
      </c>
      <c r="M648" t="b">
        <v>0</v>
      </c>
      <c r="N648" t="b">
        <v>0</v>
      </c>
      <c r="O648" t="s">
        <v>89</v>
      </c>
      <c r="P648">
        <f t="shared" si="65"/>
        <v>89</v>
      </c>
      <c r="Q648">
        <f t="shared" si="64"/>
        <v>30</v>
      </c>
      <c r="R648" t="str">
        <f t="shared" si="60"/>
        <v>games</v>
      </c>
      <c r="S648" t="str">
        <f t="shared" si="61"/>
        <v>video games</v>
      </c>
      <c r="T648" s="6">
        <f t="shared" si="62"/>
        <v>41346.208333333336</v>
      </c>
      <c r="U648" s="6">
        <f t="shared" si="63"/>
        <v>41357.208333333336</v>
      </c>
    </row>
    <row r="649" spans="1:21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G649" t="s">
        <v>14</v>
      </c>
      <c r="H649">
        <v>18</v>
      </c>
      <c r="I649" t="s">
        <v>21</v>
      </c>
      <c r="J649" t="s">
        <v>22</v>
      </c>
      <c r="K649">
        <v>1523250000</v>
      </c>
      <c r="L649">
        <v>1525323600</v>
      </c>
      <c r="M649" t="b">
        <v>0</v>
      </c>
      <c r="N649" t="b">
        <v>0</v>
      </c>
      <c r="O649" t="s">
        <v>206</v>
      </c>
      <c r="P649">
        <f t="shared" si="65"/>
        <v>41</v>
      </c>
      <c r="Q649">
        <f t="shared" si="64"/>
        <v>103.5</v>
      </c>
      <c r="R649" t="str">
        <f t="shared" si="60"/>
        <v>publishing</v>
      </c>
      <c r="S649" t="str">
        <f t="shared" si="61"/>
        <v>translations</v>
      </c>
      <c r="T649" s="6">
        <f t="shared" si="62"/>
        <v>43199.208333333328</v>
      </c>
      <c r="U649" s="6">
        <f t="shared" si="63"/>
        <v>43223.208333333328</v>
      </c>
    </row>
    <row r="650" spans="1:21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G650" t="s">
        <v>74</v>
      </c>
      <c r="H650">
        <v>723</v>
      </c>
      <c r="I650" t="s">
        <v>21</v>
      </c>
      <c r="J650" t="s">
        <v>22</v>
      </c>
      <c r="K650">
        <v>1499317200</v>
      </c>
      <c r="L650">
        <v>1500872400</v>
      </c>
      <c r="M650" t="b">
        <v>1</v>
      </c>
      <c r="N650" t="b">
        <v>0</v>
      </c>
      <c r="O650" t="s">
        <v>17</v>
      </c>
      <c r="P650">
        <f t="shared" si="65"/>
        <v>63</v>
      </c>
      <c r="Q650">
        <f t="shared" si="64"/>
        <v>85.99</v>
      </c>
      <c r="R650" t="str">
        <f t="shared" si="60"/>
        <v>food</v>
      </c>
      <c r="S650" t="str">
        <f t="shared" si="61"/>
        <v>food trucks</v>
      </c>
      <c r="T650" s="6">
        <f t="shared" si="62"/>
        <v>42922.208333333328</v>
      </c>
      <c r="U650" s="6">
        <f t="shared" si="63"/>
        <v>42940.208333333328</v>
      </c>
    </row>
    <row r="651" spans="1:21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G651" t="s">
        <v>14</v>
      </c>
      <c r="H651">
        <v>602</v>
      </c>
      <c r="I651" t="s">
        <v>98</v>
      </c>
      <c r="J651" t="s">
        <v>99</v>
      </c>
      <c r="K651">
        <v>1287550800</v>
      </c>
      <c r="L651">
        <v>1288501200</v>
      </c>
      <c r="M651" t="b">
        <v>1</v>
      </c>
      <c r="N651" t="b">
        <v>1</v>
      </c>
      <c r="O651" t="s">
        <v>33</v>
      </c>
      <c r="P651">
        <f t="shared" si="65"/>
        <v>48</v>
      </c>
      <c r="Q651">
        <f t="shared" si="64"/>
        <v>98.01</v>
      </c>
      <c r="R651" t="str">
        <f t="shared" si="60"/>
        <v>theater</v>
      </c>
      <c r="S651" t="str">
        <f t="shared" si="61"/>
        <v>plays</v>
      </c>
      <c r="T651" s="6">
        <f t="shared" si="62"/>
        <v>40471.208333333336</v>
      </c>
      <c r="U651" s="6">
        <f t="shared" si="63"/>
        <v>40482.208333333336</v>
      </c>
    </row>
    <row r="652" spans="1:21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G652" t="s">
        <v>14</v>
      </c>
      <c r="H652">
        <v>1</v>
      </c>
      <c r="I652" t="s">
        <v>21</v>
      </c>
      <c r="J652" t="s">
        <v>22</v>
      </c>
      <c r="K652">
        <v>1404795600</v>
      </c>
      <c r="L652">
        <v>1407128400</v>
      </c>
      <c r="M652" t="b">
        <v>0</v>
      </c>
      <c r="N652" t="b">
        <v>0</v>
      </c>
      <c r="O652" t="s">
        <v>159</v>
      </c>
      <c r="P652">
        <f t="shared" si="65"/>
        <v>2</v>
      </c>
      <c r="Q652">
        <f t="shared" si="64"/>
        <v>2</v>
      </c>
      <c r="R652" t="str">
        <f t="shared" si="60"/>
        <v>music</v>
      </c>
      <c r="S652" t="str">
        <f t="shared" si="61"/>
        <v>jazz</v>
      </c>
      <c r="T652" s="6">
        <f t="shared" si="62"/>
        <v>41828.208333333336</v>
      </c>
      <c r="U652" s="6">
        <f t="shared" si="63"/>
        <v>41855.208333333336</v>
      </c>
    </row>
    <row r="653" spans="1:21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G653" t="s">
        <v>14</v>
      </c>
      <c r="H653">
        <v>3868</v>
      </c>
      <c r="I653" t="s">
        <v>107</v>
      </c>
      <c r="J653" t="s">
        <v>108</v>
      </c>
      <c r="K653">
        <v>1393048800</v>
      </c>
      <c r="L653">
        <v>1394344800</v>
      </c>
      <c r="M653" t="b">
        <v>0</v>
      </c>
      <c r="N653" t="b">
        <v>0</v>
      </c>
      <c r="O653" t="s">
        <v>100</v>
      </c>
      <c r="P653">
        <f t="shared" si="65"/>
        <v>88</v>
      </c>
      <c r="Q653">
        <f t="shared" si="64"/>
        <v>44.99</v>
      </c>
      <c r="R653" t="str">
        <f t="shared" si="60"/>
        <v>film &amp; video</v>
      </c>
      <c r="S653" t="str">
        <f t="shared" si="61"/>
        <v>shorts</v>
      </c>
      <c r="T653" s="6">
        <f t="shared" si="62"/>
        <v>41692.25</v>
      </c>
      <c r="U653" s="6">
        <f t="shared" si="63"/>
        <v>41707.25</v>
      </c>
    </row>
    <row r="654" spans="1:21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G654" t="s">
        <v>20</v>
      </c>
      <c r="H654">
        <v>409</v>
      </c>
      <c r="I654" t="s">
        <v>21</v>
      </c>
      <c r="J654" t="s">
        <v>22</v>
      </c>
      <c r="K654">
        <v>1470373200</v>
      </c>
      <c r="L654">
        <v>1474088400</v>
      </c>
      <c r="M654" t="b">
        <v>0</v>
      </c>
      <c r="N654" t="b">
        <v>0</v>
      </c>
      <c r="O654" t="s">
        <v>28</v>
      </c>
      <c r="P654">
        <f t="shared" si="65"/>
        <v>127</v>
      </c>
      <c r="Q654">
        <f t="shared" si="64"/>
        <v>31.01</v>
      </c>
      <c r="R654" t="str">
        <f t="shared" si="60"/>
        <v>technology</v>
      </c>
      <c r="S654" t="str">
        <f t="shared" si="61"/>
        <v>web</v>
      </c>
      <c r="T654" s="6">
        <f t="shared" si="62"/>
        <v>42587.208333333328</v>
      </c>
      <c r="U654" s="6">
        <f t="shared" si="63"/>
        <v>42630.208333333328</v>
      </c>
    </row>
    <row r="655" spans="1:21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G655" t="s">
        <v>20</v>
      </c>
      <c r="H655">
        <v>234</v>
      </c>
      <c r="I655" t="s">
        <v>21</v>
      </c>
      <c r="J655" t="s">
        <v>22</v>
      </c>
      <c r="K655">
        <v>1460091600</v>
      </c>
      <c r="L655">
        <v>1460264400</v>
      </c>
      <c r="M655" t="b">
        <v>0</v>
      </c>
      <c r="N655" t="b">
        <v>0</v>
      </c>
      <c r="O655" t="s">
        <v>28</v>
      </c>
      <c r="P655">
        <f t="shared" si="65"/>
        <v>2339</v>
      </c>
      <c r="Q655">
        <f t="shared" si="64"/>
        <v>59.97</v>
      </c>
      <c r="R655" t="str">
        <f t="shared" si="60"/>
        <v>technology</v>
      </c>
      <c r="S655" t="str">
        <f t="shared" si="61"/>
        <v>web</v>
      </c>
      <c r="T655" s="6">
        <f t="shared" si="62"/>
        <v>42468.208333333328</v>
      </c>
      <c r="U655" s="6">
        <f t="shared" si="63"/>
        <v>42470.208333333328</v>
      </c>
    </row>
    <row r="656" spans="1:21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G656" t="s">
        <v>20</v>
      </c>
      <c r="H656">
        <v>3016</v>
      </c>
      <c r="I656" t="s">
        <v>21</v>
      </c>
      <c r="J656" t="s">
        <v>22</v>
      </c>
      <c r="K656">
        <v>1440392400</v>
      </c>
      <c r="L656">
        <v>1440824400</v>
      </c>
      <c r="M656" t="b">
        <v>0</v>
      </c>
      <c r="N656" t="b">
        <v>0</v>
      </c>
      <c r="O656" t="s">
        <v>148</v>
      </c>
      <c r="P656">
        <f t="shared" si="65"/>
        <v>508</v>
      </c>
      <c r="Q656">
        <f t="shared" si="64"/>
        <v>59</v>
      </c>
      <c r="R656" t="str">
        <f t="shared" si="60"/>
        <v>music</v>
      </c>
      <c r="S656" t="str">
        <f t="shared" si="61"/>
        <v>metal</v>
      </c>
      <c r="T656" s="6">
        <f t="shared" si="62"/>
        <v>42240.208333333328</v>
      </c>
      <c r="U656" s="6">
        <f t="shared" si="63"/>
        <v>42245.208333333328</v>
      </c>
    </row>
    <row r="657" spans="1:21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G657" t="s">
        <v>20</v>
      </c>
      <c r="H657">
        <v>264</v>
      </c>
      <c r="I657" t="s">
        <v>21</v>
      </c>
      <c r="J657" t="s">
        <v>22</v>
      </c>
      <c r="K657">
        <v>1488434400</v>
      </c>
      <c r="L657">
        <v>1489554000</v>
      </c>
      <c r="M657" t="b">
        <v>1</v>
      </c>
      <c r="N657" t="b">
        <v>0</v>
      </c>
      <c r="O657" t="s">
        <v>122</v>
      </c>
      <c r="P657">
        <f t="shared" si="65"/>
        <v>191</v>
      </c>
      <c r="Q657">
        <f t="shared" si="64"/>
        <v>50.05</v>
      </c>
      <c r="R657" t="str">
        <f t="shared" si="60"/>
        <v>photography</v>
      </c>
      <c r="S657" t="str">
        <f t="shared" si="61"/>
        <v>photography books</v>
      </c>
      <c r="T657" s="6">
        <f t="shared" si="62"/>
        <v>42796.25</v>
      </c>
      <c r="U657" s="6">
        <f t="shared" si="63"/>
        <v>42809.208333333328</v>
      </c>
    </row>
    <row r="658" spans="1:21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G658" t="s">
        <v>14</v>
      </c>
      <c r="H658">
        <v>504</v>
      </c>
      <c r="I658" t="s">
        <v>26</v>
      </c>
      <c r="J658" t="s">
        <v>27</v>
      </c>
      <c r="K658">
        <v>1514440800</v>
      </c>
      <c r="L658">
        <v>1514872800</v>
      </c>
      <c r="M658" t="b">
        <v>0</v>
      </c>
      <c r="N658" t="b">
        <v>0</v>
      </c>
      <c r="O658" t="s">
        <v>17</v>
      </c>
      <c r="P658">
        <f t="shared" si="65"/>
        <v>42</v>
      </c>
      <c r="Q658">
        <f t="shared" si="64"/>
        <v>98.97</v>
      </c>
      <c r="R658" t="str">
        <f t="shared" si="60"/>
        <v>food</v>
      </c>
      <c r="S658" t="str">
        <f t="shared" si="61"/>
        <v>food trucks</v>
      </c>
      <c r="T658" s="6">
        <f t="shared" si="62"/>
        <v>43097.25</v>
      </c>
      <c r="U658" s="6">
        <f t="shared" si="63"/>
        <v>43102.25</v>
      </c>
    </row>
    <row r="659" spans="1:21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G659" t="s">
        <v>14</v>
      </c>
      <c r="H659">
        <v>14</v>
      </c>
      <c r="I659" t="s">
        <v>21</v>
      </c>
      <c r="J659" t="s">
        <v>22</v>
      </c>
      <c r="K659">
        <v>1514354400</v>
      </c>
      <c r="L659">
        <v>1515736800</v>
      </c>
      <c r="M659" t="b">
        <v>0</v>
      </c>
      <c r="N659" t="b">
        <v>0</v>
      </c>
      <c r="O659" t="s">
        <v>474</v>
      </c>
      <c r="P659">
        <f t="shared" si="65"/>
        <v>8</v>
      </c>
      <c r="Q659">
        <f t="shared" si="64"/>
        <v>58.86</v>
      </c>
      <c r="R659" t="str">
        <f t="shared" si="60"/>
        <v>film &amp; video</v>
      </c>
      <c r="S659" t="str">
        <f t="shared" si="61"/>
        <v>science fiction</v>
      </c>
      <c r="T659" s="6">
        <f t="shared" si="62"/>
        <v>43096.25</v>
      </c>
      <c r="U659" s="6">
        <f t="shared" si="63"/>
        <v>43112.25</v>
      </c>
    </row>
    <row r="660" spans="1:21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G660" t="s">
        <v>74</v>
      </c>
      <c r="H660">
        <v>390</v>
      </c>
      <c r="I660" t="s">
        <v>21</v>
      </c>
      <c r="J660" t="s">
        <v>22</v>
      </c>
      <c r="K660">
        <v>1440910800</v>
      </c>
      <c r="L660">
        <v>1442898000</v>
      </c>
      <c r="M660" t="b">
        <v>0</v>
      </c>
      <c r="N660" t="b">
        <v>0</v>
      </c>
      <c r="O660" t="s">
        <v>23</v>
      </c>
      <c r="P660">
        <f t="shared" si="65"/>
        <v>60</v>
      </c>
      <c r="Q660">
        <f t="shared" si="64"/>
        <v>81.010000000000005</v>
      </c>
      <c r="R660" t="str">
        <f t="shared" si="60"/>
        <v>music</v>
      </c>
      <c r="S660" t="str">
        <f t="shared" si="61"/>
        <v>rock</v>
      </c>
      <c r="T660" s="6">
        <f t="shared" si="62"/>
        <v>42246.208333333328</v>
      </c>
      <c r="U660" s="6">
        <f t="shared" si="63"/>
        <v>42269.208333333328</v>
      </c>
    </row>
    <row r="661" spans="1:21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G661" t="s">
        <v>14</v>
      </c>
      <c r="H661">
        <v>750</v>
      </c>
      <c r="I661" t="s">
        <v>40</v>
      </c>
      <c r="J661" t="s">
        <v>41</v>
      </c>
      <c r="K661">
        <v>1296108000</v>
      </c>
      <c r="L661">
        <v>1296194400</v>
      </c>
      <c r="M661" t="b">
        <v>0</v>
      </c>
      <c r="N661" t="b">
        <v>0</v>
      </c>
      <c r="O661" t="s">
        <v>42</v>
      </c>
      <c r="P661">
        <f t="shared" si="65"/>
        <v>47</v>
      </c>
      <c r="Q661">
        <f t="shared" si="64"/>
        <v>76.010000000000005</v>
      </c>
      <c r="R661" t="str">
        <f t="shared" si="60"/>
        <v>film &amp; video</v>
      </c>
      <c r="S661" t="str">
        <f t="shared" si="61"/>
        <v>documentary</v>
      </c>
      <c r="T661" s="6">
        <f t="shared" si="62"/>
        <v>40570.25</v>
      </c>
      <c r="U661" s="6">
        <f t="shared" si="63"/>
        <v>40571.25</v>
      </c>
    </row>
    <row r="662" spans="1:21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G662" t="s">
        <v>14</v>
      </c>
      <c r="H662">
        <v>77</v>
      </c>
      <c r="I662" t="s">
        <v>21</v>
      </c>
      <c r="J662" t="s">
        <v>22</v>
      </c>
      <c r="K662">
        <v>1440133200</v>
      </c>
      <c r="L662">
        <v>1440910800</v>
      </c>
      <c r="M662" t="b">
        <v>1</v>
      </c>
      <c r="N662" t="b">
        <v>0</v>
      </c>
      <c r="O662" t="s">
        <v>33</v>
      </c>
      <c r="P662">
        <f t="shared" si="65"/>
        <v>82</v>
      </c>
      <c r="Q662">
        <f t="shared" si="64"/>
        <v>96.6</v>
      </c>
      <c r="R662" t="str">
        <f t="shared" si="60"/>
        <v>theater</v>
      </c>
      <c r="S662" t="str">
        <f t="shared" si="61"/>
        <v>plays</v>
      </c>
      <c r="T662" s="6">
        <f t="shared" si="62"/>
        <v>42237.208333333328</v>
      </c>
      <c r="U662" s="6">
        <f t="shared" si="63"/>
        <v>42246.208333333328</v>
      </c>
    </row>
    <row r="663" spans="1:21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G663" t="s">
        <v>14</v>
      </c>
      <c r="H663">
        <v>752</v>
      </c>
      <c r="I663" t="s">
        <v>36</v>
      </c>
      <c r="J663" t="s">
        <v>37</v>
      </c>
      <c r="K663">
        <v>1332910800</v>
      </c>
      <c r="L663">
        <v>1335502800</v>
      </c>
      <c r="M663" t="b">
        <v>0</v>
      </c>
      <c r="N663" t="b">
        <v>0</v>
      </c>
      <c r="O663" t="s">
        <v>159</v>
      </c>
      <c r="P663">
        <f t="shared" si="65"/>
        <v>54</v>
      </c>
      <c r="Q663">
        <f t="shared" si="64"/>
        <v>76.959999999999994</v>
      </c>
      <c r="R663" t="str">
        <f t="shared" si="60"/>
        <v>music</v>
      </c>
      <c r="S663" t="str">
        <f t="shared" si="61"/>
        <v>jazz</v>
      </c>
      <c r="T663" s="6">
        <f t="shared" si="62"/>
        <v>40996.208333333336</v>
      </c>
      <c r="U663" s="6">
        <f t="shared" si="63"/>
        <v>41026.208333333336</v>
      </c>
    </row>
    <row r="664" spans="1:21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G664" t="s">
        <v>14</v>
      </c>
      <c r="H664">
        <v>131</v>
      </c>
      <c r="I664" t="s">
        <v>21</v>
      </c>
      <c r="J664" t="s">
        <v>22</v>
      </c>
      <c r="K664">
        <v>1544335200</v>
      </c>
      <c r="L664">
        <v>1544680800</v>
      </c>
      <c r="M664" t="b">
        <v>0</v>
      </c>
      <c r="N664" t="b">
        <v>0</v>
      </c>
      <c r="O664" t="s">
        <v>33</v>
      </c>
      <c r="P664">
        <f t="shared" si="65"/>
        <v>98</v>
      </c>
      <c r="Q664">
        <f t="shared" si="64"/>
        <v>67.98</v>
      </c>
      <c r="R664" t="str">
        <f t="shared" si="60"/>
        <v>theater</v>
      </c>
      <c r="S664" t="str">
        <f t="shared" si="61"/>
        <v>plays</v>
      </c>
      <c r="T664" s="6">
        <f t="shared" si="62"/>
        <v>43443.25</v>
      </c>
      <c r="U664" s="6">
        <f t="shared" si="63"/>
        <v>43447.25</v>
      </c>
    </row>
    <row r="665" spans="1:21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G665" t="s">
        <v>14</v>
      </c>
      <c r="H665">
        <v>87</v>
      </c>
      <c r="I665" t="s">
        <v>21</v>
      </c>
      <c r="J665" t="s">
        <v>22</v>
      </c>
      <c r="K665">
        <v>1286427600</v>
      </c>
      <c r="L665">
        <v>1288414800</v>
      </c>
      <c r="M665" t="b">
        <v>0</v>
      </c>
      <c r="N665" t="b">
        <v>0</v>
      </c>
      <c r="O665" t="s">
        <v>33</v>
      </c>
      <c r="P665">
        <f t="shared" si="65"/>
        <v>77</v>
      </c>
      <c r="Q665">
        <f t="shared" si="64"/>
        <v>88.78</v>
      </c>
      <c r="R665" t="str">
        <f t="shared" si="60"/>
        <v>theater</v>
      </c>
      <c r="S665" t="str">
        <f t="shared" si="61"/>
        <v>plays</v>
      </c>
      <c r="T665" s="6">
        <f t="shared" si="62"/>
        <v>40458.208333333336</v>
      </c>
      <c r="U665" s="6">
        <f t="shared" si="63"/>
        <v>40481.208333333336</v>
      </c>
    </row>
    <row r="666" spans="1:21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G666" t="s">
        <v>14</v>
      </c>
      <c r="H666">
        <v>1063</v>
      </c>
      <c r="I666" t="s">
        <v>21</v>
      </c>
      <c r="J666" t="s">
        <v>22</v>
      </c>
      <c r="K666">
        <v>1329717600</v>
      </c>
      <c r="L666">
        <v>1330581600</v>
      </c>
      <c r="M666" t="b">
        <v>0</v>
      </c>
      <c r="N666" t="b">
        <v>0</v>
      </c>
      <c r="O666" t="s">
        <v>159</v>
      </c>
      <c r="P666">
        <f t="shared" si="65"/>
        <v>33</v>
      </c>
      <c r="Q666">
        <f t="shared" si="64"/>
        <v>25</v>
      </c>
      <c r="R666" t="str">
        <f t="shared" si="60"/>
        <v>music</v>
      </c>
      <c r="S666" t="str">
        <f t="shared" si="61"/>
        <v>jazz</v>
      </c>
      <c r="T666" s="6">
        <f t="shared" si="62"/>
        <v>40959.25</v>
      </c>
      <c r="U666" s="6">
        <f t="shared" si="63"/>
        <v>40969.25</v>
      </c>
    </row>
    <row r="667" spans="1:21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G667" t="s">
        <v>20</v>
      </c>
      <c r="H667">
        <v>272</v>
      </c>
      <c r="I667" t="s">
        <v>21</v>
      </c>
      <c r="J667" t="s">
        <v>22</v>
      </c>
      <c r="K667">
        <v>1310187600</v>
      </c>
      <c r="L667">
        <v>1311397200</v>
      </c>
      <c r="M667" t="b">
        <v>0</v>
      </c>
      <c r="N667" t="b">
        <v>1</v>
      </c>
      <c r="O667" t="s">
        <v>42</v>
      </c>
      <c r="P667">
        <f t="shared" si="65"/>
        <v>240</v>
      </c>
      <c r="Q667">
        <f t="shared" si="64"/>
        <v>44.92</v>
      </c>
      <c r="R667" t="str">
        <f t="shared" si="60"/>
        <v>film &amp; video</v>
      </c>
      <c r="S667" t="str">
        <f t="shared" si="61"/>
        <v>documentary</v>
      </c>
      <c r="T667" s="6">
        <f t="shared" si="62"/>
        <v>40733.208333333336</v>
      </c>
      <c r="U667" s="6">
        <f t="shared" si="63"/>
        <v>40747.208333333336</v>
      </c>
    </row>
    <row r="668" spans="1:21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G668" t="s">
        <v>74</v>
      </c>
      <c r="H668">
        <v>25</v>
      </c>
      <c r="I668" t="s">
        <v>21</v>
      </c>
      <c r="J668" t="s">
        <v>22</v>
      </c>
      <c r="K668">
        <v>1377838800</v>
      </c>
      <c r="L668">
        <v>1378357200</v>
      </c>
      <c r="M668" t="b">
        <v>0</v>
      </c>
      <c r="N668" t="b">
        <v>1</v>
      </c>
      <c r="O668" t="s">
        <v>33</v>
      </c>
      <c r="P668">
        <f t="shared" si="65"/>
        <v>64</v>
      </c>
      <c r="Q668">
        <f t="shared" si="64"/>
        <v>79.400000000000006</v>
      </c>
      <c r="R668" t="str">
        <f t="shared" si="60"/>
        <v>theater</v>
      </c>
      <c r="S668" t="str">
        <f t="shared" si="61"/>
        <v>plays</v>
      </c>
      <c r="T668" s="6">
        <f t="shared" si="62"/>
        <v>41516.208333333336</v>
      </c>
      <c r="U668" s="6">
        <f t="shared" si="63"/>
        <v>41522.208333333336</v>
      </c>
    </row>
    <row r="669" spans="1:21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G669" t="s">
        <v>20</v>
      </c>
      <c r="H669">
        <v>419</v>
      </c>
      <c r="I669" t="s">
        <v>21</v>
      </c>
      <c r="J669" t="s">
        <v>22</v>
      </c>
      <c r="K669">
        <v>1410325200</v>
      </c>
      <c r="L669">
        <v>1411102800</v>
      </c>
      <c r="M669" t="b">
        <v>0</v>
      </c>
      <c r="N669" t="b">
        <v>0</v>
      </c>
      <c r="O669" t="s">
        <v>1029</v>
      </c>
      <c r="P669">
        <f t="shared" si="65"/>
        <v>176</v>
      </c>
      <c r="Q669">
        <f t="shared" si="64"/>
        <v>29.01</v>
      </c>
      <c r="R669" t="str">
        <f t="shared" si="60"/>
        <v>journalism</v>
      </c>
      <c r="S669" t="str">
        <f t="shared" si="61"/>
        <v>audio</v>
      </c>
      <c r="T669" s="6">
        <f t="shared" si="62"/>
        <v>41892.208333333336</v>
      </c>
      <c r="U669" s="6">
        <f t="shared" si="63"/>
        <v>41901.208333333336</v>
      </c>
    </row>
    <row r="670" spans="1:21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G670" t="s">
        <v>14</v>
      </c>
      <c r="H670">
        <v>76</v>
      </c>
      <c r="I670" t="s">
        <v>21</v>
      </c>
      <c r="J670" t="s">
        <v>22</v>
      </c>
      <c r="K670">
        <v>1343797200</v>
      </c>
      <c r="L670">
        <v>1344834000</v>
      </c>
      <c r="M670" t="b">
        <v>0</v>
      </c>
      <c r="N670" t="b">
        <v>0</v>
      </c>
      <c r="O670" t="s">
        <v>33</v>
      </c>
      <c r="P670">
        <f t="shared" si="65"/>
        <v>20</v>
      </c>
      <c r="Q670">
        <f t="shared" si="64"/>
        <v>73.59</v>
      </c>
      <c r="R670" t="str">
        <f t="shared" si="60"/>
        <v>theater</v>
      </c>
      <c r="S670" t="str">
        <f t="shared" si="61"/>
        <v>plays</v>
      </c>
      <c r="T670" s="6">
        <f t="shared" si="62"/>
        <v>41122.208333333336</v>
      </c>
      <c r="U670" s="6">
        <f t="shared" si="63"/>
        <v>41134.208333333336</v>
      </c>
    </row>
    <row r="671" spans="1:21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G671" t="s">
        <v>20</v>
      </c>
      <c r="H671">
        <v>1621</v>
      </c>
      <c r="I671" t="s">
        <v>107</v>
      </c>
      <c r="J671" t="s">
        <v>108</v>
      </c>
      <c r="K671">
        <v>1498453200</v>
      </c>
      <c r="L671">
        <v>1499230800</v>
      </c>
      <c r="M671" t="b">
        <v>0</v>
      </c>
      <c r="N671" t="b">
        <v>0</v>
      </c>
      <c r="O671" t="s">
        <v>33</v>
      </c>
      <c r="P671">
        <f t="shared" si="65"/>
        <v>359</v>
      </c>
      <c r="Q671">
        <f t="shared" si="64"/>
        <v>107.97</v>
      </c>
      <c r="R671" t="str">
        <f t="shared" si="60"/>
        <v>theater</v>
      </c>
      <c r="S671" t="str">
        <f t="shared" si="61"/>
        <v>plays</v>
      </c>
      <c r="T671" s="6">
        <f t="shared" si="62"/>
        <v>42912.208333333328</v>
      </c>
      <c r="U671" s="6">
        <f t="shared" si="63"/>
        <v>42921.208333333328</v>
      </c>
    </row>
    <row r="672" spans="1:21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G672" t="s">
        <v>20</v>
      </c>
      <c r="H672">
        <v>1101</v>
      </c>
      <c r="I672" t="s">
        <v>21</v>
      </c>
      <c r="J672" t="s">
        <v>22</v>
      </c>
      <c r="K672">
        <v>1456380000</v>
      </c>
      <c r="L672">
        <v>1457416800</v>
      </c>
      <c r="M672" t="b">
        <v>0</v>
      </c>
      <c r="N672" t="b">
        <v>0</v>
      </c>
      <c r="O672" t="s">
        <v>60</v>
      </c>
      <c r="P672">
        <f t="shared" si="65"/>
        <v>469</v>
      </c>
      <c r="Q672">
        <f t="shared" si="64"/>
        <v>68.989999999999995</v>
      </c>
      <c r="R672" t="str">
        <f t="shared" si="60"/>
        <v>music</v>
      </c>
      <c r="S672" t="str">
        <f t="shared" si="61"/>
        <v>indie rock</v>
      </c>
      <c r="T672" s="6">
        <f t="shared" si="62"/>
        <v>42425.25</v>
      </c>
      <c r="U672" s="6">
        <f t="shared" si="63"/>
        <v>42437.25</v>
      </c>
    </row>
    <row r="673" spans="1:21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G673" t="s">
        <v>20</v>
      </c>
      <c r="H673">
        <v>1073</v>
      </c>
      <c r="I673" t="s">
        <v>21</v>
      </c>
      <c r="J673" t="s">
        <v>22</v>
      </c>
      <c r="K673">
        <v>1280552400</v>
      </c>
      <c r="L673">
        <v>1280898000</v>
      </c>
      <c r="M673" t="b">
        <v>0</v>
      </c>
      <c r="N673" t="b">
        <v>1</v>
      </c>
      <c r="O673" t="s">
        <v>33</v>
      </c>
      <c r="P673">
        <f t="shared" si="65"/>
        <v>122</v>
      </c>
      <c r="Q673">
        <f t="shared" si="64"/>
        <v>111.02</v>
      </c>
      <c r="R673" t="str">
        <f t="shared" si="60"/>
        <v>theater</v>
      </c>
      <c r="S673" t="str">
        <f t="shared" si="61"/>
        <v>plays</v>
      </c>
      <c r="T673" s="6">
        <f t="shared" si="62"/>
        <v>40390.208333333336</v>
      </c>
      <c r="U673" s="6">
        <f t="shared" si="63"/>
        <v>40394.208333333336</v>
      </c>
    </row>
    <row r="674" spans="1:21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G674" t="s">
        <v>14</v>
      </c>
      <c r="H674">
        <v>4428</v>
      </c>
      <c r="I674" t="s">
        <v>26</v>
      </c>
      <c r="J674" t="s">
        <v>27</v>
      </c>
      <c r="K674">
        <v>1521608400</v>
      </c>
      <c r="L674">
        <v>1522472400</v>
      </c>
      <c r="M674" t="b">
        <v>0</v>
      </c>
      <c r="N674" t="b">
        <v>0</v>
      </c>
      <c r="O674" t="s">
        <v>33</v>
      </c>
      <c r="P674">
        <f t="shared" si="65"/>
        <v>56</v>
      </c>
      <c r="Q674">
        <f t="shared" si="64"/>
        <v>25</v>
      </c>
      <c r="R674" t="str">
        <f t="shared" si="60"/>
        <v>theater</v>
      </c>
      <c r="S674" t="str">
        <f t="shared" si="61"/>
        <v>plays</v>
      </c>
      <c r="T674" s="6">
        <f t="shared" si="62"/>
        <v>43180.208333333328</v>
      </c>
      <c r="U674" s="6">
        <f t="shared" si="63"/>
        <v>43190.208333333328</v>
      </c>
    </row>
    <row r="675" spans="1:21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G675" t="s">
        <v>14</v>
      </c>
      <c r="H675">
        <v>58</v>
      </c>
      <c r="I675" t="s">
        <v>107</v>
      </c>
      <c r="J675" t="s">
        <v>108</v>
      </c>
      <c r="K675">
        <v>1460696400</v>
      </c>
      <c r="L675">
        <v>1462510800</v>
      </c>
      <c r="M675" t="b">
        <v>0</v>
      </c>
      <c r="N675" t="b">
        <v>0</v>
      </c>
      <c r="O675" t="s">
        <v>60</v>
      </c>
      <c r="P675">
        <f t="shared" si="65"/>
        <v>44</v>
      </c>
      <c r="Q675">
        <f t="shared" si="64"/>
        <v>42.16</v>
      </c>
      <c r="R675" t="str">
        <f t="shared" si="60"/>
        <v>music</v>
      </c>
      <c r="S675" t="str">
        <f t="shared" si="61"/>
        <v>indie rock</v>
      </c>
      <c r="T675" s="6">
        <f t="shared" si="62"/>
        <v>42475.208333333328</v>
      </c>
      <c r="U675" s="6">
        <f t="shared" si="63"/>
        <v>42496.208333333328</v>
      </c>
    </row>
    <row r="676" spans="1:21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G676" t="s">
        <v>74</v>
      </c>
      <c r="H676">
        <v>1218</v>
      </c>
      <c r="I676" t="s">
        <v>21</v>
      </c>
      <c r="J676" t="s">
        <v>22</v>
      </c>
      <c r="K676">
        <v>1313730000</v>
      </c>
      <c r="L676">
        <v>1317790800</v>
      </c>
      <c r="M676" t="b">
        <v>0</v>
      </c>
      <c r="N676" t="b">
        <v>0</v>
      </c>
      <c r="O676" t="s">
        <v>122</v>
      </c>
      <c r="P676">
        <f t="shared" si="65"/>
        <v>34</v>
      </c>
      <c r="Q676">
        <f t="shared" si="64"/>
        <v>47</v>
      </c>
      <c r="R676" t="str">
        <f t="shared" si="60"/>
        <v>photography</v>
      </c>
      <c r="S676" t="str">
        <f t="shared" si="61"/>
        <v>photography books</v>
      </c>
      <c r="T676" s="6">
        <f t="shared" si="62"/>
        <v>40774.208333333336</v>
      </c>
      <c r="U676" s="6">
        <f t="shared" si="63"/>
        <v>40821.208333333336</v>
      </c>
    </row>
    <row r="677" spans="1:21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G677" t="s">
        <v>20</v>
      </c>
      <c r="H677">
        <v>331</v>
      </c>
      <c r="I677" t="s">
        <v>21</v>
      </c>
      <c r="J677" t="s">
        <v>22</v>
      </c>
      <c r="K677">
        <v>1568178000</v>
      </c>
      <c r="L677">
        <v>1568782800</v>
      </c>
      <c r="M677" t="b">
        <v>0</v>
      </c>
      <c r="N677" t="b">
        <v>0</v>
      </c>
      <c r="O677" t="s">
        <v>1029</v>
      </c>
      <c r="P677">
        <f t="shared" si="65"/>
        <v>123</v>
      </c>
      <c r="Q677">
        <f t="shared" si="64"/>
        <v>36.04</v>
      </c>
      <c r="R677" t="str">
        <f t="shared" si="60"/>
        <v>journalism</v>
      </c>
      <c r="S677" t="str">
        <f t="shared" si="61"/>
        <v>audio</v>
      </c>
      <c r="T677" s="6">
        <f t="shared" si="62"/>
        <v>43719.208333333328</v>
      </c>
      <c r="U677" s="6">
        <f t="shared" si="63"/>
        <v>43726.208333333328</v>
      </c>
    </row>
    <row r="678" spans="1:21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G678" t="s">
        <v>20</v>
      </c>
      <c r="H678">
        <v>1170</v>
      </c>
      <c r="I678" t="s">
        <v>21</v>
      </c>
      <c r="J678" t="s">
        <v>22</v>
      </c>
      <c r="K678">
        <v>1348635600</v>
      </c>
      <c r="L678">
        <v>1349413200</v>
      </c>
      <c r="M678" t="b">
        <v>0</v>
      </c>
      <c r="N678" t="b">
        <v>0</v>
      </c>
      <c r="O678" t="s">
        <v>122</v>
      </c>
      <c r="P678">
        <f t="shared" si="65"/>
        <v>190</v>
      </c>
      <c r="Q678">
        <f t="shared" si="64"/>
        <v>101.04</v>
      </c>
      <c r="R678" t="str">
        <f t="shared" si="60"/>
        <v>photography</v>
      </c>
      <c r="S678" t="str">
        <f t="shared" si="61"/>
        <v>photography books</v>
      </c>
      <c r="T678" s="6">
        <f t="shared" si="62"/>
        <v>41178.208333333336</v>
      </c>
      <c r="U678" s="6">
        <f t="shared" si="63"/>
        <v>41187.208333333336</v>
      </c>
    </row>
    <row r="679" spans="1:21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G679" t="s">
        <v>14</v>
      </c>
      <c r="H679">
        <v>111</v>
      </c>
      <c r="I679" t="s">
        <v>21</v>
      </c>
      <c r="J679" t="s">
        <v>22</v>
      </c>
      <c r="K679">
        <v>1468126800</v>
      </c>
      <c r="L679">
        <v>1472446800</v>
      </c>
      <c r="M679" t="b">
        <v>0</v>
      </c>
      <c r="N679" t="b">
        <v>0</v>
      </c>
      <c r="O679" t="s">
        <v>119</v>
      </c>
      <c r="P679">
        <f t="shared" si="65"/>
        <v>84</v>
      </c>
      <c r="Q679">
        <f t="shared" si="64"/>
        <v>39.93</v>
      </c>
      <c r="R679" t="str">
        <f t="shared" si="60"/>
        <v>publishing</v>
      </c>
      <c r="S679" t="str">
        <f t="shared" si="61"/>
        <v>fiction</v>
      </c>
      <c r="T679" s="6">
        <f t="shared" si="62"/>
        <v>42561.208333333328</v>
      </c>
      <c r="U679" s="6">
        <f t="shared" si="63"/>
        <v>42611.208333333328</v>
      </c>
    </row>
    <row r="680" spans="1:21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G680" t="s">
        <v>74</v>
      </c>
      <c r="H680">
        <v>215</v>
      </c>
      <c r="I680" t="s">
        <v>21</v>
      </c>
      <c r="J680" t="s">
        <v>22</v>
      </c>
      <c r="K680">
        <v>1547877600</v>
      </c>
      <c r="L680">
        <v>1548050400</v>
      </c>
      <c r="M680" t="b">
        <v>0</v>
      </c>
      <c r="N680" t="b">
        <v>0</v>
      </c>
      <c r="O680" t="s">
        <v>53</v>
      </c>
      <c r="P680">
        <f t="shared" si="65"/>
        <v>18</v>
      </c>
      <c r="Q680">
        <f t="shared" si="64"/>
        <v>83.16</v>
      </c>
      <c r="R680" t="str">
        <f t="shared" si="60"/>
        <v>film &amp; video</v>
      </c>
      <c r="S680" t="str">
        <f t="shared" si="61"/>
        <v>drama</v>
      </c>
      <c r="T680" s="6">
        <f t="shared" si="62"/>
        <v>43484.25</v>
      </c>
      <c r="U680" s="6">
        <f t="shared" si="63"/>
        <v>43486.25</v>
      </c>
    </row>
    <row r="681" spans="1:21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G681" t="s">
        <v>20</v>
      </c>
      <c r="H681">
        <v>363</v>
      </c>
      <c r="I681" t="s">
        <v>21</v>
      </c>
      <c r="J681" t="s">
        <v>22</v>
      </c>
      <c r="K681">
        <v>1571374800</v>
      </c>
      <c r="L681">
        <v>1571806800</v>
      </c>
      <c r="M681" t="b">
        <v>0</v>
      </c>
      <c r="N681" t="b">
        <v>1</v>
      </c>
      <c r="O681" t="s">
        <v>17</v>
      </c>
      <c r="P681">
        <f t="shared" si="65"/>
        <v>1037</v>
      </c>
      <c r="Q681">
        <f t="shared" si="64"/>
        <v>39.979999999999997</v>
      </c>
      <c r="R681" t="str">
        <f t="shared" si="60"/>
        <v>food</v>
      </c>
      <c r="S681" t="str">
        <f t="shared" si="61"/>
        <v>food trucks</v>
      </c>
      <c r="T681" s="6">
        <f t="shared" si="62"/>
        <v>43756.208333333328</v>
      </c>
      <c r="U681" s="6">
        <f t="shared" si="63"/>
        <v>43761.208333333328</v>
      </c>
    </row>
    <row r="682" spans="1:21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G682" t="s">
        <v>14</v>
      </c>
      <c r="H682">
        <v>2955</v>
      </c>
      <c r="I682" t="s">
        <v>21</v>
      </c>
      <c r="J682" t="s">
        <v>22</v>
      </c>
      <c r="K682">
        <v>1576303200</v>
      </c>
      <c r="L682">
        <v>1576476000</v>
      </c>
      <c r="M682" t="b">
        <v>0</v>
      </c>
      <c r="N682" t="b">
        <v>1</v>
      </c>
      <c r="O682" t="s">
        <v>292</v>
      </c>
      <c r="P682">
        <f t="shared" si="65"/>
        <v>97</v>
      </c>
      <c r="Q682">
        <f t="shared" si="64"/>
        <v>47.99</v>
      </c>
      <c r="R682" t="str">
        <f t="shared" si="60"/>
        <v>games</v>
      </c>
      <c r="S682" t="str">
        <f t="shared" si="61"/>
        <v>mobile games</v>
      </c>
      <c r="T682" s="6">
        <f t="shared" si="62"/>
        <v>43813.25</v>
      </c>
      <c r="U682" s="6">
        <f t="shared" si="63"/>
        <v>43815.25</v>
      </c>
    </row>
    <row r="683" spans="1:21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G683" t="s">
        <v>14</v>
      </c>
      <c r="H683">
        <v>1657</v>
      </c>
      <c r="I683" t="s">
        <v>21</v>
      </c>
      <c r="J683" t="s">
        <v>22</v>
      </c>
      <c r="K683">
        <v>1324447200</v>
      </c>
      <c r="L683">
        <v>1324965600</v>
      </c>
      <c r="M683" t="b">
        <v>0</v>
      </c>
      <c r="N683" t="b">
        <v>0</v>
      </c>
      <c r="O683" t="s">
        <v>33</v>
      </c>
      <c r="P683">
        <f t="shared" si="65"/>
        <v>86</v>
      </c>
      <c r="Q683">
        <f t="shared" si="64"/>
        <v>95.98</v>
      </c>
      <c r="R683" t="str">
        <f t="shared" si="60"/>
        <v>theater</v>
      </c>
      <c r="S683" t="str">
        <f t="shared" si="61"/>
        <v>plays</v>
      </c>
      <c r="T683" s="6">
        <f t="shared" si="62"/>
        <v>40898.25</v>
      </c>
      <c r="U683" s="6">
        <f t="shared" si="63"/>
        <v>40904.25</v>
      </c>
    </row>
    <row r="684" spans="1:21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G684" t="s">
        <v>20</v>
      </c>
      <c r="H684">
        <v>103</v>
      </c>
      <c r="I684" t="s">
        <v>21</v>
      </c>
      <c r="J684" t="s">
        <v>22</v>
      </c>
      <c r="K684">
        <v>1386741600</v>
      </c>
      <c r="L684">
        <v>1387519200</v>
      </c>
      <c r="M684" t="b">
        <v>0</v>
      </c>
      <c r="N684" t="b">
        <v>0</v>
      </c>
      <c r="O684" t="s">
        <v>33</v>
      </c>
      <c r="P684">
        <f t="shared" si="65"/>
        <v>150</v>
      </c>
      <c r="Q684">
        <f t="shared" si="64"/>
        <v>78.73</v>
      </c>
      <c r="R684" t="str">
        <f t="shared" si="60"/>
        <v>theater</v>
      </c>
      <c r="S684" t="str">
        <f t="shared" si="61"/>
        <v>plays</v>
      </c>
      <c r="T684" s="6">
        <f t="shared" si="62"/>
        <v>41619.25</v>
      </c>
      <c r="U684" s="6">
        <f t="shared" si="63"/>
        <v>41628.25</v>
      </c>
    </row>
    <row r="685" spans="1:21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G685" t="s">
        <v>20</v>
      </c>
      <c r="H685">
        <v>147</v>
      </c>
      <c r="I685" t="s">
        <v>21</v>
      </c>
      <c r="J685" t="s">
        <v>22</v>
      </c>
      <c r="K685">
        <v>1537074000</v>
      </c>
      <c r="L685">
        <v>1537246800</v>
      </c>
      <c r="M685" t="b">
        <v>0</v>
      </c>
      <c r="N685" t="b">
        <v>0</v>
      </c>
      <c r="O685" t="s">
        <v>33</v>
      </c>
      <c r="P685">
        <f t="shared" si="65"/>
        <v>358</v>
      </c>
      <c r="Q685">
        <f t="shared" si="64"/>
        <v>56.08</v>
      </c>
      <c r="R685" t="str">
        <f t="shared" si="60"/>
        <v>theater</v>
      </c>
      <c r="S685" t="str">
        <f t="shared" si="61"/>
        <v>plays</v>
      </c>
      <c r="T685" s="6">
        <f t="shared" si="62"/>
        <v>43359.208333333328</v>
      </c>
      <c r="U685" s="6">
        <f t="shared" si="63"/>
        <v>43361.208333333328</v>
      </c>
    </row>
    <row r="686" spans="1:21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G686" t="s">
        <v>20</v>
      </c>
      <c r="H686">
        <v>110</v>
      </c>
      <c r="I686" t="s">
        <v>15</v>
      </c>
      <c r="J686" t="s">
        <v>16</v>
      </c>
      <c r="K686">
        <v>1277787600</v>
      </c>
      <c r="L686">
        <v>1279515600</v>
      </c>
      <c r="M686" t="b">
        <v>0</v>
      </c>
      <c r="N686" t="b">
        <v>0</v>
      </c>
      <c r="O686" t="s">
        <v>68</v>
      </c>
      <c r="P686">
        <f t="shared" si="65"/>
        <v>543</v>
      </c>
      <c r="Q686">
        <f t="shared" si="64"/>
        <v>69.09</v>
      </c>
      <c r="R686" t="str">
        <f t="shared" si="60"/>
        <v>publishing</v>
      </c>
      <c r="S686" t="str">
        <f t="shared" si="61"/>
        <v>nonfiction</v>
      </c>
      <c r="T686" s="6">
        <f t="shared" si="62"/>
        <v>40358.208333333336</v>
      </c>
      <c r="U686" s="6">
        <f t="shared" si="63"/>
        <v>40378.208333333336</v>
      </c>
    </row>
    <row r="687" spans="1:21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G687" t="s">
        <v>14</v>
      </c>
      <c r="H687">
        <v>926</v>
      </c>
      <c r="I687" t="s">
        <v>15</v>
      </c>
      <c r="J687" t="s">
        <v>16</v>
      </c>
      <c r="K687">
        <v>1440306000</v>
      </c>
      <c r="L687">
        <v>1442379600</v>
      </c>
      <c r="M687" t="b">
        <v>0</v>
      </c>
      <c r="N687" t="b">
        <v>0</v>
      </c>
      <c r="O687" t="s">
        <v>33</v>
      </c>
      <c r="P687">
        <f t="shared" si="65"/>
        <v>68</v>
      </c>
      <c r="Q687">
        <f t="shared" si="64"/>
        <v>102.05</v>
      </c>
      <c r="R687" t="str">
        <f t="shared" si="60"/>
        <v>theater</v>
      </c>
      <c r="S687" t="str">
        <f t="shared" si="61"/>
        <v>plays</v>
      </c>
      <c r="T687" s="6">
        <f t="shared" si="62"/>
        <v>42239.208333333328</v>
      </c>
      <c r="U687" s="6">
        <f t="shared" si="63"/>
        <v>42263.208333333328</v>
      </c>
    </row>
    <row r="688" spans="1:21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G688" t="s">
        <v>20</v>
      </c>
      <c r="H688">
        <v>134</v>
      </c>
      <c r="I688" t="s">
        <v>21</v>
      </c>
      <c r="J688" t="s">
        <v>22</v>
      </c>
      <c r="K688">
        <v>1522126800</v>
      </c>
      <c r="L688">
        <v>1523077200</v>
      </c>
      <c r="M688" t="b">
        <v>0</v>
      </c>
      <c r="N688" t="b">
        <v>0</v>
      </c>
      <c r="O688" t="s">
        <v>65</v>
      </c>
      <c r="P688">
        <f t="shared" si="65"/>
        <v>192</v>
      </c>
      <c r="Q688">
        <f t="shared" si="64"/>
        <v>107.32</v>
      </c>
      <c r="R688" t="str">
        <f t="shared" si="60"/>
        <v>technology</v>
      </c>
      <c r="S688" t="str">
        <f t="shared" si="61"/>
        <v>wearables</v>
      </c>
      <c r="T688" s="6">
        <f t="shared" si="62"/>
        <v>43186.208333333328</v>
      </c>
      <c r="U688" s="6">
        <f t="shared" si="63"/>
        <v>43197.208333333328</v>
      </c>
    </row>
    <row r="689" spans="1:21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G689" t="s">
        <v>20</v>
      </c>
      <c r="H689">
        <v>269</v>
      </c>
      <c r="I689" t="s">
        <v>21</v>
      </c>
      <c r="J689" t="s">
        <v>22</v>
      </c>
      <c r="K689">
        <v>1489298400</v>
      </c>
      <c r="L689">
        <v>1489554000</v>
      </c>
      <c r="M689" t="b">
        <v>0</v>
      </c>
      <c r="N689" t="b">
        <v>0</v>
      </c>
      <c r="O689" t="s">
        <v>33</v>
      </c>
      <c r="P689">
        <f t="shared" si="65"/>
        <v>932</v>
      </c>
      <c r="Q689">
        <f t="shared" si="64"/>
        <v>51.97</v>
      </c>
      <c r="R689" t="str">
        <f t="shared" si="60"/>
        <v>theater</v>
      </c>
      <c r="S689" t="str">
        <f t="shared" si="61"/>
        <v>plays</v>
      </c>
      <c r="T689" s="6">
        <f t="shared" si="62"/>
        <v>42806.25</v>
      </c>
      <c r="U689" s="6">
        <f t="shared" si="63"/>
        <v>42809.208333333328</v>
      </c>
    </row>
    <row r="690" spans="1:21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G690" t="s">
        <v>20</v>
      </c>
      <c r="H690">
        <v>175</v>
      </c>
      <c r="I690" t="s">
        <v>21</v>
      </c>
      <c r="J690" t="s">
        <v>22</v>
      </c>
      <c r="K690">
        <v>1547100000</v>
      </c>
      <c r="L690">
        <v>1548482400</v>
      </c>
      <c r="M690" t="b">
        <v>0</v>
      </c>
      <c r="N690" t="b">
        <v>1</v>
      </c>
      <c r="O690" t="s">
        <v>269</v>
      </c>
      <c r="P690">
        <f t="shared" si="65"/>
        <v>429</v>
      </c>
      <c r="Q690">
        <f t="shared" si="64"/>
        <v>71.14</v>
      </c>
      <c r="R690" t="str">
        <f t="shared" si="60"/>
        <v>film &amp; video</v>
      </c>
      <c r="S690" t="str">
        <f t="shared" si="61"/>
        <v>television</v>
      </c>
      <c r="T690" s="6">
        <f t="shared" si="62"/>
        <v>43475.25</v>
      </c>
      <c r="U690" s="6">
        <f t="shared" si="63"/>
        <v>43491.25</v>
      </c>
    </row>
    <row r="691" spans="1:21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G691" t="s">
        <v>20</v>
      </c>
      <c r="H691">
        <v>69</v>
      </c>
      <c r="I691" t="s">
        <v>21</v>
      </c>
      <c r="J691" t="s">
        <v>22</v>
      </c>
      <c r="K691">
        <v>1383022800</v>
      </c>
      <c r="L691">
        <v>1384063200</v>
      </c>
      <c r="M691" t="b">
        <v>0</v>
      </c>
      <c r="N691" t="b">
        <v>0</v>
      </c>
      <c r="O691" t="s">
        <v>28</v>
      </c>
      <c r="P691">
        <f t="shared" si="65"/>
        <v>101</v>
      </c>
      <c r="Q691">
        <f t="shared" si="64"/>
        <v>106.49</v>
      </c>
      <c r="R691" t="str">
        <f t="shared" si="60"/>
        <v>technology</v>
      </c>
      <c r="S691" t="str">
        <f t="shared" si="61"/>
        <v>web</v>
      </c>
      <c r="T691" s="6">
        <f t="shared" si="62"/>
        <v>41576.208333333336</v>
      </c>
      <c r="U691" s="6">
        <f t="shared" si="63"/>
        <v>41588.25</v>
      </c>
    </row>
    <row r="692" spans="1:21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G692" t="s">
        <v>20</v>
      </c>
      <c r="H692">
        <v>190</v>
      </c>
      <c r="I692" t="s">
        <v>21</v>
      </c>
      <c r="J692" t="s">
        <v>22</v>
      </c>
      <c r="K692">
        <v>1322373600</v>
      </c>
      <c r="L692">
        <v>1322892000</v>
      </c>
      <c r="M692" t="b">
        <v>0</v>
      </c>
      <c r="N692" t="b">
        <v>1</v>
      </c>
      <c r="O692" t="s">
        <v>42</v>
      </c>
      <c r="P692">
        <f t="shared" si="65"/>
        <v>227</v>
      </c>
      <c r="Q692">
        <f t="shared" si="64"/>
        <v>42.94</v>
      </c>
      <c r="R692" t="str">
        <f t="shared" si="60"/>
        <v>film &amp; video</v>
      </c>
      <c r="S692" t="str">
        <f t="shared" si="61"/>
        <v>documentary</v>
      </c>
      <c r="T692" s="6">
        <f t="shared" si="62"/>
        <v>40874.25</v>
      </c>
      <c r="U692" s="6">
        <f t="shared" si="63"/>
        <v>40880.25</v>
      </c>
    </row>
    <row r="693" spans="1:21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G693" t="s">
        <v>20</v>
      </c>
      <c r="H693">
        <v>237</v>
      </c>
      <c r="I693" t="s">
        <v>21</v>
      </c>
      <c r="J693" t="s">
        <v>22</v>
      </c>
      <c r="K693">
        <v>1349240400</v>
      </c>
      <c r="L693">
        <v>1350709200</v>
      </c>
      <c r="M693" t="b">
        <v>1</v>
      </c>
      <c r="N693" t="b">
        <v>1</v>
      </c>
      <c r="O693" t="s">
        <v>42</v>
      </c>
      <c r="P693">
        <f t="shared" si="65"/>
        <v>142</v>
      </c>
      <c r="Q693">
        <f t="shared" si="64"/>
        <v>30.04</v>
      </c>
      <c r="R693" t="str">
        <f t="shared" si="60"/>
        <v>film &amp; video</v>
      </c>
      <c r="S693" t="str">
        <f t="shared" si="61"/>
        <v>documentary</v>
      </c>
      <c r="T693" s="6">
        <f t="shared" si="62"/>
        <v>41185.208333333336</v>
      </c>
      <c r="U693" s="6">
        <f t="shared" si="63"/>
        <v>41202.208333333336</v>
      </c>
    </row>
    <row r="694" spans="1:21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G694" t="s">
        <v>14</v>
      </c>
      <c r="H694">
        <v>77</v>
      </c>
      <c r="I694" t="s">
        <v>40</v>
      </c>
      <c r="J694" t="s">
        <v>41</v>
      </c>
      <c r="K694">
        <v>1562648400</v>
      </c>
      <c r="L694">
        <v>1564203600</v>
      </c>
      <c r="M694" t="b">
        <v>0</v>
      </c>
      <c r="N694" t="b">
        <v>0</v>
      </c>
      <c r="O694" t="s">
        <v>23</v>
      </c>
      <c r="P694">
        <f t="shared" si="65"/>
        <v>91</v>
      </c>
      <c r="Q694">
        <f t="shared" si="64"/>
        <v>70.62</v>
      </c>
      <c r="R694" t="str">
        <f t="shared" si="60"/>
        <v>music</v>
      </c>
      <c r="S694" t="str">
        <f t="shared" si="61"/>
        <v>rock</v>
      </c>
      <c r="T694" s="6">
        <f t="shared" si="62"/>
        <v>43655.208333333328</v>
      </c>
      <c r="U694" s="6">
        <f t="shared" si="63"/>
        <v>43673.208333333328</v>
      </c>
    </row>
    <row r="695" spans="1:21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G695" t="s">
        <v>14</v>
      </c>
      <c r="H695">
        <v>1748</v>
      </c>
      <c r="I695" t="s">
        <v>21</v>
      </c>
      <c r="J695" t="s">
        <v>22</v>
      </c>
      <c r="K695">
        <v>1508216400</v>
      </c>
      <c r="L695">
        <v>1509685200</v>
      </c>
      <c r="M695" t="b">
        <v>0</v>
      </c>
      <c r="N695" t="b">
        <v>0</v>
      </c>
      <c r="O695" t="s">
        <v>33</v>
      </c>
      <c r="P695">
        <f t="shared" si="65"/>
        <v>64</v>
      </c>
      <c r="Q695">
        <f t="shared" si="64"/>
        <v>66.02</v>
      </c>
      <c r="R695" t="str">
        <f t="shared" si="60"/>
        <v>theater</v>
      </c>
      <c r="S695" t="str">
        <f t="shared" si="61"/>
        <v>plays</v>
      </c>
      <c r="T695" s="6">
        <f t="shared" si="62"/>
        <v>43025.208333333328</v>
      </c>
      <c r="U695" s="6">
        <f t="shared" si="63"/>
        <v>43042.208333333328</v>
      </c>
    </row>
    <row r="696" spans="1:21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G696" t="s">
        <v>14</v>
      </c>
      <c r="H696">
        <v>79</v>
      </c>
      <c r="I696" t="s">
        <v>21</v>
      </c>
      <c r="J696" t="s">
        <v>22</v>
      </c>
      <c r="K696">
        <v>1511762400</v>
      </c>
      <c r="L696">
        <v>1514959200</v>
      </c>
      <c r="M696" t="b">
        <v>0</v>
      </c>
      <c r="N696" t="b">
        <v>0</v>
      </c>
      <c r="O696" t="s">
        <v>33</v>
      </c>
      <c r="P696">
        <f t="shared" si="65"/>
        <v>84</v>
      </c>
      <c r="Q696">
        <f t="shared" si="64"/>
        <v>96.91</v>
      </c>
      <c r="R696" t="str">
        <f t="shared" si="60"/>
        <v>theater</v>
      </c>
      <c r="S696" t="str">
        <f t="shared" si="61"/>
        <v>plays</v>
      </c>
      <c r="T696" s="6">
        <f t="shared" si="62"/>
        <v>43066.25</v>
      </c>
      <c r="U696" s="6">
        <f t="shared" si="63"/>
        <v>43103.25</v>
      </c>
    </row>
    <row r="697" spans="1:21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G697" t="s">
        <v>20</v>
      </c>
      <c r="H697">
        <v>196</v>
      </c>
      <c r="I697" t="s">
        <v>107</v>
      </c>
      <c r="J697" t="s">
        <v>108</v>
      </c>
      <c r="K697">
        <v>1447480800</v>
      </c>
      <c r="L697">
        <v>1448863200</v>
      </c>
      <c r="M697" t="b">
        <v>1</v>
      </c>
      <c r="N697" t="b">
        <v>0</v>
      </c>
      <c r="O697" t="s">
        <v>23</v>
      </c>
      <c r="P697">
        <f t="shared" si="65"/>
        <v>134</v>
      </c>
      <c r="Q697">
        <f t="shared" si="64"/>
        <v>62.87</v>
      </c>
      <c r="R697" t="str">
        <f t="shared" si="60"/>
        <v>music</v>
      </c>
      <c r="S697" t="str">
        <f t="shared" si="61"/>
        <v>rock</v>
      </c>
      <c r="T697" s="6">
        <f t="shared" si="62"/>
        <v>42322.25</v>
      </c>
      <c r="U697" s="6">
        <f t="shared" si="63"/>
        <v>42338.25</v>
      </c>
    </row>
    <row r="698" spans="1:21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G698" t="s">
        <v>14</v>
      </c>
      <c r="H698">
        <v>889</v>
      </c>
      <c r="I698" t="s">
        <v>21</v>
      </c>
      <c r="J698" t="s">
        <v>22</v>
      </c>
      <c r="K698">
        <v>1429506000</v>
      </c>
      <c r="L698">
        <v>1429592400</v>
      </c>
      <c r="M698" t="b">
        <v>0</v>
      </c>
      <c r="N698" t="b">
        <v>1</v>
      </c>
      <c r="O698" t="s">
        <v>33</v>
      </c>
      <c r="P698">
        <f t="shared" si="65"/>
        <v>59</v>
      </c>
      <c r="Q698">
        <f t="shared" si="64"/>
        <v>108.99</v>
      </c>
      <c r="R698" t="str">
        <f t="shared" si="60"/>
        <v>theater</v>
      </c>
      <c r="S698" t="str">
        <f t="shared" si="61"/>
        <v>plays</v>
      </c>
      <c r="T698" s="6">
        <f t="shared" si="62"/>
        <v>42114.208333333328</v>
      </c>
      <c r="U698" s="6">
        <f t="shared" si="63"/>
        <v>42115.208333333328</v>
      </c>
    </row>
    <row r="699" spans="1:21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G699" t="s">
        <v>20</v>
      </c>
      <c r="H699">
        <v>7295</v>
      </c>
      <c r="I699" t="s">
        <v>21</v>
      </c>
      <c r="J699" t="s">
        <v>22</v>
      </c>
      <c r="K699">
        <v>1522472400</v>
      </c>
      <c r="L699">
        <v>1522645200</v>
      </c>
      <c r="M699" t="b">
        <v>0</v>
      </c>
      <c r="N699" t="b">
        <v>0</v>
      </c>
      <c r="O699" t="s">
        <v>50</v>
      </c>
      <c r="P699">
        <f t="shared" si="65"/>
        <v>153</v>
      </c>
      <c r="Q699">
        <f t="shared" si="64"/>
        <v>27</v>
      </c>
      <c r="R699" t="str">
        <f t="shared" si="60"/>
        <v>music</v>
      </c>
      <c r="S699" t="str">
        <f t="shared" si="61"/>
        <v>electric music</v>
      </c>
      <c r="T699" s="6">
        <f t="shared" si="62"/>
        <v>43190.208333333328</v>
      </c>
      <c r="U699" s="6">
        <f t="shared" si="63"/>
        <v>43192.208333333328</v>
      </c>
    </row>
    <row r="700" spans="1:21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G700" t="s">
        <v>20</v>
      </c>
      <c r="H700">
        <v>2893</v>
      </c>
      <c r="I700" t="s">
        <v>15</v>
      </c>
      <c r="J700" t="s">
        <v>16</v>
      </c>
      <c r="K700">
        <v>1322114400</v>
      </c>
      <c r="L700">
        <v>1323324000</v>
      </c>
      <c r="M700" t="b">
        <v>0</v>
      </c>
      <c r="N700" t="b">
        <v>0</v>
      </c>
      <c r="O700" t="s">
        <v>65</v>
      </c>
      <c r="P700">
        <f t="shared" si="65"/>
        <v>447</v>
      </c>
      <c r="Q700">
        <f t="shared" si="64"/>
        <v>65</v>
      </c>
      <c r="R700" t="str">
        <f t="shared" si="60"/>
        <v>technology</v>
      </c>
      <c r="S700" t="str">
        <f t="shared" si="61"/>
        <v>wearables</v>
      </c>
      <c r="T700" s="6">
        <f t="shared" si="62"/>
        <v>40871.25</v>
      </c>
      <c r="U700" s="6">
        <f t="shared" si="63"/>
        <v>40885.25</v>
      </c>
    </row>
    <row r="701" spans="1:21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G701" t="s">
        <v>14</v>
      </c>
      <c r="H701">
        <v>56</v>
      </c>
      <c r="I701" t="s">
        <v>21</v>
      </c>
      <c r="J701" t="s">
        <v>22</v>
      </c>
      <c r="K701">
        <v>1561438800</v>
      </c>
      <c r="L701">
        <v>1561525200</v>
      </c>
      <c r="M701" t="b">
        <v>0</v>
      </c>
      <c r="N701" t="b">
        <v>0</v>
      </c>
      <c r="O701" t="s">
        <v>53</v>
      </c>
      <c r="P701">
        <f t="shared" si="65"/>
        <v>84</v>
      </c>
      <c r="Q701">
        <f t="shared" si="64"/>
        <v>111.52</v>
      </c>
      <c r="R701" t="str">
        <f t="shared" si="60"/>
        <v>film &amp; video</v>
      </c>
      <c r="S701" t="str">
        <f t="shared" si="61"/>
        <v>drama</v>
      </c>
      <c r="T701" s="6">
        <f t="shared" si="62"/>
        <v>43641.208333333328</v>
      </c>
      <c r="U701" s="6">
        <f t="shared" si="63"/>
        <v>43642.208333333328</v>
      </c>
    </row>
    <row r="702" spans="1:21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G702" t="s">
        <v>14</v>
      </c>
      <c r="H702">
        <v>1</v>
      </c>
      <c r="I702" t="s">
        <v>21</v>
      </c>
      <c r="J702" t="s">
        <v>22</v>
      </c>
      <c r="K702">
        <v>1264399200</v>
      </c>
      <c r="L702">
        <v>1265695200</v>
      </c>
      <c r="M702" t="b">
        <v>0</v>
      </c>
      <c r="N702" t="b">
        <v>0</v>
      </c>
      <c r="O702" t="s">
        <v>65</v>
      </c>
      <c r="P702">
        <f t="shared" si="65"/>
        <v>3</v>
      </c>
      <c r="Q702">
        <f t="shared" si="64"/>
        <v>3</v>
      </c>
      <c r="R702" t="str">
        <f t="shared" si="60"/>
        <v>technology</v>
      </c>
      <c r="S702" t="str">
        <f t="shared" si="61"/>
        <v>wearables</v>
      </c>
      <c r="T702" s="6">
        <f t="shared" si="62"/>
        <v>40203.25</v>
      </c>
      <c r="U702" s="6">
        <f t="shared" si="63"/>
        <v>40218.25</v>
      </c>
    </row>
    <row r="703" spans="1:21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G703" t="s">
        <v>20</v>
      </c>
      <c r="H703">
        <v>820</v>
      </c>
      <c r="I703" t="s">
        <v>21</v>
      </c>
      <c r="J703" t="s">
        <v>22</v>
      </c>
      <c r="K703">
        <v>1301202000</v>
      </c>
      <c r="L703">
        <v>1301806800</v>
      </c>
      <c r="M703" t="b">
        <v>1</v>
      </c>
      <c r="N703" t="b">
        <v>0</v>
      </c>
      <c r="O703" t="s">
        <v>33</v>
      </c>
      <c r="P703">
        <f t="shared" si="65"/>
        <v>175</v>
      </c>
      <c r="Q703">
        <f t="shared" si="64"/>
        <v>110.99</v>
      </c>
      <c r="R703" t="str">
        <f t="shared" si="60"/>
        <v>theater</v>
      </c>
      <c r="S703" t="str">
        <f t="shared" si="61"/>
        <v>plays</v>
      </c>
      <c r="T703" s="6">
        <f t="shared" si="62"/>
        <v>40629.208333333336</v>
      </c>
      <c r="U703" s="6">
        <f t="shared" si="63"/>
        <v>40636.208333333336</v>
      </c>
    </row>
    <row r="704" spans="1:21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G704" t="s">
        <v>14</v>
      </c>
      <c r="H704">
        <v>83</v>
      </c>
      <c r="I704" t="s">
        <v>21</v>
      </c>
      <c r="J704" t="s">
        <v>22</v>
      </c>
      <c r="K704">
        <v>1374469200</v>
      </c>
      <c r="L704">
        <v>1374901200</v>
      </c>
      <c r="M704" t="b">
        <v>0</v>
      </c>
      <c r="N704" t="b">
        <v>0</v>
      </c>
      <c r="O704" t="s">
        <v>65</v>
      </c>
      <c r="P704">
        <f t="shared" si="65"/>
        <v>54</v>
      </c>
      <c r="Q704">
        <f t="shared" si="64"/>
        <v>56.75</v>
      </c>
      <c r="R704" t="str">
        <f t="shared" si="60"/>
        <v>technology</v>
      </c>
      <c r="S704" t="str">
        <f t="shared" si="61"/>
        <v>wearables</v>
      </c>
      <c r="T704" s="6">
        <f t="shared" si="62"/>
        <v>41477.208333333336</v>
      </c>
      <c r="U704" s="6">
        <f t="shared" si="63"/>
        <v>41482.208333333336</v>
      </c>
    </row>
    <row r="705" spans="1:21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G705" t="s">
        <v>20</v>
      </c>
      <c r="H705">
        <v>2038</v>
      </c>
      <c r="I705" t="s">
        <v>21</v>
      </c>
      <c r="J705" t="s">
        <v>22</v>
      </c>
      <c r="K705">
        <v>1334984400</v>
      </c>
      <c r="L705">
        <v>1336453200</v>
      </c>
      <c r="M705" t="b">
        <v>1</v>
      </c>
      <c r="N705" t="b">
        <v>1</v>
      </c>
      <c r="O705" t="s">
        <v>206</v>
      </c>
      <c r="P705">
        <f t="shared" si="65"/>
        <v>312</v>
      </c>
      <c r="Q705">
        <f t="shared" si="64"/>
        <v>97.02</v>
      </c>
      <c r="R705" t="str">
        <f t="shared" si="60"/>
        <v>publishing</v>
      </c>
      <c r="S705" t="str">
        <f t="shared" si="61"/>
        <v>translations</v>
      </c>
      <c r="T705" s="6">
        <f t="shared" si="62"/>
        <v>41020.208333333336</v>
      </c>
      <c r="U705" s="6">
        <f t="shared" si="63"/>
        <v>41037.208333333336</v>
      </c>
    </row>
    <row r="706" spans="1:21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G706" t="s">
        <v>20</v>
      </c>
      <c r="H706">
        <v>116</v>
      </c>
      <c r="I706" t="s">
        <v>21</v>
      </c>
      <c r="J706" t="s">
        <v>22</v>
      </c>
      <c r="K706">
        <v>1467608400</v>
      </c>
      <c r="L706">
        <v>1468904400</v>
      </c>
      <c r="M706" t="b">
        <v>0</v>
      </c>
      <c r="N706" t="b">
        <v>0</v>
      </c>
      <c r="O706" t="s">
        <v>71</v>
      </c>
      <c r="P706">
        <f t="shared" si="65"/>
        <v>123</v>
      </c>
      <c r="Q706">
        <f t="shared" si="64"/>
        <v>92.09</v>
      </c>
      <c r="R706" t="str">
        <f t="shared" si="60"/>
        <v>film &amp; video</v>
      </c>
      <c r="S706" t="str">
        <f t="shared" si="61"/>
        <v>animation</v>
      </c>
      <c r="T706" s="6">
        <f t="shared" si="62"/>
        <v>42555.208333333328</v>
      </c>
      <c r="U706" s="6">
        <f t="shared" si="63"/>
        <v>42570.208333333328</v>
      </c>
    </row>
    <row r="707" spans="1:21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G707" t="s">
        <v>14</v>
      </c>
      <c r="H707">
        <v>2025</v>
      </c>
      <c r="I707" t="s">
        <v>40</v>
      </c>
      <c r="J707" t="s">
        <v>41</v>
      </c>
      <c r="K707">
        <v>1386741600</v>
      </c>
      <c r="L707">
        <v>1387087200</v>
      </c>
      <c r="M707" t="b">
        <v>0</v>
      </c>
      <c r="N707" t="b">
        <v>0</v>
      </c>
      <c r="O707" t="s">
        <v>68</v>
      </c>
      <c r="P707">
        <f t="shared" si="65"/>
        <v>99</v>
      </c>
      <c r="Q707">
        <f t="shared" si="64"/>
        <v>82.99</v>
      </c>
      <c r="R707" t="str">
        <f t="shared" ref="R707:R770" si="66">LEFT(O707,SEARCH("/",O707)-1)</f>
        <v>publishing</v>
      </c>
      <c r="S707" t="str">
        <f t="shared" ref="S707:S770" si="67">RIGHT(O707,LEN(O707)-SEARCH("/",O707))</f>
        <v>nonfiction</v>
      </c>
      <c r="T707" s="6">
        <f t="shared" ref="T707:T770" si="68">(((K707/60)/60)/24)+DATE(1970,1,1)</f>
        <v>41619.25</v>
      </c>
      <c r="U707" s="6">
        <f t="shared" ref="U707:U770" si="69">(((L707/60)/60)/24)+DATE(1970,1,1)</f>
        <v>41623.25</v>
      </c>
    </row>
    <row r="708" spans="1:21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G708" t="s">
        <v>20</v>
      </c>
      <c r="H708">
        <v>1345</v>
      </c>
      <c r="I708" t="s">
        <v>26</v>
      </c>
      <c r="J708" t="s">
        <v>27</v>
      </c>
      <c r="K708">
        <v>1546754400</v>
      </c>
      <c r="L708">
        <v>1547445600</v>
      </c>
      <c r="M708" t="b">
        <v>0</v>
      </c>
      <c r="N708" t="b">
        <v>1</v>
      </c>
      <c r="O708" t="s">
        <v>28</v>
      </c>
      <c r="P708">
        <f t="shared" si="65"/>
        <v>128</v>
      </c>
      <c r="Q708">
        <f t="shared" ref="Q708:Q771" si="70">ROUND(E708/H708,2)</f>
        <v>103.04</v>
      </c>
      <c r="R708" t="str">
        <f t="shared" si="66"/>
        <v>technology</v>
      </c>
      <c r="S708" t="str">
        <f t="shared" si="67"/>
        <v>web</v>
      </c>
      <c r="T708" s="6">
        <f t="shared" si="68"/>
        <v>43471.25</v>
      </c>
      <c r="U708" s="6">
        <f t="shared" si="69"/>
        <v>43479.25</v>
      </c>
    </row>
    <row r="709" spans="1:21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G709" t="s">
        <v>20</v>
      </c>
      <c r="H709">
        <v>168</v>
      </c>
      <c r="I709" t="s">
        <v>21</v>
      </c>
      <c r="J709" t="s">
        <v>22</v>
      </c>
      <c r="K709">
        <v>1544248800</v>
      </c>
      <c r="L709">
        <v>1547359200</v>
      </c>
      <c r="M709" t="b">
        <v>0</v>
      </c>
      <c r="N709" t="b">
        <v>0</v>
      </c>
      <c r="O709" t="s">
        <v>53</v>
      </c>
      <c r="P709">
        <f t="shared" si="65"/>
        <v>159</v>
      </c>
      <c r="Q709">
        <f t="shared" si="70"/>
        <v>68.92</v>
      </c>
      <c r="R709" t="str">
        <f t="shared" si="66"/>
        <v>film &amp; video</v>
      </c>
      <c r="S709" t="str">
        <f t="shared" si="67"/>
        <v>drama</v>
      </c>
      <c r="T709" s="6">
        <f t="shared" si="68"/>
        <v>43442.25</v>
      </c>
      <c r="U709" s="6">
        <f t="shared" si="69"/>
        <v>43478.25</v>
      </c>
    </row>
    <row r="710" spans="1:21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G710" t="s">
        <v>20</v>
      </c>
      <c r="H710">
        <v>137</v>
      </c>
      <c r="I710" t="s">
        <v>98</v>
      </c>
      <c r="J710" t="s">
        <v>99</v>
      </c>
      <c r="K710">
        <v>1495429200</v>
      </c>
      <c r="L710">
        <v>1496293200</v>
      </c>
      <c r="M710" t="b">
        <v>0</v>
      </c>
      <c r="N710" t="b">
        <v>0</v>
      </c>
      <c r="O710" t="s">
        <v>33</v>
      </c>
      <c r="P710">
        <f t="shared" si="65"/>
        <v>707</v>
      </c>
      <c r="Q710">
        <f t="shared" si="70"/>
        <v>87.74</v>
      </c>
      <c r="R710" t="str">
        <f t="shared" si="66"/>
        <v>theater</v>
      </c>
      <c r="S710" t="str">
        <f t="shared" si="67"/>
        <v>plays</v>
      </c>
      <c r="T710" s="6">
        <f t="shared" si="68"/>
        <v>42877.208333333328</v>
      </c>
      <c r="U710" s="6">
        <f t="shared" si="69"/>
        <v>42887.208333333328</v>
      </c>
    </row>
    <row r="711" spans="1:21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G711" t="s">
        <v>20</v>
      </c>
      <c r="H711">
        <v>186</v>
      </c>
      <c r="I711" t="s">
        <v>107</v>
      </c>
      <c r="J711" t="s">
        <v>108</v>
      </c>
      <c r="K711">
        <v>1334811600</v>
      </c>
      <c r="L711">
        <v>1335416400</v>
      </c>
      <c r="M711" t="b">
        <v>0</v>
      </c>
      <c r="N711" t="b">
        <v>0</v>
      </c>
      <c r="O711" t="s">
        <v>33</v>
      </c>
      <c r="P711">
        <f t="shared" ref="P711:P774" si="71">ROUND(100*(E711/D711),0)</f>
        <v>142</v>
      </c>
      <c r="Q711">
        <f t="shared" si="70"/>
        <v>75.02</v>
      </c>
      <c r="R711" t="str">
        <f t="shared" si="66"/>
        <v>theater</v>
      </c>
      <c r="S711" t="str">
        <f t="shared" si="67"/>
        <v>plays</v>
      </c>
      <c r="T711" s="6">
        <f t="shared" si="68"/>
        <v>41018.208333333336</v>
      </c>
      <c r="U711" s="6">
        <f t="shared" si="69"/>
        <v>41025.208333333336</v>
      </c>
    </row>
    <row r="712" spans="1:21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G712" t="s">
        <v>20</v>
      </c>
      <c r="H712">
        <v>125</v>
      </c>
      <c r="I712" t="s">
        <v>21</v>
      </c>
      <c r="J712" t="s">
        <v>22</v>
      </c>
      <c r="K712">
        <v>1531544400</v>
      </c>
      <c r="L712">
        <v>1532149200</v>
      </c>
      <c r="M712" t="b">
        <v>0</v>
      </c>
      <c r="N712" t="b">
        <v>1</v>
      </c>
      <c r="O712" t="s">
        <v>33</v>
      </c>
      <c r="P712">
        <f t="shared" si="71"/>
        <v>148</v>
      </c>
      <c r="Q712">
        <f t="shared" si="70"/>
        <v>50.86</v>
      </c>
      <c r="R712" t="str">
        <f t="shared" si="66"/>
        <v>theater</v>
      </c>
      <c r="S712" t="str">
        <f t="shared" si="67"/>
        <v>plays</v>
      </c>
      <c r="T712" s="6">
        <f t="shared" si="68"/>
        <v>43295.208333333328</v>
      </c>
      <c r="U712" s="6">
        <f t="shared" si="69"/>
        <v>43302.208333333328</v>
      </c>
    </row>
    <row r="713" spans="1:21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G713" t="s">
        <v>14</v>
      </c>
      <c r="H713">
        <v>14</v>
      </c>
      <c r="I713" t="s">
        <v>107</v>
      </c>
      <c r="J713" t="s">
        <v>108</v>
      </c>
      <c r="K713">
        <v>1453615200</v>
      </c>
      <c r="L713">
        <v>1453788000</v>
      </c>
      <c r="M713" t="b">
        <v>1</v>
      </c>
      <c r="N713" t="b">
        <v>1</v>
      </c>
      <c r="O713" t="s">
        <v>33</v>
      </c>
      <c r="P713">
        <f t="shared" si="71"/>
        <v>20</v>
      </c>
      <c r="Q713">
        <f t="shared" si="70"/>
        <v>90</v>
      </c>
      <c r="R713" t="str">
        <f t="shared" si="66"/>
        <v>theater</v>
      </c>
      <c r="S713" t="str">
        <f t="shared" si="67"/>
        <v>plays</v>
      </c>
      <c r="T713" s="6">
        <f t="shared" si="68"/>
        <v>42393.25</v>
      </c>
      <c r="U713" s="6">
        <f t="shared" si="69"/>
        <v>42395.25</v>
      </c>
    </row>
    <row r="714" spans="1:21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G714" t="s">
        <v>20</v>
      </c>
      <c r="H714">
        <v>202</v>
      </c>
      <c r="I714" t="s">
        <v>21</v>
      </c>
      <c r="J714" t="s">
        <v>22</v>
      </c>
      <c r="K714">
        <v>1467954000</v>
      </c>
      <c r="L714">
        <v>1471496400</v>
      </c>
      <c r="M714" t="b">
        <v>0</v>
      </c>
      <c r="N714" t="b">
        <v>0</v>
      </c>
      <c r="O714" t="s">
        <v>33</v>
      </c>
      <c r="P714">
        <f t="shared" si="71"/>
        <v>1841</v>
      </c>
      <c r="Q714">
        <f t="shared" si="70"/>
        <v>72.900000000000006</v>
      </c>
      <c r="R714" t="str">
        <f t="shared" si="66"/>
        <v>theater</v>
      </c>
      <c r="S714" t="str">
        <f t="shared" si="67"/>
        <v>plays</v>
      </c>
      <c r="T714" s="6">
        <f t="shared" si="68"/>
        <v>42559.208333333328</v>
      </c>
      <c r="U714" s="6">
        <f t="shared" si="69"/>
        <v>42600.208333333328</v>
      </c>
    </row>
    <row r="715" spans="1:21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G715" t="s">
        <v>20</v>
      </c>
      <c r="H715">
        <v>103</v>
      </c>
      <c r="I715" t="s">
        <v>21</v>
      </c>
      <c r="J715" t="s">
        <v>22</v>
      </c>
      <c r="K715">
        <v>1471842000</v>
      </c>
      <c r="L715">
        <v>1472878800</v>
      </c>
      <c r="M715" t="b">
        <v>0</v>
      </c>
      <c r="N715" t="b">
        <v>0</v>
      </c>
      <c r="O715" t="s">
        <v>133</v>
      </c>
      <c r="P715">
        <f t="shared" si="71"/>
        <v>162</v>
      </c>
      <c r="Q715">
        <f t="shared" si="70"/>
        <v>108.49</v>
      </c>
      <c r="R715" t="str">
        <f t="shared" si="66"/>
        <v>publishing</v>
      </c>
      <c r="S715" t="str">
        <f t="shared" si="67"/>
        <v>radio &amp; podcasts</v>
      </c>
      <c r="T715" s="6">
        <f t="shared" si="68"/>
        <v>42604.208333333328</v>
      </c>
      <c r="U715" s="6">
        <f t="shared" si="69"/>
        <v>42616.208333333328</v>
      </c>
    </row>
    <row r="716" spans="1:21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G716" t="s">
        <v>20</v>
      </c>
      <c r="H716">
        <v>1785</v>
      </c>
      <c r="I716" t="s">
        <v>21</v>
      </c>
      <c r="J716" t="s">
        <v>22</v>
      </c>
      <c r="K716">
        <v>1408424400</v>
      </c>
      <c r="L716">
        <v>1408510800</v>
      </c>
      <c r="M716" t="b">
        <v>0</v>
      </c>
      <c r="N716" t="b">
        <v>0</v>
      </c>
      <c r="O716" t="s">
        <v>23</v>
      </c>
      <c r="P716">
        <f t="shared" si="71"/>
        <v>473</v>
      </c>
      <c r="Q716">
        <f t="shared" si="70"/>
        <v>101.98</v>
      </c>
      <c r="R716" t="str">
        <f t="shared" si="66"/>
        <v>music</v>
      </c>
      <c r="S716" t="str">
        <f t="shared" si="67"/>
        <v>rock</v>
      </c>
      <c r="T716" s="6">
        <f t="shared" si="68"/>
        <v>41870.208333333336</v>
      </c>
      <c r="U716" s="6">
        <f t="shared" si="69"/>
        <v>41871.208333333336</v>
      </c>
    </row>
    <row r="717" spans="1:21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G717" t="s">
        <v>14</v>
      </c>
      <c r="H717">
        <v>656</v>
      </c>
      <c r="I717" t="s">
        <v>21</v>
      </c>
      <c r="J717" t="s">
        <v>22</v>
      </c>
      <c r="K717">
        <v>1281157200</v>
      </c>
      <c r="L717">
        <v>1281589200</v>
      </c>
      <c r="M717" t="b">
        <v>0</v>
      </c>
      <c r="N717" t="b">
        <v>0</v>
      </c>
      <c r="O717" t="s">
        <v>292</v>
      </c>
      <c r="P717">
        <f t="shared" si="71"/>
        <v>24</v>
      </c>
      <c r="Q717">
        <f t="shared" si="70"/>
        <v>44.01</v>
      </c>
      <c r="R717" t="str">
        <f t="shared" si="66"/>
        <v>games</v>
      </c>
      <c r="S717" t="str">
        <f t="shared" si="67"/>
        <v>mobile games</v>
      </c>
      <c r="T717" s="6">
        <f t="shared" si="68"/>
        <v>40397.208333333336</v>
      </c>
      <c r="U717" s="6">
        <f t="shared" si="69"/>
        <v>40402.208333333336</v>
      </c>
    </row>
    <row r="718" spans="1:21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G718" t="s">
        <v>20</v>
      </c>
      <c r="H718">
        <v>157</v>
      </c>
      <c r="I718" t="s">
        <v>21</v>
      </c>
      <c r="J718" t="s">
        <v>22</v>
      </c>
      <c r="K718">
        <v>1373432400</v>
      </c>
      <c r="L718">
        <v>1375851600</v>
      </c>
      <c r="M718" t="b">
        <v>0</v>
      </c>
      <c r="N718" t="b">
        <v>1</v>
      </c>
      <c r="O718" t="s">
        <v>33</v>
      </c>
      <c r="P718">
        <f t="shared" si="71"/>
        <v>518</v>
      </c>
      <c r="Q718">
        <f t="shared" si="70"/>
        <v>65.94</v>
      </c>
      <c r="R718" t="str">
        <f t="shared" si="66"/>
        <v>theater</v>
      </c>
      <c r="S718" t="str">
        <f t="shared" si="67"/>
        <v>plays</v>
      </c>
      <c r="T718" s="6">
        <f t="shared" si="68"/>
        <v>41465.208333333336</v>
      </c>
      <c r="U718" s="6">
        <f t="shared" si="69"/>
        <v>41493.208333333336</v>
      </c>
    </row>
    <row r="719" spans="1:21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G719" t="s">
        <v>20</v>
      </c>
      <c r="H719">
        <v>555</v>
      </c>
      <c r="I719" t="s">
        <v>21</v>
      </c>
      <c r="J719" t="s">
        <v>22</v>
      </c>
      <c r="K719">
        <v>1313989200</v>
      </c>
      <c r="L719">
        <v>1315803600</v>
      </c>
      <c r="M719" t="b">
        <v>0</v>
      </c>
      <c r="N719" t="b">
        <v>0</v>
      </c>
      <c r="O719" t="s">
        <v>42</v>
      </c>
      <c r="P719">
        <f t="shared" si="71"/>
        <v>248</v>
      </c>
      <c r="Q719">
        <f t="shared" si="70"/>
        <v>24.99</v>
      </c>
      <c r="R719" t="str">
        <f t="shared" si="66"/>
        <v>film &amp; video</v>
      </c>
      <c r="S719" t="str">
        <f t="shared" si="67"/>
        <v>documentary</v>
      </c>
      <c r="T719" s="6">
        <f t="shared" si="68"/>
        <v>40777.208333333336</v>
      </c>
      <c r="U719" s="6">
        <f t="shared" si="69"/>
        <v>40798.208333333336</v>
      </c>
    </row>
    <row r="720" spans="1:21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G720" t="s">
        <v>20</v>
      </c>
      <c r="H720">
        <v>297</v>
      </c>
      <c r="I720" t="s">
        <v>21</v>
      </c>
      <c r="J720" t="s">
        <v>22</v>
      </c>
      <c r="K720">
        <v>1371445200</v>
      </c>
      <c r="L720">
        <v>1373691600</v>
      </c>
      <c r="M720" t="b">
        <v>0</v>
      </c>
      <c r="N720" t="b">
        <v>0</v>
      </c>
      <c r="O720" t="s">
        <v>65</v>
      </c>
      <c r="P720">
        <f t="shared" si="71"/>
        <v>100</v>
      </c>
      <c r="Q720">
        <f t="shared" si="70"/>
        <v>28</v>
      </c>
      <c r="R720" t="str">
        <f t="shared" si="66"/>
        <v>technology</v>
      </c>
      <c r="S720" t="str">
        <f t="shared" si="67"/>
        <v>wearables</v>
      </c>
      <c r="T720" s="6">
        <f t="shared" si="68"/>
        <v>41442.208333333336</v>
      </c>
      <c r="U720" s="6">
        <f t="shared" si="69"/>
        <v>41468.208333333336</v>
      </c>
    </row>
    <row r="721" spans="1:21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G721" t="s">
        <v>20</v>
      </c>
      <c r="H721">
        <v>123</v>
      </c>
      <c r="I721" t="s">
        <v>21</v>
      </c>
      <c r="J721" t="s">
        <v>22</v>
      </c>
      <c r="K721">
        <v>1338267600</v>
      </c>
      <c r="L721">
        <v>1339218000</v>
      </c>
      <c r="M721" t="b">
        <v>0</v>
      </c>
      <c r="N721" t="b">
        <v>0</v>
      </c>
      <c r="O721" t="s">
        <v>119</v>
      </c>
      <c r="P721">
        <f t="shared" si="71"/>
        <v>153</v>
      </c>
      <c r="Q721">
        <f t="shared" si="70"/>
        <v>85.83</v>
      </c>
      <c r="R721" t="str">
        <f t="shared" si="66"/>
        <v>publishing</v>
      </c>
      <c r="S721" t="str">
        <f t="shared" si="67"/>
        <v>fiction</v>
      </c>
      <c r="T721" s="6">
        <f t="shared" si="68"/>
        <v>41058.208333333336</v>
      </c>
      <c r="U721" s="6">
        <f t="shared" si="69"/>
        <v>41069.208333333336</v>
      </c>
    </row>
    <row r="722" spans="1:21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G722" t="s">
        <v>74</v>
      </c>
      <c r="H722">
        <v>38</v>
      </c>
      <c r="I722" t="s">
        <v>36</v>
      </c>
      <c r="J722" t="s">
        <v>37</v>
      </c>
      <c r="K722">
        <v>1519192800</v>
      </c>
      <c r="L722">
        <v>1520402400</v>
      </c>
      <c r="M722" t="b">
        <v>0</v>
      </c>
      <c r="N722" t="b">
        <v>1</v>
      </c>
      <c r="O722" t="s">
        <v>33</v>
      </c>
      <c r="P722">
        <f t="shared" si="71"/>
        <v>37</v>
      </c>
      <c r="Q722">
        <f t="shared" si="70"/>
        <v>84.92</v>
      </c>
      <c r="R722" t="str">
        <f t="shared" si="66"/>
        <v>theater</v>
      </c>
      <c r="S722" t="str">
        <f t="shared" si="67"/>
        <v>plays</v>
      </c>
      <c r="T722" s="6">
        <f t="shared" si="68"/>
        <v>43152.25</v>
      </c>
      <c r="U722" s="6">
        <f t="shared" si="69"/>
        <v>43166.25</v>
      </c>
    </row>
    <row r="723" spans="1:21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G723" t="s">
        <v>74</v>
      </c>
      <c r="H723">
        <v>60</v>
      </c>
      <c r="I723" t="s">
        <v>21</v>
      </c>
      <c r="J723" t="s">
        <v>22</v>
      </c>
      <c r="K723">
        <v>1522818000</v>
      </c>
      <c r="L723">
        <v>1523336400</v>
      </c>
      <c r="M723" t="b">
        <v>0</v>
      </c>
      <c r="N723" t="b">
        <v>0</v>
      </c>
      <c r="O723" t="s">
        <v>23</v>
      </c>
      <c r="P723">
        <f t="shared" si="71"/>
        <v>4</v>
      </c>
      <c r="Q723">
        <f t="shared" si="70"/>
        <v>90.48</v>
      </c>
      <c r="R723" t="str">
        <f t="shared" si="66"/>
        <v>music</v>
      </c>
      <c r="S723" t="str">
        <f t="shared" si="67"/>
        <v>rock</v>
      </c>
      <c r="T723" s="6">
        <f t="shared" si="68"/>
        <v>43194.208333333328</v>
      </c>
      <c r="U723" s="6">
        <f t="shared" si="69"/>
        <v>43200.208333333328</v>
      </c>
    </row>
    <row r="724" spans="1:21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G724" t="s">
        <v>20</v>
      </c>
      <c r="H724">
        <v>3036</v>
      </c>
      <c r="I724" t="s">
        <v>21</v>
      </c>
      <c r="J724" t="s">
        <v>22</v>
      </c>
      <c r="K724">
        <v>1509948000</v>
      </c>
      <c r="L724">
        <v>1512280800</v>
      </c>
      <c r="M724" t="b">
        <v>0</v>
      </c>
      <c r="N724" t="b">
        <v>0</v>
      </c>
      <c r="O724" t="s">
        <v>42</v>
      </c>
      <c r="P724">
        <f t="shared" si="71"/>
        <v>157</v>
      </c>
      <c r="Q724">
        <f t="shared" si="70"/>
        <v>25</v>
      </c>
      <c r="R724" t="str">
        <f t="shared" si="66"/>
        <v>film &amp; video</v>
      </c>
      <c r="S724" t="str">
        <f t="shared" si="67"/>
        <v>documentary</v>
      </c>
      <c r="T724" s="6">
        <f t="shared" si="68"/>
        <v>43045.25</v>
      </c>
      <c r="U724" s="6">
        <f t="shared" si="69"/>
        <v>43072.25</v>
      </c>
    </row>
    <row r="725" spans="1:21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G725" t="s">
        <v>20</v>
      </c>
      <c r="H725">
        <v>144</v>
      </c>
      <c r="I725" t="s">
        <v>26</v>
      </c>
      <c r="J725" t="s">
        <v>27</v>
      </c>
      <c r="K725">
        <v>1456898400</v>
      </c>
      <c r="L725">
        <v>1458709200</v>
      </c>
      <c r="M725" t="b">
        <v>0</v>
      </c>
      <c r="N725" t="b">
        <v>0</v>
      </c>
      <c r="O725" t="s">
        <v>33</v>
      </c>
      <c r="P725">
        <f t="shared" si="71"/>
        <v>270</v>
      </c>
      <c r="Q725">
        <f t="shared" si="70"/>
        <v>92.01</v>
      </c>
      <c r="R725" t="str">
        <f t="shared" si="66"/>
        <v>theater</v>
      </c>
      <c r="S725" t="str">
        <f t="shared" si="67"/>
        <v>plays</v>
      </c>
      <c r="T725" s="6">
        <f t="shared" si="68"/>
        <v>42431.25</v>
      </c>
      <c r="U725" s="6">
        <f t="shared" si="69"/>
        <v>42452.208333333328</v>
      </c>
    </row>
    <row r="726" spans="1:21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G726" t="s">
        <v>20</v>
      </c>
      <c r="H726">
        <v>121</v>
      </c>
      <c r="I726" t="s">
        <v>40</v>
      </c>
      <c r="J726" t="s">
        <v>41</v>
      </c>
      <c r="K726">
        <v>1413954000</v>
      </c>
      <c r="L726">
        <v>1414126800</v>
      </c>
      <c r="M726" t="b">
        <v>0</v>
      </c>
      <c r="N726" t="b">
        <v>1</v>
      </c>
      <c r="O726" t="s">
        <v>33</v>
      </c>
      <c r="P726">
        <f t="shared" si="71"/>
        <v>134</v>
      </c>
      <c r="Q726">
        <f t="shared" si="70"/>
        <v>93.07</v>
      </c>
      <c r="R726" t="str">
        <f t="shared" si="66"/>
        <v>theater</v>
      </c>
      <c r="S726" t="str">
        <f t="shared" si="67"/>
        <v>plays</v>
      </c>
      <c r="T726" s="6">
        <f t="shared" si="68"/>
        <v>41934.208333333336</v>
      </c>
      <c r="U726" s="6">
        <f t="shared" si="69"/>
        <v>41936.208333333336</v>
      </c>
    </row>
    <row r="727" spans="1:21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G727" t="s">
        <v>14</v>
      </c>
      <c r="H727">
        <v>1596</v>
      </c>
      <c r="I727" t="s">
        <v>21</v>
      </c>
      <c r="J727" t="s">
        <v>22</v>
      </c>
      <c r="K727">
        <v>1416031200</v>
      </c>
      <c r="L727">
        <v>1416204000</v>
      </c>
      <c r="M727" t="b">
        <v>0</v>
      </c>
      <c r="N727" t="b">
        <v>0</v>
      </c>
      <c r="O727" t="s">
        <v>292</v>
      </c>
      <c r="P727">
        <f t="shared" si="71"/>
        <v>50</v>
      </c>
      <c r="Q727">
        <f t="shared" si="70"/>
        <v>61.01</v>
      </c>
      <c r="R727" t="str">
        <f t="shared" si="66"/>
        <v>games</v>
      </c>
      <c r="S727" t="str">
        <f t="shared" si="67"/>
        <v>mobile games</v>
      </c>
      <c r="T727" s="6">
        <f t="shared" si="68"/>
        <v>41958.25</v>
      </c>
      <c r="U727" s="6">
        <f t="shared" si="69"/>
        <v>41960.25</v>
      </c>
    </row>
    <row r="728" spans="1:21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G728" t="s">
        <v>74</v>
      </c>
      <c r="H728">
        <v>524</v>
      </c>
      <c r="I728" t="s">
        <v>21</v>
      </c>
      <c r="J728" t="s">
        <v>22</v>
      </c>
      <c r="K728">
        <v>1287982800</v>
      </c>
      <c r="L728">
        <v>1288501200</v>
      </c>
      <c r="M728" t="b">
        <v>0</v>
      </c>
      <c r="N728" t="b">
        <v>1</v>
      </c>
      <c r="O728" t="s">
        <v>33</v>
      </c>
      <c r="P728">
        <f t="shared" si="71"/>
        <v>89</v>
      </c>
      <c r="Q728">
        <f t="shared" si="70"/>
        <v>92.04</v>
      </c>
      <c r="R728" t="str">
        <f t="shared" si="66"/>
        <v>theater</v>
      </c>
      <c r="S728" t="str">
        <f t="shared" si="67"/>
        <v>plays</v>
      </c>
      <c r="T728" s="6">
        <f t="shared" si="68"/>
        <v>40476.208333333336</v>
      </c>
      <c r="U728" s="6">
        <f t="shared" si="69"/>
        <v>40482.208333333336</v>
      </c>
    </row>
    <row r="729" spans="1:21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G729" t="s">
        <v>20</v>
      </c>
      <c r="H729">
        <v>181</v>
      </c>
      <c r="I729" t="s">
        <v>21</v>
      </c>
      <c r="J729" t="s">
        <v>22</v>
      </c>
      <c r="K729">
        <v>1547964000</v>
      </c>
      <c r="L729">
        <v>1552971600</v>
      </c>
      <c r="M729" t="b">
        <v>0</v>
      </c>
      <c r="N729" t="b">
        <v>0</v>
      </c>
      <c r="O729" t="s">
        <v>28</v>
      </c>
      <c r="P729">
        <f t="shared" si="71"/>
        <v>165</v>
      </c>
      <c r="Q729">
        <f t="shared" si="70"/>
        <v>81.13</v>
      </c>
      <c r="R729" t="str">
        <f t="shared" si="66"/>
        <v>technology</v>
      </c>
      <c r="S729" t="str">
        <f t="shared" si="67"/>
        <v>web</v>
      </c>
      <c r="T729" s="6">
        <f t="shared" si="68"/>
        <v>43485.25</v>
      </c>
      <c r="U729" s="6">
        <f t="shared" si="69"/>
        <v>43543.208333333328</v>
      </c>
    </row>
    <row r="730" spans="1:21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G730" t="s">
        <v>14</v>
      </c>
      <c r="H730">
        <v>10</v>
      </c>
      <c r="I730" t="s">
        <v>21</v>
      </c>
      <c r="J730" t="s">
        <v>22</v>
      </c>
      <c r="K730">
        <v>1464152400</v>
      </c>
      <c r="L730">
        <v>1465102800</v>
      </c>
      <c r="M730" t="b">
        <v>0</v>
      </c>
      <c r="N730" t="b">
        <v>0</v>
      </c>
      <c r="O730" t="s">
        <v>33</v>
      </c>
      <c r="P730">
        <f t="shared" si="71"/>
        <v>18</v>
      </c>
      <c r="Q730">
        <f t="shared" si="70"/>
        <v>73.5</v>
      </c>
      <c r="R730" t="str">
        <f t="shared" si="66"/>
        <v>theater</v>
      </c>
      <c r="S730" t="str">
        <f t="shared" si="67"/>
        <v>plays</v>
      </c>
      <c r="T730" s="6">
        <f t="shared" si="68"/>
        <v>42515.208333333328</v>
      </c>
      <c r="U730" s="6">
        <f t="shared" si="69"/>
        <v>42526.208333333328</v>
      </c>
    </row>
    <row r="731" spans="1:21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G731" t="s">
        <v>20</v>
      </c>
      <c r="H731">
        <v>122</v>
      </c>
      <c r="I731" t="s">
        <v>21</v>
      </c>
      <c r="J731" t="s">
        <v>22</v>
      </c>
      <c r="K731">
        <v>1359957600</v>
      </c>
      <c r="L731">
        <v>1360130400</v>
      </c>
      <c r="M731" t="b">
        <v>0</v>
      </c>
      <c r="N731" t="b">
        <v>0</v>
      </c>
      <c r="O731" t="s">
        <v>53</v>
      </c>
      <c r="P731">
        <f t="shared" si="71"/>
        <v>186</v>
      </c>
      <c r="Q731">
        <f t="shared" si="70"/>
        <v>85.22</v>
      </c>
      <c r="R731" t="str">
        <f t="shared" si="66"/>
        <v>film &amp; video</v>
      </c>
      <c r="S731" t="str">
        <f t="shared" si="67"/>
        <v>drama</v>
      </c>
      <c r="T731" s="6">
        <f t="shared" si="68"/>
        <v>41309.25</v>
      </c>
      <c r="U731" s="6">
        <f t="shared" si="69"/>
        <v>41311.25</v>
      </c>
    </row>
    <row r="732" spans="1:21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G732" t="s">
        <v>20</v>
      </c>
      <c r="H732">
        <v>1071</v>
      </c>
      <c r="I732" t="s">
        <v>15</v>
      </c>
      <c r="J732" t="s">
        <v>16</v>
      </c>
      <c r="K732">
        <v>1432357200</v>
      </c>
      <c r="L732">
        <v>1432875600</v>
      </c>
      <c r="M732" t="b">
        <v>0</v>
      </c>
      <c r="N732" t="b">
        <v>0</v>
      </c>
      <c r="O732" t="s">
        <v>65</v>
      </c>
      <c r="P732">
        <f t="shared" si="71"/>
        <v>413</v>
      </c>
      <c r="Q732">
        <f t="shared" si="70"/>
        <v>110.97</v>
      </c>
      <c r="R732" t="str">
        <f t="shared" si="66"/>
        <v>technology</v>
      </c>
      <c r="S732" t="str">
        <f t="shared" si="67"/>
        <v>wearables</v>
      </c>
      <c r="T732" s="6">
        <f t="shared" si="68"/>
        <v>42147.208333333328</v>
      </c>
      <c r="U732" s="6">
        <f t="shared" si="69"/>
        <v>42153.208333333328</v>
      </c>
    </row>
    <row r="733" spans="1:21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G733" t="s">
        <v>74</v>
      </c>
      <c r="H733">
        <v>219</v>
      </c>
      <c r="I733" t="s">
        <v>21</v>
      </c>
      <c r="J733" t="s">
        <v>22</v>
      </c>
      <c r="K733">
        <v>1500786000</v>
      </c>
      <c r="L733">
        <v>1500872400</v>
      </c>
      <c r="M733" t="b">
        <v>0</v>
      </c>
      <c r="N733" t="b">
        <v>0</v>
      </c>
      <c r="O733" t="s">
        <v>28</v>
      </c>
      <c r="P733">
        <f t="shared" si="71"/>
        <v>90</v>
      </c>
      <c r="Q733">
        <f t="shared" si="70"/>
        <v>32.97</v>
      </c>
      <c r="R733" t="str">
        <f t="shared" si="66"/>
        <v>technology</v>
      </c>
      <c r="S733" t="str">
        <f t="shared" si="67"/>
        <v>web</v>
      </c>
      <c r="T733" s="6">
        <f t="shared" si="68"/>
        <v>42939.208333333328</v>
      </c>
      <c r="U733" s="6">
        <f t="shared" si="69"/>
        <v>42940.208333333328</v>
      </c>
    </row>
    <row r="734" spans="1:21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G734" t="s">
        <v>14</v>
      </c>
      <c r="H734">
        <v>1121</v>
      </c>
      <c r="I734" t="s">
        <v>21</v>
      </c>
      <c r="J734" t="s">
        <v>22</v>
      </c>
      <c r="K734">
        <v>1490158800</v>
      </c>
      <c r="L734">
        <v>1492146000</v>
      </c>
      <c r="M734" t="b">
        <v>0</v>
      </c>
      <c r="N734" t="b">
        <v>1</v>
      </c>
      <c r="O734" t="s">
        <v>23</v>
      </c>
      <c r="P734">
        <f t="shared" si="71"/>
        <v>92</v>
      </c>
      <c r="Q734">
        <f t="shared" si="70"/>
        <v>96.01</v>
      </c>
      <c r="R734" t="str">
        <f t="shared" si="66"/>
        <v>music</v>
      </c>
      <c r="S734" t="str">
        <f t="shared" si="67"/>
        <v>rock</v>
      </c>
      <c r="T734" s="6">
        <f t="shared" si="68"/>
        <v>42816.208333333328</v>
      </c>
      <c r="U734" s="6">
        <f t="shared" si="69"/>
        <v>42839.208333333328</v>
      </c>
    </row>
    <row r="735" spans="1:21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G735" t="s">
        <v>20</v>
      </c>
      <c r="H735">
        <v>980</v>
      </c>
      <c r="I735" t="s">
        <v>21</v>
      </c>
      <c r="J735" t="s">
        <v>22</v>
      </c>
      <c r="K735">
        <v>1406178000</v>
      </c>
      <c r="L735">
        <v>1407301200</v>
      </c>
      <c r="M735" t="b">
        <v>0</v>
      </c>
      <c r="N735" t="b">
        <v>0</v>
      </c>
      <c r="O735" t="s">
        <v>148</v>
      </c>
      <c r="P735">
        <f t="shared" si="71"/>
        <v>527</v>
      </c>
      <c r="Q735">
        <f t="shared" si="70"/>
        <v>84.97</v>
      </c>
      <c r="R735" t="str">
        <f t="shared" si="66"/>
        <v>music</v>
      </c>
      <c r="S735" t="str">
        <f t="shared" si="67"/>
        <v>metal</v>
      </c>
      <c r="T735" s="6">
        <f t="shared" si="68"/>
        <v>41844.208333333336</v>
      </c>
      <c r="U735" s="6">
        <f t="shared" si="69"/>
        <v>41857.208333333336</v>
      </c>
    </row>
    <row r="736" spans="1:21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G736" t="s">
        <v>20</v>
      </c>
      <c r="H736">
        <v>536</v>
      </c>
      <c r="I736" t="s">
        <v>21</v>
      </c>
      <c r="J736" t="s">
        <v>22</v>
      </c>
      <c r="K736">
        <v>1485583200</v>
      </c>
      <c r="L736">
        <v>1486620000</v>
      </c>
      <c r="M736" t="b">
        <v>0</v>
      </c>
      <c r="N736" t="b">
        <v>1</v>
      </c>
      <c r="O736" t="s">
        <v>33</v>
      </c>
      <c r="P736">
        <f t="shared" si="71"/>
        <v>319</v>
      </c>
      <c r="Q736">
        <f t="shared" si="70"/>
        <v>25.01</v>
      </c>
      <c r="R736" t="str">
        <f t="shared" si="66"/>
        <v>theater</v>
      </c>
      <c r="S736" t="str">
        <f t="shared" si="67"/>
        <v>plays</v>
      </c>
      <c r="T736" s="6">
        <f t="shared" si="68"/>
        <v>42763.25</v>
      </c>
      <c r="U736" s="6">
        <f t="shared" si="69"/>
        <v>42775.25</v>
      </c>
    </row>
    <row r="737" spans="1:21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G737" t="s">
        <v>20</v>
      </c>
      <c r="H737">
        <v>1991</v>
      </c>
      <c r="I737" t="s">
        <v>21</v>
      </c>
      <c r="J737" t="s">
        <v>22</v>
      </c>
      <c r="K737">
        <v>1459314000</v>
      </c>
      <c r="L737">
        <v>1459918800</v>
      </c>
      <c r="M737" t="b">
        <v>0</v>
      </c>
      <c r="N737" t="b">
        <v>0</v>
      </c>
      <c r="O737" t="s">
        <v>122</v>
      </c>
      <c r="P737">
        <f t="shared" si="71"/>
        <v>354</v>
      </c>
      <c r="Q737">
        <f t="shared" si="70"/>
        <v>66</v>
      </c>
      <c r="R737" t="str">
        <f t="shared" si="66"/>
        <v>photography</v>
      </c>
      <c r="S737" t="str">
        <f t="shared" si="67"/>
        <v>photography books</v>
      </c>
      <c r="T737" s="6">
        <f t="shared" si="68"/>
        <v>42459.208333333328</v>
      </c>
      <c r="U737" s="6">
        <f t="shared" si="69"/>
        <v>42466.208333333328</v>
      </c>
    </row>
    <row r="738" spans="1:21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G738" t="s">
        <v>74</v>
      </c>
      <c r="H738">
        <v>29</v>
      </c>
      <c r="I738" t="s">
        <v>21</v>
      </c>
      <c r="J738" t="s">
        <v>22</v>
      </c>
      <c r="K738">
        <v>1424412000</v>
      </c>
      <c r="L738">
        <v>1424757600</v>
      </c>
      <c r="M738" t="b">
        <v>0</v>
      </c>
      <c r="N738" t="b">
        <v>0</v>
      </c>
      <c r="O738" t="s">
        <v>68</v>
      </c>
      <c r="P738">
        <f t="shared" si="71"/>
        <v>33</v>
      </c>
      <c r="Q738">
        <f t="shared" si="70"/>
        <v>87.34</v>
      </c>
      <c r="R738" t="str">
        <f t="shared" si="66"/>
        <v>publishing</v>
      </c>
      <c r="S738" t="str">
        <f t="shared" si="67"/>
        <v>nonfiction</v>
      </c>
      <c r="T738" s="6">
        <f t="shared" si="68"/>
        <v>42055.25</v>
      </c>
      <c r="U738" s="6">
        <f t="shared" si="69"/>
        <v>42059.25</v>
      </c>
    </row>
    <row r="739" spans="1:21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G739" t="s">
        <v>20</v>
      </c>
      <c r="H739">
        <v>180</v>
      </c>
      <c r="I739" t="s">
        <v>21</v>
      </c>
      <c r="J739" t="s">
        <v>22</v>
      </c>
      <c r="K739">
        <v>1478844000</v>
      </c>
      <c r="L739">
        <v>1479880800</v>
      </c>
      <c r="M739" t="b">
        <v>0</v>
      </c>
      <c r="N739" t="b">
        <v>0</v>
      </c>
      <c r="O739" t="s">
        <v>60</v>
      </c>
      <c r="P739">
        <f t="shared" si="71"/>
        <v>136</v>
      </c>
      <c r="Q739">
        <f t="shared" si="70"/>
        <v>27.93</v>
      </c>
      <c r="R739" t="str">
        <f t="shared" si="66"/>
        <v>music</v>
      </c>
      <c r="S739" t="str">
        <f t="shared" si="67"/>
        <v>indie rock</v>
      </c>
      <c r="T739" s="6">
        <f t="shared" si="68"/>
        <v>42685.25</v>
      </c>
      <c r="U739" s="6">
        <f t="shared" si="69"/>
        <v>42697.25</v>
      </c>
    </row>
    <row r="740" spans="1:21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G740" t="s">
        <v>14</v>
      </c>
      <c r="H740">
        <v>15</v>
      </c>
      <c r="I740" t="s">
        <v>21</v>
      </c>
      <c r="J740" t="s">
        <v>22</v>
      </c>
      <c r="K740">
        <v>1416117600</v>
      </c>
      <c r="L740">
        <v>1418018400</v>
      </c>
      <c r="M740" t="b">
        <v>0</v>
      </c>
      <c r="N740" t="b">
        <v>1</v>
      </c>
      <c r="O740" t="s">
        <v>33</v>
      </c>
      <c r="P740">
        <f t="shared" si="71"/>
        <v>2</v>
      </c>
      <c r="Q740">
        <f t="shared" si="70"/>
        <v>103.8</v>
      </c>
      <c r="R740" t="str">
        <f t="shared" si="66"/>
        <v>theater</v>
      </c>
      <c r="S740" t="str">
        <f t="shared" si="67"/>
        <v>plays</v>
      </c>
      <c r="T740" s="6">
        <f t="shared" si="68"/>
        <v>41959.25</v>
      </c>
      <c r="U740" s="6">
        <f t="shared" si="69"/>
        <v>41981.25</v>
      </c>
    </row>
    <row r="741" spans="1:21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G741" t="s">
        <v>14</v>
      </c>
      <c r="H741">
        <v>191</v>
      </c>
      <c r="I741" t="s">
        <v>21</v>
      </c>
      <c r="J741" t="s">
        <v>22</v>
      </c>
      <c r="K741">
        <v>1340946000</v>
      </c>
      <c r="L741">
        <v>1341032400</v>
      </c>
      <c r="M741" t="b">
        <v>0</v>
      </c>
      <c r="N741" t="b">
        <v>0</v>
      </c>
      <c r="O741" t="s">
        <v>60</v>
      </c>
      <c r="P741">
        <f t="shared" si="71"/>
        <v>61</v>
      </c>
      <c r="Q741">
        <f t="shared" si="70"/>
        <v>31.94</v>
      </c>
      <c r="R741" t="str">
        <f t="shared" si="66"/>
        <v>music</v>
      </c>
      <c r="S741" t="str">
        <f t="shared" si="67"/>
        <v>indie rock</v>
      </c>
      <c r="T741" s="6">
        <f t="shared" si="68"/>
        <v>41089.208333333336</v>
      </c>
      <c r="U741" s="6">
        <f t="shared" si="69"/>
        <v>41090.208333333336</v>
      </c>
    </row>
    <row r="742" spans="1:21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G742" t="s">
        <v>14</v>
      </c>
      <c r="H742">
        <v>16</v>
      </c>
      <c r="I742" t="s">
        <v>21</v>
      </c>
      <c r="J742" t="s">
        <v>22</v>
      </c>
      <c r="K742">
        <v>1486101600</v>
      </c>
      <c r="L742">
        <v>1486360800</v>
      </c>
      <c r="M742" t="b">
        <v>0</v>
      </c>
      <c r="N742" t="b">
        <v>0</v>
      </c>
      <c r="O742" t="s">
        <v>33</v>
      </c>
      <c r="P742">
        <f t="shared" si="71"/>
        <v>30</v>
      </c>
      <c r="Q742">
        <f t="shared" si="70"/>
        <v>99.5</v>
      </c>
      <c r="R742" t="str">
        <f t="shared" si="66"/>
        <v>theater</v>
      </c>
      <c r="S742" t="str">
        <f t="shared" si="67"/>
        <v>plays</v>
      </c>
      <c r="T742" s="6">
        <f t="shared" si="68"/>
        <v>42769.25</v>
      </c>
      <c r="U742" s="6">
        <f t="shared" si="69"/>
        <v>42772.25</v>
      </c>
    </row>
    <row r="743" spans="1:21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G743" t="s">
        <v>20</v>
      </c>
      <c r="H743">
        <v>130</v>
      </c>
      <c r="I743" t="s">
        <v>21</v>
      </c>
      <c r="J743" t="s">
        <v>22</v>
      </c>
      <c r="K743">
        <v>1274590800</v>
      </c>
      <c r="L743">
        <v>1274677200</v>
      </c>
      <c r="M743" t="b">
        <v>0</v>
      </c>
      <c r="N743" t="b">
        <v>0</v>
      </c>
      <c r="O743" t="s">
        <v>33</v>
      </c>
      <c r="P743">
        <f t="shared" si="71"/>
        <v>1179</v>
      </c>
      <c r="Q743">
        <f t="shared" si="70"/>
        <v>108.85</v>
      </c>
      <c r="R743" t="str">
        <f t="shared" si="66"/>
        <v>theater</v>
      </c>
      <c r="S743" t="str">
        <f t="shared" si="67"/>
        <v>plays</v>
      </c>
      <c r="T743" s="6">
        <f t="shared" si="68"/>
        <v>40321.208333333336</v>
      </c>
      <c r="U743" s="6">
        <f t="shared" si="69"/>
        <v>40322.208333333336</v>
      </c>
    </row>
    <row r="744" spans="1:21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G744" t="s">
        <v>20</v>
      </c>
      <c r="H744">
        <v>122</v>
      </c>
      <c r="I744" t="s">
        <v>21</v>
      </c>
      <c r="J744" t="s">
        <v>22</v>
      </c>
      <c r="K744">
        <v>1263880800</v>
      </c>
      <c r="L744">
        <v>1267509600</v>
      </c>
      <c r="M744" t="b">
        <v>0</v>
      </c>
      <c r="N744" t="b">
        <v>0</v>
      </c>
      <c r="O744" t="s">
        <v>50</v>
      </c>
      <c r="P744">
        <f t="shared" si="71"/>
        <v>1126</v>
      </c>
      <c r="Q744">
        <f t="shared" si="70"/>
        <v>110.76</v>
      </c>
      <c r="R744" t="str">
        <f t="shared" si="66"/>
        <v>music</v>
      </c>
      <c r="S744" t="str">
        <f t="shared" si="67"/>
        <v>electric music</v>
      </c>
      <c r="T744" s="6">
        <f t="shared" si="68"/>
        <v>40197.25</v>
      </c>
      <c r="U744" s="6">
        <f t="shared" si="69"/>
        <v>40239.25</v>
      </c>
    </row>
    <row r="745" spans="1:21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G745" t="s">
        <v>14</v>
      </c>
      <c r="H745">
        <v>17</v>
      </c>
      <c r="I745" t="s">
        <v>21</v>
      </c>
      <c r="J745" t="s">
        <v>22</v>
      </c>
      <c r="K745">
        <v>1445403600</v>
      </c>
      <c r="L745">
        <v>1445922000</v>
      </c>
      <c r="M745" t="b">
        <v>0</v>
      </c>
      <c r="N745" t="b">
        <v>1</v>
      </c>
      <c r="O745" t="s">
        <v>33</v>
      </c>
      <c r="P745">
        <f t="shared" si="71"/>
        <v>13</v>
      </c>
      <c r="Q745">
        <f t="shared" si="70"/>
        <v>29.65</v>
      </c>
      <c r="R745" t="str">
        <f t="shared" si="66"/>
        <v>theater</v>
      </c>
      <c r="S745" t="str">
        <f t="shared" si="67"/>
        <v>plays</v>
      </c>
      <c r="T745" s="6">
        <f t="shared" si="68"/>
        <v>42298.208333333328</v>
      </c>
      <c r="U745" s="6">
        <f t="shared" si="69"/>
        <v>42304.208333333328</v>
      </c>
    </row>
    <row r="746" spans="1:21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G746" t="s">
        <v>20</v>
      </c>
      <c r="H746">
        <v>140</v>
      </c>
      <c r="I746" t="s">
        <v>21</v>
      </c>
      <c r="J746" t="s">
        <v>22</v>
      </c>
      <c r="K746">
        <v>1533877200</v>
      </c>
      <c r="L746">
        <v>1534050000</v>
      </c>
      <c r="M746" t="b">
        <v>0</v>
      </c>
      <c r="N746" t="b">
        <v>1</v>
      </c>
      <c r="O746" t="s">
        <v>33</v>
      </c>
      <c r="P746">
        <f t="shared" si="71"/>
        <v>712</v>
      </c>
      <c r="Q746">
        <f t="shared" si="70"/>
        <v>101.71</v>
      </c>
      <c r="R746" t="str">
        <f t="shared" si="66"/>
        <v>theater</v>
      </c>
      <c r="S746" t="str">
        <f t="shared" si="67"/>
        <v>plays</v>
      </c>
      <c r="T746" s="6">
        <f t="shared" si="68"/>
        <v>43322.208333333328</v>
      </c>
      <c r="U746" s="6">
        <f t="shared" si="69"/>
        <v>43324.208333333328</v>
      </c>
    </row>
    <row r="747" spans="1:21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G747" t="s">
        <v>14</v>
      </c>
      <c r="H747">
        <v>34</v>
      </c>
      <c r="I747" t="s">
        <v>21</v>
      </c>
      <c r="J747" t="s">
        <v>22</v>
      </c>
      <c r="K747">
        <v>1275195600</v>
      </c>
      <c r="L747">
        <v>1277528400</v>
      </c>
      <c r="M747" t="b">
        <v>0</v>
      </c>
      <c r="N747" t="b">
        <v>0</v>
      </c>
      <c r="O747" t="s">
        <v>65</v>
      </c>
      <c r="P747">
        <f t="shared" si="71"/>
        <v>30</v>
      </c>
      <c r="Q747">
        <f t="shared" si="70"/>
        <v>61.5</v>
      </c>
      <c r="R747" t="str">
        <f t="shared" si="66"/>
        <v>technology</v>
      </c>
      <c r="S747" t="str">
        <f t="shared" si="67"/>
        <v>wearables</v>
      </c>
      <c r="T747" s="6">
        <f t="shared" si="68"/>
        <v>40328.208333333336</v>
      </c>
      <c r="U747" s="6">
        <f t="shared" si="69"/>
        <v>40355.208333333336</v>
      </c>
    </row>
    <row r="748" spans="1:21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G748" t="s">
        <v>20</v>
      </c>
      <c r="H748">
        <v>3388</v>
      </c>
      <c r="I748" t="s">
        <v>21</v>
      </c>
      <c r="J748" t="s">
        <v>22</v>
      </c>
      <c r="K748">
        <v>1318136400</v>
      </c>
      <c r="L748">
        <v>1318568400</v>
      </c>
      <c r="M748" t="b">
        <v>0</v>
      </c>
      <c r="N748" t="b">
        <v>0</v>
      </c>
      <c r="O748" t="s">
        <v>28</v>
      </c>
      <c r="P748">
        <f t="shared" si="71"/>
        <v>213</v>
      </c>
      <c r="Q748">
        <f t="shared" si="70"/>
        <v>35</v>
      </c>
      <c r="R748" t="str">
        <f t="shared" si="66"/>
        <v>technology</v>
      </c>
      <c r="S748" t="str">
        <f t="shared" si="67"/>
        <v>web</v>
      </c>
      <c r="T748" s="6">
        <f t="shared" si="68"/>
        <v>40825.208333333336</v>
      </c>
      <c r="U748" s="6">
        <f t="shared" si="69"/>
        <v>40830.208333333336</v>
      </c>
    </row>
    <row r="749" spans="1:21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G749" t="s">
        <v>20</v>
      </c>
      <c r="H749">
        <v>280</v>
      </c>
      <c r="I749" t="s">
        <v>21</v>
      </c>
      <c r="J749" t="s">
        <v>22</v>
      </c>
      <c r="K749">
        <v>1283403600</v>
      </c>
      <c r="L749">
        <v>1284354000</v>
      </c>
      <c r="M749" t="b">
        <v>0</v>
      </c>
      <c r="N749" t="b">
        <v>0</v>
      </c>
      <c r="O749" t="s">
        <v>33</v>
      </c>
      <c r="P749">
        <f t="shared" si="71"/>
        <v>229</v>
      </c>
      <c r="Q749">
        <f t="shared" si="70"/>
        <v>40.049999999999997</v>
      </c>
      <c r="R749" t="str">
        <f t="shared" si="66"/>
        <v>theater</v>
      </c>
      <c r="S749" t="str">
        <f t="shared" si="67"/>
        <v>plays</v>
      </c>
      <c r="T749" s="6">
        <f t="shared" si="68"/>
        <v>40423.208333333336</v>
      </c>
      <c r="U749" s="6">
        <f t="shared" si="69"/>
        <v>40434.208333333336</v>
      </c>
    </row>
    <row r="750" spans="1:21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G750" t="s">
        <v>74</v>
      </c>
      <c r="H750">
        <v>614</v>
      </c>
      <c r="I750" t="s">
        <v>21</v>
      </c>
      <c r="J750" t="s">
        <v>22</v>
      </c>
      <c r="K750">
        <v>1267423200</v>
      </c>
      <c r="L750">
        <v>1269579600</v>
      </c>
      <c r="M750" t="b">
        <v>0</v>
      </c>
      <c r="N750" t="b">
        <v>1</v>
      </c>
      <c r="O750" t="s">
        <v>71</v>
      </c>
      <c r="P750">
        <f t="shared" si="71"/>
        <v>35</v>
      </c>
      <c r="Q750">
        <f t="shared" si="70"/>
        <v>110.97</v>
      </c>
      <c r="R750" t="str">
        <f t="shared" si="66"/>
        <v>film &amp; video</v>
      </c>
      <c r="S750" t="str">
        <f t="shared" si="67"/>
        <v>animation</v>
      </c>
      <c r="T750" s="6">
        <f t="shared" si="68"/>
        <v>40238.25</v>
      </c>
      <c r="U750" s="6">
        <f t="shared" si="69"/>
        <v>40263.208333333336</v>
      </c>
    </row>
    <row r="751" spans="1:21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G751" t="s">
        <v>20</v>
      </c>
      <c r="H751">
        <v>366</v>
      </c>
      <c r="I751" t="s">
        <v>107</v>
      </c>
      <c r="J751" t="s">
        <v>108</v>
      </c>
      <c r="K751">
        <v>1412744400</v>
      </c>
      <c r="L751">
        <v>1413781200</v>
      </c>
      <c r="M751" t="b">
        <v>0</v>
      </c>
      <c r="N751" t="b">
        <v>1</v>
      </c>
      <c r="O751" t="s">
        <v>65</v>
      </c>
      <c r="P751">
        <f t="shared" si="71"/>
        <v>157</v>
      </c>
      <c r="Q751">
        <f t="shared" si="70"/>
        <v>36.96</v>
      </c>
      <c r="R751" t="str">
        <f t="shared" si="66"/>
        <v>technology</v>
      </c>
      <c r="S751" t="str">
        <f t="shared" si="67"/>
        <v>wearables</v>
      </c>
      <c r="T751" s="6">
        <f t="shared" si="68"/>
        <v>41920.208333333336</v>
      </c>
      <c r="U751" s="6">
        <f t="shared" si="69"/>
        <v>41932.208333333336</v>
      </c>
    </row>
    <row r="752" spans="1:21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G752" t="s">
        <v>14</v>
      </c>
      <c r="H752">
        <v>1</v>
      </c>
      <c r="I752" t="s">
        <v>40</v>
      </c>
      <c r="J752" t="s">
        <v>41</v>
      </c>
      <c r="K752">
        <v>1277960400</v>
      </c>
      <c r="L752">
        <v>1280120400</v>
      </c>
      <c r="M752" t="b">
        <v>0</v>
      </c>
      <c r="N752" t="b">
        <v>0</v>
      </c>
      <c r="O752" t="s">
        <v>50</v>
      </c>
      <c r="P752">
        <f t="shared" si="71"/>
        <v>1</v>
      </c>
      <c r="Q752">
        <f t="shared" si="70"/>
        <v>1</v>
      </c>
      <c r="R752" t="str">
        <f t="shared" si="66"/>
        <v>music</v>
      </c>
      <c r="S752" t="str">
        <f t="shared" si="67"/>
        <v>electric music</v>
      </c>
      <c r="T752" s="6">
        <f t="shared" si="68"/>
        <v>40360.208333333336</v>
      </c>
      <c r="U752" s="6">
        <f t="shared" si="69"/>
        <v>40385.208333333336</v>
      </c>
    </row>
    <row r="753" spans="1:21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G753" t="s">
        <v>20</v>
      </c>
      <c r="H753">
        <v>270</v>
      </c>
      <c r="I753" t="s">
        <v>21</v>
      </c>
      <c r="J753" t="s">
        <v>22</v>
      </c>
      <c r="K753">
        <v>1458190800</v>
      </c>
      <c r="L753">
        <v>1459486800</v>
      </c>
      <c r="M753" t="b">
        <v>1</v>
      </c>
      <c r="N753" t="b">
        <v>1</v>
      </c>
      <c r="O753" t="s">
        <v>68</v>
      </c>
      <c r="P753">
        <f t="shared" si="71"/>
        <v>232</v>
      </c>
      <c r="Q753">
        <f t="shared" si="70"/>
        <v>30.97</v>
      </c>
      <c r="R753" t="str">
        <f t="shared" si="66"/>
        <v>publishing</v>
      </c>
      <c r="S753" t="str">
        <f t="shared" si="67"/>
        <v>nonfiction</v>
      </c>
      <c r="T753" s="6">
        <f t="shared" si="68"/>
        <v>42446.208333333328</v>
      </c>
      <c r="U753" s="6">
        <f t="shared" si="69"/>
        <v>42461.208333333328</v>
      </c>
    </row>
    <row r="754" spans="1:21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G754" t="s">
        <v>74</v>
      </c>
      <c r="H754">
        <v>114</v>
      </c>
      <c r="I754" t="s">
        <v>21</v>
      </c>
      <c r="J754" t="s">
        <v>22</v>
      </c>
      <c r="K754">
        <v>1280984400</v>
      </c>
      <c r="L754">
        <v>1282539600</v>
      </c>
      <c r="M754" t="b">
        <v>0</v>
      </c>
      <c r="N754" t="b">
        <v>1</v>
      </c>
      <c r="O754" t="s">
        <v>33</v>
      </c>
      <c r="P754">
        <f t="shared" si="71"/>
        <v>92</v>
      </c>
      <c r="Q754">
        <f t="shared" si="70"/>
        <v>47.04</v>
      </c>
      <c r="R754" t="str">
        <f t="shared" si="66"/>
        <v>theater</v>
      </c>
      <c r="S754" t="str">
        <f t="shared" si="67"/>
        <v>plays</v>
      </c>
      <c r="T754" s="6">
        <f t="shared" si="68"/>
        <v>40395.208333333336</v>
      </c>
      <c r="U754" s="6">
        <f t="shared" si="69"/>
        <v>40413.208333333336</v>
      </c>
    </row>
    <row r="755" spans="1:21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G755" t="s">
        <v>20</v>
      </c>
      <c r="H755">
        <v>137</v>
      </c>
      <c r="I755" t="s">
        <v>21</v>
      </c>
      <c r="J755" t="s">
        <v>22</v>
      </c>
      <c r="K755">
        <v>1274590800</v>
      </c>
      <c r="L755">
        <v>1275886800</v>
      </c>
      <c r="M755" t="b">
        <v>0</v>
      </c>
      <c r="N755" t="b">
        <v>0</v>
      </c>
      <c r="O755" t="s">
        <v>122</v>
      </c>
      <c r="P755">
        <f t="shared" si="71"/>
        <v>257</v>
      </c>
      <c r="Q755">
        <f t="shared" si="70"/>
        <v>88.07</v>
      </c>
      <c r="R755" t="str">
        <f t="shared" si="66"/>
        <v>photography</v>
      </c>
      <c r="S755" t="str">
        <f t="shared" si="67"/>
        <v>photography books</v>
      </c>
      <c r="T755" s="6">
        <f t="shared" si="68"/>
        <v>40321.208333333336</v>
      </c>
      <c r="U755" s="6">
        <f t="shared" si="69"/>
        <v>40336.208333333336</v>
      </c>
    </row>
    <row r="756" spans="1:21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G756" t="s">
        <v>20</v>
      </c>
      <c r="H756">
        <v>3205</v>
      </c>
      <c r="I756" t="s">
        <v>21</v>
      </c>
      <c r="J756" t="s">
        <v>22</v>
      </c>
      <c r="K756">
        <v>1351400400</v>
      </c>
      <c r="L756">
        <v>1355983200</v>
      </c>
      <c r="M756" t="b">
        <v>0</v>
      </c>
      <c r="N756" t="b">
        <v>0</v>
      </c>
      <c r="O756" t="s">
        <v>33</v>
      </c>
      <c r="P756">
        <f t="shared" si="71"/>
        <v>168</v>
      </c>
      <c r="Q756">
        <f t="shared" si="70"/>
        <v>37.01</v>
      </c>
      <c r="R756" t="str">
        <f t="shared" si="66"/>
        <v>theater</v>
      </c>
      <c r="S756" t="str">
        <f t="shared" si="67"/>
        <v>plays</v>
      </c>
      <c r="T756" s="6">
        <f t="shared" si="68"/>
        <v>41210.208333333336</v>
      </c>
      <c r="U756" s="6">
        <f t="shared" si="69"/>
        <v>41263.25</v>
      </c>
    </row>
    <row r="757" spans="1:21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G757" t="s">
        <v>20</v>
      </c>
      <c r="H757">
        <v>288</v>
      </c>
      <c r="I757" t="s">
        <v>36</v>
      </c>
      <c r="J757" t="s">
        <v>37</v>
      </c>
      <c r="K757">
        <v>1514354400</v>
      </c>
      <c r="L757">
        <v>1515391200</v>
      </c>
      <c r="M757" t="b">
        <v>0</v>
      </c>
      <c r="N757" t="b">
        <v>1</v>
      </c>
      <c r="O757" t="s">
        <v>33</v>
      </c>
      <c r="P757">
        <f t="shared" si="71"/>
        <v>167</v>
      </c>
      <c r="Q757">
        <f t="shared" si="70"/>
        <v>26.03</v>
      </c>
      <c r="R757" t="str">
        <f t="shared" si="66"/>
        <v>theater</v>
      </c>
      <c r="S757" t="str">
        <f t="shared" si="67"/>
        <v>plays</v>
      </c>
      <c r="T757" s="6">
        <f t="shared" si="68"/>
        <v>43096.25</v>
      </c>
      <c r="U757" s="6">
        <f t="shared" si="69"/>
        <v>43108.25</v>
      </c>
    </row>
    <row r="758" spans="1:21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G758" t="s">
        <v>20</v>
      </c>
      <c r="H758">
        <v>148</v>
      </c>
      <c r="I758" t="s">
        <v>21</v>
      </c>
      <c r="J758" t="s">
        <v>22</v>
      </c>
      <c r="K758">
        <v>1421733600</v>
      </c>
      <c r="L758">
        <v>1422252000</v>
      </c>
      <c r="M758" t="b">
        <v>0</v>
      </c>
      <c r="N758" t="b">
        <v>0</v>
      </c>
      <c r="O758" t="s">
        <v>33</v>
      </c>
      <c r="P758">
        <f t="shared" si="71"/>
        <v>772</v>
      </c>
      <c r="Q758">
        <f t="shared" si="70"/>
        <v>67.819999999999993</v>
      </c>
      <c r="R758" t="str">
        <f t="shared" si="66"/>
        <v>theater</v>
      </c>
      <c r="S758" t="str">
        <f t="shared" si="67"/>
        <v>plays</v>
      </c>
      <c r="T758" s="6">
        <f t="shared" si="68"/>
        <v>42024.25</v>
      </c>
      <c r="U758" s="6">
        <f t="shared" si="69"/>
        <v>42030.25</v>
      </c>
    </row>
    <row r="759" spans="1:21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G759" t="s">
        <v>20</v>
      </c>
      <c r="H759">
        <v>114</v>
      </c>
      <c r="I759" t="s">
        <v>21</v>
      </c>
      <c r="J759" t="s">
        <v>22</v>
      </c>
      <c r="K759">
        <v>1305176400</v>
      </c>
      <c r="L759">
        <v>1305522000</v>
      </c>
      <c r="M759" t="b">
        <v>0</v>
      </c>
      <c r="N759" t="b">
        <v>0</v>
      </c>
      <c r="O759" t="s">
        <v>53</v>
      </c>
      <c r="P759">
        <f t="shared" si="71"/>
        <v>407</v>
      </c>
      <c r="Q759">
        <f t="shared" si="70"/>
        <v>49.96</v>
      </c>
      <c r="R759" t="str">
        <f t="shared" si="66"/>
        <v>film &amp; video</v>
      </c>
      <c r="S759" t="str">
        <f t="shared" si="67"/>
        <v>drama</v>
      </c>
      <c r="T759" s="6">
        <f t="shared" si="68"/>
        <v>40675.208333333336</v>
      </c>
      <c r="U759" s="6">
        <f t="shared" si="69"/>
        <v>40679.208333333336</v>
      </c>
    </row>
    <row r="760" spans="1:21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G760" t="s">
        <v>20</v>
      </c>
      <c r="H760">
        <v>1518</v>
      </c>
      <c r="I760" t="s">
        <v>15</v>
      </c>
      <c r="J760" t="s">
        <v>16</v>
      </c>
      <c r="K760">
        <v>1414126800</v>
      </c>
      <c r="L760">
        <v>1414904400</v>
      </c>
      <c r="M760" t="b">
        <v>0</v>
      </c>
      <c r="N760" t="b">
        <v>0</v>
      </c>
      <c r="O760" t="s">
        <v>23</v>
      </c>
      <c r="P760">
        <f t="shared" si="71"/>
        <v>564</v>
      </c>
      <c r="Q760">
        <f t="shared" si="70"/>
        <v>110.02</v>
      </c>
      <c r="R760" t="str">
        <f t="shared" si="66"/>
        <v>music</v>
      </c>
      <c r="S760" t="str">
        <f t="shared" si="67"/>
        <v>rock</v>
      </c>
      <c r="T760" s="6">
        <f t="shared" si="68"/>
        <v>41936.208333333336</v>
      </c>
      <c r="U760" s="6">
        <f t="shared" si="69"/>
        <v>41945.208333333336</v>
      </c>
    </row>
    <row r="761" spans="1:21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G761" t="s">
        <v>14</v>
      </c>
      <c r="H761">
        <v>1274</v>
      </c>
      <c r="I761" t="s">
        <v>21</v>
      </c>
      <c r="J761" t="s">
        <v>22</v>
      </c>
      <c r="K761">
        <v>1517810400</v>
      </c>
      <c r="L761">
        <v>1520402400</v>
      </c>
      <c r="M761" t="b">
        <v>0</v>
      </c>
      <c r="N761" t="b">
        <v>0</v>
      </c>
      <c r="O761" t="s">
        <v>50</v>
      </c>
      <c r="P761">
        <f t="shared" si="71"/>
        <v>68</v>
      </c>
      <c r="Q761">
        <f t="shared" si="70"/>
        <v>89.96</v>
      </c>
      <c r="R761" t="str">
        <f t="shared" si="66"/>
        <v>music</v>
      </c>
      <c r="S761" t="str">
        <f t="shared" si="67"/>
        <v>electric music</v>
      </c>
      <c r="T761" s="6">
        <f t="shared" si="68"/>
        <v>43136.25</v>
      </c>
      <c r="U761" s="6">
        <f t="shared" si="69"/>
        <v>43166.25</v>
      </c>
    </row>
    <row r="762" spans="1:21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G762" t="s">
        <v>14</v>
      </c>
      <c r="H762">
        <v>210</v>
      </c>
      <c r="I762" t="s">
        <v>107</v>
      </c>
      <c r="J762" t="s">
        <v>108</v>
      </c>
      <c r="K762">
        <v>1564635600</v>
      </c>
      <c r="L762">
        <v>1567141200</v>
      </c>
      <c r="M762" t="b">
        <v>0</v>
      </c>
      <c r="N762" t="b">
        <v>1</v>
      </c>
      <c r="O762" t="s">
        <v>89</v>
      </c>
      <c r="P762">
        <f t="shared" si="71"/>
        <v>34</v>
      </c>
      <c r="Q762">
        <f t="shared" si="70"/>
        <v>79.010000000000005</v>
      </c>
      <c r="R762" t="str">
        <f t="shared" si="66"/>
        <v>games</v>
      </c>
      <c r="S762" t="str">
        <f t="shared" si="67"/>
        <v>video games</v>
      </c>
      <c r="T762" s="6">
        <f t="shared" si="68"/>
        <v>43678.208333333328</v>
      </c>
      <c r="U762" s="6">
        <f t="shared" si="69"/>
        <v>43707.208333333328</v>
      </c>
    </row>
    <row r="763" spans="1:21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G763" t="s">
        <v>20</v>
      </c>
      <c r="H763">
        <v>166</v>
      </c>
      <c r="I763" t="s">
        <v>21</v>
      </c>
      <c r="J763" t="s">
        <v>22</v>
      </c>
      <c r="K763">
        <v>1500699600</v>
      </c>
      <c r="L763">
        <v>1501131600</v>
      </c>
      <c r="M763" t="b">
        <v>0</v>
      </c>
      <c r="N763" t="b">
        <v>0</v>
      </c>
      <c r="O763" t="s">
        <v>23</v>
      </c>
      <c r="P763">
        <f t="shared" si="71"/>
        <v>655</v>
      </c>
      <c r="Q763">
        <f t="shared" si="70"/>
        <v>86.87</v>
      </c>
      <c r="R763" t="str">
        <f t="shared" si="66"/>
        <v>music</v>
      </c>
      <c r="S763" t="str">
        <f t="shared" si="67"/>
        <v>rock</v>
      </c>
      <c r="T763" s="6">
        <f t="shared" si="68"/>
        <v>42938.208333333328</v>
      </c>
      <c r="U763" s="6">
        <f t="shared" si="69"/>
        <v>42943.208333333328</v>
      </c>
    </row>
    <row r="764" spans="1:21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G764" t="s">
        <v>20</v>
      </c>
      <c r="H764">
        <v>100</v>
      </c>
      <c r="I764" t="s">
        <v>26</v>
      </c>
      <c r="J764" t="s">
        <v>27</v>
      </c>
      <c r="K764">
        <v>1354082400</v>
      </c>
      <c r="L764">
        <v>1355032800</v>
      </c>
      <c r="M764" t="b">
        <v>0</v>
      </c>
      <c r="N764" t="b">
        <v>0</v>
      </c>
      <c r="O764" t="s">
        <v>159</v>
      </c>
      <c r="P764">
        <f t="shared" si="71"/>
        <v>177</v>
      </c>
      <c r="Q764">
        <f t="shared" si="70"/>
        <v>62.04</v>
      </c>
      <c r="R764" t="str">
        <f t="shared" si="66"/>
        <v>music</v>
      </c>
      <c r="S764" t="str">
        <f t="shared" si="67"/>
        <v>jazz</v>
      </c>
      <c r="T764" s="6">
        <f t="shared" si="68"/>
        <v>41241.25</v>
      </c>
      <c r="U764" s="6">
        <f t="shared" si="69"/>
        <v>41252.25</v>
      </c>
    </row>
    <row r="765" spans="1:21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G765" t="s">
        <v>20</v>
      </c>
      <c r="H765">
        <v>235</v>
      </c>
      <c r="I765" t="s">
        <v>21</v>
      </c>
      <c r="J765" t="s">
        <v>22</v>
      </c>
      <c r="K765">
        <v>1336453200</v>
      </c>
      <c r="L765">
        <v>1339477200</v>
      </c>
      <c r="M765" t="b">
        <v>0</v>
      </c>
      <c r="N765" t="b">
        <v>1</v>
      </c>
      <c r="O765" t="s">
        <v>33</v>
      </c>
      <c r="P765">
        <f t="shared" si="71"/>
        <v>113</v>
      </c>
      <c r="Q765">
        <f t="shared" si="70"/>
        <v>26.97</v>
      </c>
      <c r="R765" t="str">
        <f t="shared" si="66"/>
        <v>theater</v>
      </c>
      <c r="S765" t="str">
        <f t="shared" si="67"/>
        <v>plays</v>
      </c>
      <c r="T765" s="6">
        <f t="shared" si="68"/>
        <v>41037.208333333336</v>
      </c>
      <c r="U765" s="6">
        <f t="shared" si="69"/>
        <v>41072.208333333336</v>
      </c>
    </row>
    <row r="766" spans="1:21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G766" t="s">
        <v>20</v>
      </c>
      <c r="H766">
        <v>148</v>
      </c>
      <c r="I766" t="s">
        <v>21</v>
      </c>
      <c r="J766" t="s">
        <v>22</v>
      </c>
      <c r="K766">
        <v>1305262800</v>
      </c>
      <c r="L766">
        <v>1305954000</v>
      </c>
      <c r="M766" t="b">
        <v>0</v>
      </c>
      <c r="N766" t="b">
        <v>0</v>
      </c>
      <c r="O766" t="s">
        <v>23</v>
      </c>
      <c r="P766">
        <f t="shared" si="71"/>
        <v>728</v>
      </c>
      <c r="Q766">
        <f t="shared" si="70"/>
        <v>54.12</v>
      </c>
      <c r="R766" t="str">
        <f t="shared" si="66"/>
        <v>music</v>
      </c>
      <c r="S766" t="str">
        <f t="shared" si="67"/>
        <v>rock</v>
      </c>
      <c r="T766" s="6">
        <f t="shared" si="68"/>
        <v>40676.208333333336</v>
      </c>
      <c r="U766" s="6">
        <f t="shared" si="69"/>
        <v>40684.208333333336</v>
      </c>
    </row>
    <row r="767" spans="1:21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G767" t="s">
        <v>20</v>
      </c>
      <c r="H767">
        <v>198</v>
      </c>
      <c r="I767" t="s">
        <v>21</v>
      </c>
      <c r="J767" t="s">
        <v>22</v>
      </c>
      <c r="K767">
        <v>1492232400</v>
      </c>
      <c r="L767">
        <v>1494392400</v>
      </c>
      <c r="M767" t="b">
        <v>1</v>
      </c>
      <c r="N767" t="b">
        <v>1</v>
      </c>
      <c r="O767" t="s">
        <v>60</v>
      </c>
      <c r="P767">
        <f t="shared" si="71"/>
        <v>208</v>
      </c>
      <c r="Q767">
        <f t="shared" si="70"/>
        <v>41.04</v>
      </c>
      <c r="R767" t="str">
        <f t="shared" si="66"/>
        <v>music</v>
      </c>
      <c r="S767" t="str">
        <f t="shared" si="67"/>
        <v>indie rock</v>
      </c>
      <c r="T767" s="6">
        <f t="shared" si="68"/>
        <v>42840.208333333328</v>
      </c>
      <c r="U767" s="6">
        <f t="shared" si="69"/>
        <v>42865.208333333328</v>
      </c>
    </row>
    <row r="768" spans="1:21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G768" t="s">
        <v>14</v>
      </c>
      <c r="H768">
        <v>248</v>
      </c>
      <c r="I768" t="s">
        <v>26</v>
      </c>
      <c r="J768" t="s">
        <v>27</v>
      </c>
      <c r="K768">
        <v>1537333200</v>
      </c>
      <c r="L768">
        <v>1537419600</v>
      </c>
      <c r="M768" t="b">
        <v>0</v>
      </c>
      <c r="N768" t="b">
        <v>0</v>
      </c>
      <c r="O768" t="s">
        <v>474</v>
      </c>
      <c r="P768">
        <f t="shared" si="71"/>
        <v>31</v>
      </c>
      <c r="Q768">
        <f t="shared" si="70"/>
        <v>55.05</v>
      </c>
      <c r="R768" t="str">
        <f t="shared" si="66"/>
        <v>film &amp; video</v>
      </c>
      <c r="S768" t="str">
        <f t="shared" si="67"/>
        <v>science fiction</v>
      </c>
      <c r="T768" s="6">
        <f t="shared" si="68"/>
        <v>43362.208333333328</v>
      </c>
      <c r="U768" s="6">
        <f t="shared" si="69"/>
        <v>43363.208333333328</v>
      </c>
    </row>
    <row r="769" spans="1:21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G769" t="s">
        <v>14</v>
      </c>
      <c r="H769">
        <v>513</v>
      </c>
      <c r="I769" t="s">
        <v>21</v>
      </c>
      <c r="J769" t="s">
        <v>22</v>
      </c>
      <c r="K769">
        <v>1444107600</v>
      </c>
      <c r="L769">
        <v>1447999200</v>
      </c>
      <c r="M769" t="b">
        <v>0</v>
      </c>
      <c r="N769" t="b">
        <v>0</v>
      </c>
      <c r="O769" t="s">
        <v>206</v>
      </c>
      <c r="P769">
        <f t="shared" si="71"/>
        <v>57</v>
      </c>
      <c r="Q769">
        <f t="shared" si="70"/>
        <v>107.94</v>
      </c>
      <c r="R769" t="str">
        <f t="shared" si="66"/>
        <v>publishing</v>
      </c>
      <c r="S769" t="str">
        <f t="shared" si="67"/>
        <v>translations</v>
      </c>
      <c r="T769" s="6">
        <f t="shared" si="68"/>
        <v>42283.208333333328</v>
      </c>
      <c r="U769" s="6">
        <f t="shared" si="69"/>
        <v>42328.25</v>
      </c>
    </row>
    <row r="770" spans="1:21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G770" t="s">
        <v>20</v>
      </c>
      <c r="H770">
        <v>150</v>
      </c>
      <c r="I770" t="s">
        <v>21</v>
      </c>
      <c r="J770" t="s">
        <v>22</v>
      </c>
      <c r="K770">
        <v>1386741600</v>
      </c>
      <c r="L770">
        <v>1388037600</v>
      </c>
      <c r="M770" t="b">
        <v>0</v>
      </c>
      <c r="N770" t="b">
        <v>0</v>
      </c>
      <c r="O770" t="s">
        <v>33</v>
      </c>
      <c r="P770">
        <f t="shared" si="71"/>
        <v>231</v>
      </c>
      <c r="Q770">
        <f t="shared" si="70"/>
        <v>73.92</v>
      </c>
      <c r="R770" t="str">
        <f t="shared" si="66"/>
        <v>theater</v>
      </c>
      <c r="S770" t="str">
        <f t="shared" si="67"/>
        <v>plays</v>
      </c>
      <c r="T770" s="6">
        <f t="shared" si="68"/>
        <v>41619.25</v>
      </c>
      <c r="U770" s="6">
        <f t="shared" si="69"/>
        <v>41634.25</v>
      </c>
    </row>
    <row r="771" spans="1:21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G771" t="s">
        <v>14</v>
      </c>
      <c r="H771">
        <v>3410</v>
      </c>
      <c r="I771" t="s">
        <v>21</v>
      </c>
      <c r="J771" t="s">
        <v>22</v>
      </c>
      <c r="K771">
        <v>1376542800</v>
      </c>
      <c r="L771">
        <v>1378789200</v>
      </c>
      <c r="M771" t="b">
        <v>0</v>
      </c>
      <c r="N771" t="b">
        <v>0</v>
      </c>
      <c r="O771" t="s">
        <v>89</v>
      </c>
      <c r="P771">
        <f t="shared" si="71"/>
        <v>87</v>
      </c>
      <c r="Q771">
        <f t="shared" si="70"/>
        <v>32</v>
      </c>
      <c r="R771" t="str">
        <f t="shared" ref="R771:R834" si="72">LEFT(O771,SEARCH("/",O771)-1)</f>
        <v>games</v>
      </c>
      <c r="S771" t="str">
        <f t="shared" ref="S771:S834" si="73">RIGHT(O771,LEN(O771)-SEARCH("/",O771))</f>
        <v>video games</v>
      </c>
      <c r="T771" s="6">
        <f t="shared" ref="T771:T834" si="74">(((K771/60)/60)/24)+DATE(1970,1,1)</f>
        <v>41501.208333333336</v>
      </c>
      <c r="U771" s="6">
        <f t="shared" ref="U771:U834" si="75">(((L771/60)/60)/24)+DATE(1970,1,1)</f>
        <v>41527.208333333336</v>
      </c>
    </row>
    <row r="772" spans="1:21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G772" t="s">
        <v>20</v>
      </c>
      <c r="H772">
        <v>216</v>
      </c>
      <c r="I772" t="s">
        <v>107</v>
      </c>
      <c r="J772" t="s">
        <v>108</v>
      </c>
      <c r="K772">
        <v>1397451600</v>
      </c>
      <c r="L772">
        <v>1398056400</v>
      </c>
      <c r="M772" t="b">
        <v>0</v>
      </c>
      <c r="N772" t="b">
        <v>1</v>
      </c>
      <c r="O772" t="s">
        <v>33</v>
      </c>
      <c r="P772">
        <f t="shared" si="71"/>
        <v>271</v>
      </c>
      <c r="Q772">
        <f t="shared" ref="Q772:Q835" si="76">ROUND(E772/H772,2)</f>
        <v>53.9</v>
      </c>
      <c r="R772" t="str">
        <f t="shared" si="72"/>
        <v>theater</v>
      </c>
      <c r="S772" t="str">
        <f t="shared" si="73"/>
        <v>plays</v>
      </c>
      <c r="T772" s="6">
        <f t="shared" si="74"/>
        <v>41743.208333333336</v>
      </c>
      <c r="U772" s="6">
        <f t="shared" si="75"/>
        <v>41750.208333333336</v>
      </c>
    </row>
    <row r="773" spans="1:21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G773" t="s">
        <v>74</v>
      </c>
      <c r="H773">
        <v>26</v>
      </c>
      <c r="I773" t="s">
        <v>21</v>
      </c>
      <c r="J773" t="s">
        <v>22</v>
      </c>
      <c r="K773">
        <v>1548482400</v>
      </c>
      <c r="L773">
        <v>1550815200</v>
      </c>
      <c r="M773" t="b">
        <v>0</v>
      </c>
      <c r="N773" t="b">
        <v>0</v>
      </c>
      <c r="O773" t="s">
        <v>33</v>
      </c>
      <c r="P773">
        <f t="shared" si="71"/>
        <v>49</v>
      </c>
      <c r="Q773">
        <f t="shared" si="76"/>
        <v>106.5</v>
      </c>
      <c r="R773" t="str">
        <f t="shared" si="72"/>
        <v>theater</v>
      </c>
      <c r="S773" t="str">
        <f t="shared" si="73"/>
        <v>plays</v>
      </c>
      <c r="T773" s="6">
        <f t="shared" si="74"/>
        <v>43491.25</v>
      </c>
      <c r="U773" s="6">
        <f t="shared" si="75"/>
        <v>43518.25</v>
      </c>
    </row>
    <row r="774" spans="1:21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G774" t="s">
        <v>20</v>
      </c>
      <c r="H774">
        <v>5139</v>
      </c>
      <c r="I774" t="s">
        <v>21</v>
      </c>
      <c r="J774" t="s">
        <v>22</v>
      </c>
      <c r="K774">
        <v>1549692000</v>
      </c>
      <c r="L774">
        <v>1550037600</v>
      </c>
      <c r="M774" t="b">
        <v>0</v>
      </c>
      <c r="N774" t="b">
        <v>0</v>
      </c>
      <c r="O774" t="s">
        <v>60</v>
      </c>
      <c r="P774">
        <f t="shared" si="71"/>
        <v>113</v>
      </c>
      <c r="Q774">
        <f t="shared" si="76"/>
        <v>33</v>
      </c>
      <c r="R774" t="str">
        <f t="shared" si="72"/>
        <v>music</v>
      </c>
      <c r="S774" t="str">
        <f t="shared" si="73"/>
        <v>indie rock</v>
      </c>
      <c r="T774" s="6">
        <f t="shared" si="74"/>
        <v>43505.25</v>
      </c>
      <c r="U774" s="6">
        <f t="shared" si="75"/>
        <v>43509.25</v>
      </c>
    </row>
    <row r="775" spans="1:21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G775" t="s">
        <v>20</v>
      </c>
      <c r="H775">
        <v>2353</v>
      </c>
      <c r="I775" t="s">
        <v>21</v>
      </c>
      <c r="J775" t="s">
        <v>22</v>
      </c>
      <c r="K775">
        <v>1492059600</v>
      </c>
      <c r="L775">
        <v>1492923600</v>
      </c>
      <c r="M775" t="b">
        <v>0</v>
      </c>
      <c r="N775" t="b">
        <v>0</v>
      </c>
      <c r="O775" t="s">
        <v>33</v>
      </c>
      <c r="P775">
        <f t="shared" ref="P775:P838" si="77">ROUND(100*(E775/D775),0)</f>
        <v>191</v>
      </c>
      <c r="Q775">
        <f t="shared" si="76"/>
        <v>43</v>
      </c>
      <c r="R775" t="str">
        <f t="shared" si="72"/>
        <v>theater</v>
      </c>
      <c r="S775" t="str">
        <f t="shared" si="73"/>
        <v>plays</v>
      </c>
      <c r="T775" s="6">
        <f t="shared" si="74"/>
        <v>42838.208333333328</v>
      </c>
      <c r="U775" s="6">
        <f t="shared" si="75"/>
        <v>42848.208333333328</v>
      </c>
    </row>
    <row r="776" spans="1:21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G776" t="s">
        <v>20</v>
      </c>
      <c r="H776">
        <v>78</v>
      </c>
      <c r="I776" t="s">
        <v>107</v>
      </c>
      <c r="J776" t="s">
        <v>108</v>
      </c>
      <c r="K776">
        <v>1463979600</v>
      </c>
      <c r="L776">
        <v>1467522000</v>
      </c>
      <c r="M776" t="b">
        <v>0</v>
      </c>
      <c r="N776" t="b">
        <v>0</v>
      </c>
      <c r="O776" t="s">
        <v>28</v>
      </c>
      <c r="P776">
        <f t="shared" si="77"/>
        <v>136</v>
      </c>
      <c r="Q776">
        <f t="shared" si="76"/>
        <v>86.86</v>
      </c>
      <c r="R776" t="str">
        <f t="shared" si="72"/>
        <v>technology</v>
      </c>
      <c r="S776" t="str">
        <f t="shared" si="73"/>
        <v>web</v>
      </c>
      <c r="T776" s="6">
        <f t="shared" si="74"/>
        <v>42513.208333333328</v>
      </c>
      <c r="U776" s="6">
        <f t="shared" si="75"/>
        <v>42554.208333333328</v>
      </c>
    </row>
    <row r="777" spans="1:21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G777" t="s">
        <v>14</v>
      </c>
      <c r="H777">
        <v>10</v>
      </c>
      <c r="I777" t="s">
        <v>21</v>
      </c>
      <c r="J777" t="s">
        <v>22</v>
      </c>
      <c r="K777">
        <v>1415253600</v>
      </c>
      <c r="L777">
        <v>1416117600</v>
      </c>
      <c r="M777" t="b">
        <v>0</v>
      </c>
      <c r="N777" t="b">
        <v>0</v>
      </c>
      <c r="O777" t="s">
        <v>23</v>
      </c>
      <c r="P777">
        <f t="shared" si="77"/>
        <v>10</v>
      </c>
      <c r="Q777">
        <f t="shared" si="76"/>
        <v>96.8</v>
      </c>
      <c r="R777" t="str">
        <f t="shared" si="72"/>
        <v>music</v>
      </c>
      <c r="S777" t="str">
        <f t="shared" si="73"/>
        <v>rock</v>
      </c>
      <c r="T777" s="6">
        <f t="shared" si="74"/>
        <v>41949.25</v>
      </c>
      <c r="U777" s="6">
        <f t="shared" si="75"/>
        <v>41959.25</v>
      </c>
    </row>
    <row r="778" spans="1:21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G778" t="s">
        <v>14</v>
      </c>
      <c r="H778">
        <v>2201</v>
      </c>
      <c r="I778" t="s">
        <v>21</v>
      </c>
      <c r="J778" t="s">
        <v>22</v>
      </c>
      <c r="K778">
        <v>1562216400</v>
      </c>
      <c r="L778">
        <v>1563771600</v>
      </c>
      <c r="M778" t="b">
        <v>0</v>
      </c>
      <c r="N778" t="b">
        <v>0</v>
      </c>
      <c r="O778" t="s">
        <v>33</v>
      </c>
      <c r="P778">
        <f t="shared" si="77"/>
        <v>66</v>
      </c>
      <c r="Q778">
        <f t="shared" si="76"/>
        <v>33</v>
      </c>
      <c r="R778" t="str">
        <f t="shared" si="72"/>
        <v>theater</v>
      </c>
      <c r="S778" t="str">
        <f t="shared" si="73"/>
        <v>plays</v>
      </c>
      <c r="T778" s="6">
        <f t="shared" si="74"/>
        <v>43650.208333333328</v>
      </c>
      <c r="U778" s="6">
        <f t="shared" si="75"/>
        <v>43668.208333333328</v>
      </c>
    </row>
    <row r="779" spans="1:21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G779" t="s">
        <v>14</v>
      </c>
      <c r="H779">
        <v>676</v>
      </c>
      <c r="I779" t="s">
        <v>21</v>
      </c>
      <c r="J779" t="s">
        <v>22</v>
      </c>
      <c r="K779">
        <v>1316754000</v>
      </c>
      <c r="L779">
        <v>1319259600</v>
      </c>
      <c r="M779" t="b">
        <v>0</v>
      </c>
      <c r="N779" t="b">
        <v>0</v>
      </c>
      <c r="O779" t="s">
        <v>33</v>
      </c>
      <c r="P779">
        <f t="shared" si="77"/>
        <v>49</v>
      </c>
      <c r="Q779">
        <f t="shared" si="76"/>
        <v>68.03</v>
      </c>
      <c r="R779" t="str">
        <f t="shared" si="72"/>
        <v>theater</v>
      </c>
      <c r="S779" t="str">
        <f t="shared" si="73"/>
        <v>plays</v>
      </c>
      <c r="T779" s="6">
        <f t="shared" si="74"/>
        <v>40809.208333333336</v>
      </c>
      <c r="U779" s="6">
        <f t="shared" si="75"/>
        <v>40838.208333333336</v>
      </c>
    </row>
    <row r="780" spans="1:21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G780" t="s">
        <v>20</v>
      </c>
      <c r="H780">
        <v>174</v>
      </c>
      <c r="I780" t="s">
        <v>98</v>
      </c>
      <c r="J780" t="s">
        <v>99</v>
      </c>
      <c r="K780">
        <v>1313211600</v>
      </c>
      <c r="L780">
        <v>1313643600</v>
      </c>
      <c r="M780" t="b">
        <v>0</v>
      </c>
      <c r="N780" t="b">
        <v>0</v>
      </c>
      <c r="O780" t="s">
        <v>71</v>
      </c>
      <c r="P780">
        <f t="shared" si="77"/>
        <v>788</v>
      </c>
      <c r="Q780">
        <f t="shared" si="76"/>
        <v>58.87</v>
      </c>
      <c r="R780" t="str">
        <f t="shared" si="72"/>
        <v>film &amp; video</v>
      </c>
      <c r="S780" t="str">
        <f t="shared" si="73"/>
        <v>animation</v>
      </c>
      <c r="T780" s="6">
        <f t="shared" si="74"/>
        <v>40768.208333333336</v>
      </c>
      <c r="U780" s="6">
        <f t="shared" si="75"/>
        <v>40773.208333333336</v>
      </c>
    </row>
    <row r="781" spans="1:21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G781" t="s">
        <v>14</v>
      </c>
      <c r="H781">
        <v>831</v>
      </c>
      <c r="I781" t="s">
        <v>21</v>
      </c>
      <c r="J781" t="s">
        <v>22</v>
      </c>
      <c r="K781">
        <v>1439528400</v>
      </c>
      <c r="L781">
        <v>1440306000</v>
      </c>
      <c r="M781" t="b">
        <v>0</v>
      </c>
      <c r="N781" t="b">
        <v>1</v>
      </c>
      <c r="O781" t="s">
        <v>33</v>
      </c>
      <c r="P781">
        <f t="shared" si="77"/>
        <v>80</v>
      </c>
      <c r="Q781">
        <f t="shared" si="76"/>
        <v>105.05</v>
      </c>
      <c r="R781" t="str">
        <f t="shared" si="72"/>
        <v>theater</v>
      </c>
      <c r="S781" t="str">
        <f t="shared" si="73"/>
        <v>plays</v>
      </c>
      <c r="T781" s="6">
        <f t="shared" si="74"/>
        <v>42230.208333333328</v>
      </c>
      <c r="U781" s="6">
        <f t="shared" si="75"/>
        <v>42239.208333333328</v>
      </c>
    </row>
    <row r="782" spans="1:21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G782" t="s">
        <v>20</v>
      </c>
      <c r="H782">
        <v>164</v>
      </c>
      <c r="I782" t="s">
        <v>21</v>
      </c>
      <c r="J782" t="s">
        <v>22</v>
      </c>
      <c r="K782">
        <v>1469163600</v>
      </c>
      <c r="L782">
        <v>1470805200</v>
      </c>
      <c r="M782" t="b">
        <v>0</v>
      </c>
      <c r="N782" t="b">
        <v>1</v>
      </c>
      <c r="O782" t="s">
        <v>53</v>
      </c>
      <c r="P782">
        <f t="shared" si="77"/>
        <v>106</v>
      </c>
      <c r="Q782">
        <f t="shared" si="76"/>
        <v>33.049999999999997</v>
      </c>
      <c r="R782" t="str">
        <f t="shared" si="72"/>
        <v>film &amp; video</v>
      </c>
      <c r="S782" t="str">
        <f t="shared" si="73"/>
        <v>drama</v>
      </c>
      <c r="T782" s="6">
        <f t="shared" si="74"/>
        <v>42573.208333333328</v>
      </c>
      <c r="U782" s="6">
        <f t="shared" si="75"/>
        <v>42592.208333333328</v>
      </c>
    </row>
    <row r="783" spans="1:21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G783" t="s">
        <v>74</v>
      </c>
      <c r="H783">
        <v>56</v>
      </c>
      <c r="I783" t="s">
        <v>98</v>
      </c>
      <c r="J783" t="s">
        <v>99</v>
      </c>
      <c r="K783">
        <v>1288501200</v>
      </c>
      <c r="L783">
        <v>1292911200</v>
      </c>
      <c r="M783" t="b">
        <v>0</v>
      </c>
      <c r="N783" t="b">
        <v>0</v>
      </c>
      <c r="O783" t="s">
        <v>33</v>
      </c>
      <c r="P783">
        <f t="shared" si="77"/>
        <v>51</v>
      </c>
      <c r="Q783">
        <f t="shared" si="76"/>
        <v>78.819999999999993</v>
      </c>
      <c r="R783" t="str">
        <f t="shared" si="72"/>
        <v>theater</v>
      </c>
      <c r="S783" t="str">
        <f t="shared" si="73"/>
        <v>plays</v>
      </c>
      <c r="T783" s="6">
        <f t="shared" si="74"/>
        <v>40482.208333333336</v>
      </c>
      <c r="U783" s="6">
        <f t="shared" si="75"/>
        <v>40533.25</v>
      </c>
    </row>
    <row r="784" spans="1:21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G784" t="s">
        <v>20</v>
      </c>
      <c r="H784">
        <v>161</v>
      </c>
      <c r="I784" t="s">
        <v>21</v>
      </c>
      <c r="J784" t="s">
        <v>22</v>
      </c>
      <c r="K784">
        <v>1298959200</v>
      </c>
      <c r="L784">
        <v>1301374800</v>
      </c>
      <c r="M784" t="b">
        <v>0</v>
      </c>
      <c r="N784" t="b">
        <v>1</v>
      </c>
      <c r="O784" t="s">
        <v>71</v>
      </c>
      <c r="P784">
        <f t="shared" si="77"/>
        <v>215</v>
      </c>
      <c r="Q784">
        <f t="shared" si="76"/>
        <v>68.2</v>
      </c>
      <c r="R784" t="str">
        <f t="shared" si="72"/>
        <v>film &amp; video</v>
      </c>
      <c r="S784" t="str">
        <f t="shared" si="73"/>
        <v>animation</v>
      </c>
      <c r="T784" s="6">
        <f t="shared" si="74"/>
        <v>40603.25</v>
      </c>
      <c r="U784" s="6">
        <f t="shared" si="75"/>
        <v>40631.208333333336</v>
      </c>
    </row>
    <row r="785" spans="1:21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G785" t="s">
        <v>20</v>
      </c>
      <c r="H785">
        <v>138</v>
      </c>
      <c r="I785" t="s">
        <v>21</v>
      </c>
      <c r="J785" t="s">
        <v>22</v>
      </c>
      <c r="K785">
        <v>1387260000</v>
      </c>
      <c r="L785">
        <v>1387864800</v>
      </c>
      <c r="M785" t="b">
        <v>0</v>
      </c>
      <c r="N785" t="b">
        <v>0</v>
      </c>
      <c r="O785" t="s">
        <v>23</v>
      </c>
      <c r="P785">
        <f t="shared" si="77"/>
        <v>141</v>
      </c>
      <c r="Q785">
        <f t="shared" si="76"/>
        <v>75.73</v>
      </c>
      <c r="R785" t="str">
        <f t="shared" si="72"/>
        <v>music</v>
      </c>
      <c r="S785" t="str">
        <f t="shared" si="73"/>
        <v>rock</v>
      </c>
      <c r="T785" s="6">
        <f t="shared" si="74"/>
        <v>41625.25</v>
      </c>
      <c r="U785" s="6">
        <f t="shared" si="75"/>
        <v>41632.25</v>
      </c>
    </row>
    <row r="786" spans="1:21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G786" t="s">
        <v>20</v>
      </c>
      <c r="H786">
        <v>3308</v>
      </c>
      <c r="I786" t="s">
        <v>21</v>
      </c>
      <c r="J786" t="s">
        <v>22</v>
      </c>
      <c r="K786">
        <v>1457244000</v>
      </c>
      <c r="L786">
        <v>1458190800</v>
      </c>
      <c r="M786" t="b">
        <v>0</v>
      </c>
      <c r="N786" t="b">
        <v>0</v>
      </c>
      <c r="O786" t="s">
        <v>28</v>
      </c>
      <c r="P786">
        <f t="shared" si="77"/>
        <v>115</v>
      </c>
      <c r="Q786">
        <f t="shared" si="76"/>
        <v>31</v>
      </c>
      <c r="R786" t="str">
        <f t="shared" si="72"/>
        <v>technology</v>
      </c>
      <c r="S786" t="str">
        <f t="shared" si="73"/>
        <v>web</v>
      </c>
      <c r="T786" s="6">
        <f t="shared" si="74"/>
        <v>42435.25</v>
      </c>
      <c r="U786" s="6">
        <f t="shared" si="75"/>
        <v>42446.208333333328</v>
      </c>
    </row>
    <row r="787" spans="1:21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G787" t="s">
        <v>20</v>
      </c>
      <c r="H787">
        <v>127</v>
      </c>
      <c r="I787" t="s">
        <v>26</v>
      </c>
      <c r="J787" t="s">
        <v>27</v>
      </c>
      <c r="K787">
        <v>1556341200</v>
      </c>
      <c r="L787">
        <v>1559278800</v>
      </c>
      <c r="M787" t="b">
        <v>0</v>
      </c>
      <c r="N787" t="b">
        <v>1</v>
      </c>
      <c r="O787" t="s">
        <v>71</v>
      </c>
      <c r="P787">
        <f t="shared" si="77"/>
        <v>193</v>
      </c>
      <c r="Q787">
        <f t="shared" si="76"/>
        <v>101.88</v>
      </c>
      <c r="R787" t="str">
        <f t="shared" si="72"/>
        <v>film &amp; video</v>
      </c>
      <c r="S787" t="str">
        <f t="shared" si="73"/>
        <v>animation</v>
      </c>
      <c r="T787" s="6">
        <f t="shared" si="74"/>
        <v>43582.208333333328</v>
      </c>
      <c r="U787" s="6">
        <f t="shared" si="75"/>
        <v>43616.208333333328</v>
      </c>
    </row>
    <row r="788" spans="1:21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G788" t="s">
        <v>20</v>
      </c>
      <c r="H788">
        <v>207</v>
      </c>
      <c r="I788" t="s">
        <v>107</v>
      </c>
      <c r="J788" t="s">
        <v>108</v>
      </c>
      <c r="K788">
        <v>1522126800</v>
      </c>
      <c r="L788">
        <v>1522731600</v>
      </c>
      <c r="M788" t="b">
        <v>0</v>
      </c>
      <c r="N788" t="b">
        <v>1</v>
      </c>
      <c r="O788" t="s">
        <v>159</v>
      </c>
      <c r="P788">
        <f t="shared" si="77"/>
        <v>730</v>
      </c>
      <c r="Q788">
        <f t="shared" si="76"/>
        <v>52.88</v>
      </c>
      <c r="R788" t="str">
        <f t="shared" si="72"/>
        <v>music</v>
      </c>
      <c r="S788" t="str">
        <f t="shared" si="73"/>
        <v>jazz</v>
      </c>
      <c r="T788" s="6">
        <f t="shared" si="74"/>
        <v>43186.208333333328</v>
      </c>
      <c r="U788" s="6">
        <f t="shared" si="75"/>
        <v>43193.208333333328</v>
      </c>
    </row>
    <row r="789" spans="1:21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G789" t="s">
        <v>14</v>
      </c>
      <c r="H789">
        <v>859</v>
      </c>
      <c r="I789" t="s">
        <v>15</v>
      </c>
      <c r="J789" t="s">
        <v>16</v>
      </c>
      <c r="K789">
        <v>1305954000</v>
      </c>
      <c r="L789">
        <v>1306731600</v>
      </c>
      <c r="M789" t="b">
        <v>0</v>
      </c>
      <c r="N789" t="b">
        <v>0</v>
      </c>
      <c r="O789" t="s">
        <v>23</v>
      </c>
      <c r="P789">
        <f t="shared" si="77"/>
        <v>100</v>
      </c>
      <c r="Q789">
        <f t="shared" si="76"/>
        <v>71.010000000000005</v>
      </c>
      <c r="R789" t="str">
        <f t="shared" si="72"/>
        <v>music</v>
      </c>
      <c r="S789" t="str">
        <f t="shared" si="73"/>
        <v>rock</v>
      </c>
      <c r="T789" s="6">
        <f t="shared" si="74"/>
        <v>40684.208333333336</v>
      </c>
      <c r="U789" s="6">
        <f t="shared" si="75"/>
        <v>40693.208333333336</v>
      </c>
    </row>
    <row r="790" spans="1:21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G790" t="s">
        <v>47</v>
      </c>
      <c r="H790">
        <v>31</v>
      </c>
      <c r="I790" t="s">
        <v>21</v>
      </c>
      <c r="J790" t="s">
        <v>22</v>
      </c>
      <c r="K790">
        <v>1350709200</v>
      </c>
      <c r="L790">
        <v>1352527200</v>
      </c>
      <c r="M790" t="b">
        <v>0</v>
      </c>
      <c r="N790" t="b">
        <v>0</v>
      </c>
      <c r="O790" t="s">
        <v>71</v>
      </c>
      <c r="P790">
        <f t="shared" si="77"/>
        <v>88</v>
      </c>
      <c r="Q790">
        <f t="shared" si="76"/>
        <v>102.39</v>
      </c>
      <c r="R790" t="str">
        <f t="shared" si="72"/>
        <v>film &amp; video</v>
      </c>
      <c r="S790" t="str">
        <f t="shared" si="73"/>
        <v>animation</v>
      </c>
      <c r="T790" s="6">
        <f t="shared" si="74"/>
        <v>41202.208333333336</v>
      </c>
      <c r="U790" s="6">
        <f t="shared" si="75"/>
        <v>41223.25</v>
      </c>
    </row>
    <row r="791" spans="1:21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G791" t="s">
        <v>14</v>
      </c>
      <c r="H791">
        <v>45</v>
      </c>
      <c r="I791" t="s">
        <v>21</v>
      </c>
      <c r="J791" t="s">
        <v>22</v>
      </c>
      <c r="K791">
        <v>1401166800</v>
      </c>
      <c r="L791">
        <v>1404363600</v>
      </c>
      <c r="M791" t="b">
        <v>0</v>
      </c>
      <c r="N791" t="b">
        <v>0</v>
      </c>
      <c r="O791" t="s">
        <v>33</v>
      </c>
      <c r="P791">
        <f t="shared" si="77"/>
        <v>37</v>
      </c>
      <c r="Q791">
        <f t="shared" si="76"/>
        <v>74.47</v>
      </c>
      <c r="R791" t="str">
        <f t="shared" si="72"/>
        <v>theater</v>
      </c>
      <c r="S791" t="str">
        <f t="shared" si="73"/>
        <v>plays</v>
      </c>
      <c r="T791" s="6">
        <f t="shared" si="74"/>
        <v>41786.208333333336</v>
      </c>
      <c r="U791" s="6">
        <f t="shared" si="75"/>
        <v>41823.208333333336</v>
      </c>
    </row>
    <row r="792" spans="1:21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G792" t="s">
        <v>74</v>
      </c>
      <c r="H792">
        <v>1113</v>
      </c>
      <c r="I792" t="s">
        <v>21</v>
      </c>
      <c r="J792" t="s">
        <v>22</v>
      </c>
      <c r="K792">
        <v>1266127200</v>
      </c>
      <c r="L792">
        <v>1266645600</v>
      </c>
      <c r="M792" t="b">
        <v>0</v>
      </c>
      <c r="N792" t="b">
        <v>0</v>
      </c>
      <c r="O792" t="s">
        <v>33</v>
      </c>
      <c r="P792">
        <f t="shared" si="77"/>
        <v>31</v>
      </c>
      <c r="Q792">
        <f t="shared" si="76"/>
        <v>51.01</v>
      </c>
      <c r="R792" t="str">
        <f t="shared" si="72"/>
        <v>theater</v>
      </c>
      <c r="S792" t="str">
        <f t="shared" si="73"/>
        <v>plays</v>
      </c>
      <c r="T792" s="6">
        <f t="shared" si="74"/>
        <v>40223.25</v>
      </c>
      <c r="U792" s="6">
        <f t="shared" si="75"/>
        <v>40229.25</v>
      </c>
    </row>
    <row r="793" spans="1:21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G793" t="s">
        <v>14</v>
      </c>
      <c r="H793">
        <v>6</v>
      </c>
      <c r="I793" t="s">
        <v>21</v>
      </c>
      <c r="J793" t="s">
        <v>22</v>
      </c>
      <c r="K793">
        <v>1481436000</v>
      </c>
      <c r="L793">
        <v>1482818400</v>
      </c>
      <c r="M793" t="b">
        <v>0</v>
      </c>
      <c r="N793" t="b">
        <v>0</v>
      </c>
      <c r="O793" t="s">
        <v>17</v>
      </c>
      <c r="P793">
        <f t="shared" si="77"/>
        <v>26</v>
      </c>
      <c r="Q793">
        <f t="shared" si="76"/>
        <v>90</v>
      </c>
      <c r="R793" t="str">
        <f t="shared" si="72"/>
        <v>food</v>
      </c>
      <c r="S793" t="str">
        <f t="shared" si="73"/>
        <v>food trucks</v>
      </c>
      <c r="T793" s="6">
        <f t="shared" si="74"/>
        <v>42715.25</v>
      </c>
      <c r="U793" s="6">
        <f t="shared" si="75"/>
        <v>42731.25</v>
      </c>
    </row>
    <row r="794" spans="1:21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G794" t="s">
        <v>14</v>
      </c>
      <c r="H794">
        <v>7</v>
      </c>
      <c r="I794" t="s">
        <v>21</v>
      </c>
      <c r="J794" t="s">
        <v>22</v>
      </c>
      <c r="K794">
        <v>1372222800</v>
      </c>
      <c r="L794">
        <v>1374642000</v>
      </c>
      <c r="M794" t="b">
        <v>0</v>
      </c>
      <c r="N794" t="b">
        <v>1</v>
      </c>
      <c r="O794" t="s">
        <v>33</v>
      </c>
      <c r="P794">
        <f t="shared" si="77"/>
        <v>34</v>
      </c>
      <c r="Q794">
        <f t="shared" si="76"/>
        <v>97.14</v>
      </c>
      <c r="R794" t="str">
        <f t="shared" si="72"/>
        <v>theater</v>
      </c>
      <c r="S794" t="str">
        <f t="shared" si="73"/>
        <v>plays</v>
      </c>
      <c r="T794" s="6">
        <f t="shared" si="74"/>
        <v>41451.208333333336</v>
      </c>
      <c r="U794" s="6">
        <f t="shared" si="75"/>
        <v>41479.208333333336</v>
      </c>
    </row>
    <row r="795" spans="1:21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G795" t="s">
        <v>20</v>
      </c>
      <c r="H795">
        <v>181</v>
      </c>
      <c r="I795" t="s">
        <v>98</v>
      </c>
      <c r="J795" t="s">
        <v>99</v>
      </c>
      <c r="K795">
        <v>1372136400</v>
      </c>
      <c r="L795">
        <v>1372482000</v>
      </c>
      <c r="M795" t="b">
        <v>0</v>
      </c>
      <c r="N795" t="b">
        <v>0</v>
      </c>
      <c r="O795" t="s">
        <v>68</v>
      </c>
      <c r="P795">
        <f t="shared" si="77"/>
        <v>1186</v>
      </c>
      <c r="Q795">
        <f t="shared" si="76"/>
        <v>72.069999999999993</v>
      </c>
      <c r="R795" t="str">
        <f t="shared" si="72"/>
        <v>publishing</v>
      </c>
      <c r="S795" t="str">
        <f t="shared" si="73"/>
        <v>nonfiction</v>
      </c>
      <c r="T795" s="6">
        <f t="shared" si="74"/>
        <v>41450.208333333336</v>
      </c>
      <c r="U795" s="6">
        <f t="shared" si="75"/>
        <v>41454.208333333336</v>
      </c>
    </row>
    <row r="796" spans="1:21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G796" t="s">
        <v>20</v>
      </c>
      <c r="H796">
        <v>110</v>
      </c>
      <c r="I796" t="s">
        <v>21</v>
      </c>
      <c r="J796" t="s">
        <v>22</v>
      </c>
      <c r="K796">
        <v>1513922400</v>
      </c>
      <c r="L796">
        <v>1514959200</v>
      </c>
      <c r="M796" t="b">
        <v>0</v>
      </c>
      <c r="N796" t="b">
        <v>0</v>
      </c>
      <c r="O796" t="s">
        <v>23</v>
      </c>
      <c r="P796">
        <f t="shared" si="77"/>
        <v>125</v>
      </c>
      <c r="Q796">
        <f t="shared" si="76"/>
        <v>75.239999999999995</v>
      </c>
      <c r="R796" t="str">
        <f t="shared" si="72"/>
        <v>music</v>
      </c>
      <c r="S796" t="str">
        <f t="shared" si="73"/>
        <v>rock</v>
      </c>
      <c r="T796" s="6">
        <f t="shared" si="74"/>
        <v>43091.25</v>
      </c>
      <c r="U796" s="6">
        <f t="shared" si="75"/>
        <v>43103.25</v>
      </c>
    </row>
    <row r="797" spans="1:21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G797" t="s">
        <v>14</v>
      </c>
      <c r="H797">
        <v>31</v>
      </c>
      <c r="I797" t="s">
        <v>21</v>
      </c>
      <c r="J797" t="s">
        <v>22</v>
      </c>
      <c r="K797">
        <v>1477976400</v>
      </c>
      <c r="L797">
        <v>1478235600</v>
      </c>
      <c r="M797" t="b">
        <v>0</v>
      </c>
      <c r="N797" t="b">
        <v>0</v>
      </c>
      <c r="O797" t="s">
        <v>53</v>
      </c>
      <c r="P797">
        <f t="shared" si="77"/>
        <v>14</v>
      </c>
      <c r="Q797">
        <f t="shared" si="76"/>
        <v>32.97</v>
      </c>
      <c r="R797" t="str">
        <f t="shared" si="72"/>
        <v>film &amp; video</v>
      </c>
      <c r="S797" t="str">
        <f t="shared" si="73"/>
        <v>drama</v>
      </c>
      <c r="T797" s="6">
        <f t="shared" si="74"/>
        <v>42675.208333333328</v>
      </c>
      <c r="U797" s="6">
        <f t="shared" si="75"/>
        <v>42678.208333333328</v>
      </c>
    </row>
    <row r="798" spans="1:21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G798" t="s">
        <v>14</v>
      </c>
      <c r="H798">
        <v>78</v>
      </c>
      <c r="I798" t="s">
        <v>21</v>
      </c>
      <c r="J798" t="s">
        <v>22</v>
      </c>
      <c r="K798">
        <v>1407474000</v>
      </c>
      <c r="L798">
        <v>1408078800</v>
      </c>
      <c r="M798" t="b">
        <v>0</v>
      </c>
      <c r="N798" t="b">
        <v>1</v>
      </c>
      <c r="O798" t="s">
        <v>292</v>
      </c>
      <c r="P798">
        <f t="shared" si="77"/>
        <v>55</v>
      </c>
      <c r="Q798">
        <f t="shared" si="76"/>
        <v>54.81</v>
      </c>
      <c r="R798" t="str">
        <f t="shared" si="72"/>
        <v>games</v>
      </c>
      <c r="S798" t="str">
        <f t="shared" si="73"/>
        <v>mobile games</v>
      </c>
      <c r="T798" s="6">
        <f t="shared" si="74"/>
        <v>41859.208333333336</v>
      </c>
      <c r="U798" s="6">
        <f t="shared" si="75"/>
        <v>41866.208333333336</v>
      </c>
    </row>
    <row r="799" spans="1:21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G799" t="s">
        <v>20</v>
      </c>
      <c r="H799">
        <v>185</v>
      </c>
      <c r="I799" t="s">
        <v>21</v>
      </c>
      <c r="J799" t="s">
        <v>22</v>
      </c>
      <c r="K799">
        <v>1546149600</v>
      </c>
      <c r="L799">
        <v>1548136800</v>
      </c>
      <c r="M799" t="b">
        <v>0</v>
      </c>
      <c r="N799" t="b">
        <v>0</v>
      </c>
      <c r="O799" t="s">
        <v>28</v>
      </c>
      <c r="P799">
        <f t="shared" si="77"/>
        <v>110</v>
      </c>
      <c r="Q799">
        <f t="shared" si="76"/>
        <v>45.04</v>
      </c>
      <c r="R799" t="str">
        <f t="shared" si="72"/>
        <v>technology</v>
      </c>
      <c r="S799" t="str">
        <f t="shared" si="73"/>
        <v>web</v>
      </c>
      <c r="T799" s="6">
        <f t="shared" si="74"/>
        <v>43464.25</v>
      </c>
      <c r="U799" s="6">
        <f t="shared" si="75"/>
        <v>43487.25</v>
      </c>
    </row>
    <row r="800" spans="1:21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G800" t="s">
        <v>20</v>
      </c>
      <c r="H800">
        <v>121</v>
      </c>
      <c r="I800" t="s">
        <v>21</v>
      </c>
      <c r="J800" t="s">
        <v>22</v>
      </c>
      <c r="K800">
        <v>1338440400</v>
      </c>
      <c r="L800">
        <v>1340859600</v>
      </c>
      <c r="M800" t="b">
        <v>0</v>
      </c>
      <c r="N800" t="b">
        <v>1</v>
      </c>
      <c r="O800" t="s">
        <v>33</v>
      </c>
      <c r="P800">
        <f t="shared" si="77"/>
        <v>188</v>
      </c>
      <c r="Q800">
        <f t="shared" si="76"/>
        <v>52.96</v>
      </c>
      <c r="R800" t="str">
        <f t="shared" si="72"/>
        <v>theater</v>
      </c>
      <c r="S800" t="str">
        <f t="shared" si="73"/>
        <v>plays</v>
      </c>
      <c r="T800" s="6">
        <f t="shared" si="74"/>
        <v>41060.208333333336</v>
      </c>
      <c r="U800" s="6">
        <f t="shared" si="75"/>
        <v>41088.208333333336</v>
      </c>
    </row>
    <row r="801" spans="1:21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G801" t="s">
        <v>14</v>
      </c>
      <c r="H801">
        <v>1225</v>
      </c>
      <c r="I801" t="s">
        <v>40</v>
      </c>
      <c r="J801" t="s">
        <v>41</v>
      </c>
      <c r="K801">
        <v>1454133600</v>
      </c>
      <c r="L801">
        <v>1454479200</v>
      </c>
      <c r="M801" t="b">
        <v>0</v>
      </c>
      <c r="N801" t="b">
        <v>0</v>
      </c>
      <c r="O801" t="s">
        <v>33</v>
      </c>
      <c r="P801">
        <f t="shared" si="77"/>
        <v>87</v>
      </c>
      <c r="Q801">
        <f t="shared" si="76"/>
        <v>60.02</v>
      </c>
      <c r="R801" t="str">
        <f t="shared" si="72"/>
        <v>theater</v>
      </c>
      <c r="S801" t="str">
        <f t="shared" si="73"/>
        <v>plays</v>
      </c>
      <c r="T801" s="6">
        <f t="shared" si="74"/>
        <v>42399.25</v>
      </c>
      <c r="U801" s="6">
        <f t="shared" si="75"/>
        <v>42403.25</v>
      </c>
    </row>
    <row r="802" spans="1:21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G802" t="s">
        <v>14</v>
      </c>
      <c r="H802">
        <v>1</v>
      </c>
      <c r="I802" t="s">
        <v>98</v>
      </c>
      <c r="J802" t="s">
        <v>99</v>
      </c>
      <c r="K802">
        <v>1434085200</v>
      </c>
      <c r="L802">
        <v>1434430800</v>
      </c>
      <c r="M802" t="b">
        <v>0</v>
      </c>
      <c r="N802" t="b">
        <v>0</v>
      </c>
      <c r="O802" t="s">
        <v>23</v>
      </c>
      <c r="P802">
        <f t="shared" si="77"/>
        <v>1</v>
      </c>
      <c r="Q802">
        <f t="shared" si="76"/>
        <v>1</v>
      </c>
      <c r="R802" t="str">
        <f t="shared" si="72"/>
        <v>music</v>
      </c>
      <c r="S802" t="str">
        <f t="shared" si="73"/>
        <v>rock</v>
      </c>
      <c r="T802" s="6">
        <f t="shared" si="74"/>
        <v>42167.208333333328</v>
      </c>
      <c r="U802" s="6">
        <f t="shared" si="75"/>
        <v>42171.208333333328</v>
      </c>
    </row>
    <row r="803" spans="1:21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G803" t="s">
        <v>20</v>
      </c>
      <c r="H803">
        <v>106</v>
      </c>
      <c r="I803" t="s">
        <v>21</v>
      </c>
      <c r="J803" t="s">
        <v>22</v>
      </c>
      <c r="K803">
        <v>1577772000</v>
      </c>
      <c r="L803">
        <v>1579672800</v>
      </c>
      <c r="M803" t="b">
        <v>0</v>
      </c>
      <c r="N803" t="b">
        <v>1</v>
      </c>
      <c r="O803" t="s">
        <v>122</v>
      </c>
      <c r="P803">
        <f t="shared" si="77"/>
        <v>203</v>
      </c>
      <c r="Q803">
        <f t="shared" si="76"/>
        <v>44.03</v>
      </c>
      <c r="R803" t="str">
        <f t="shared" si="72"/>
        <v>photography</v>
      </c>
      <c r="S803" t="str">
        <f t="shared" si="73"/>
        <v>photography books</v>
      </c>
      <c r="T803" s="6">
        <f t="shared" si="74"/>
        <v>43830.25</v>
      </c>
      <c r="U803" s="6">
        <f t="shared" si="75"/>
        <v>43852.25</v>
      </c>
    </row>
    <row r="804" spans="1:21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G804" t="s">
        <v>20</v>
      </c>
      <c r="H804">
        <v>142</v>
      </c>
      <c r="I804" t="s">
        <v>21</v>
      </c>
      <c r="J804" t="s">
        <v>22</v>
      </c>
      <c r="K804">
        <v>1562216400</v>
      </c>
      <c r="L804">
        <v>1562389200</v>
      </c>
      <c r="M804" t="b">
        <v>0</v>
      </c>
      <c r="N804" t="b">
        <v>0</v>
      </c>
      <c r="O804" t="s">
        <v>122</v>
      </c>
      <c r="P804">
        <f t="shared" si="77"/>
        <v>197</v>
      </c>
      <c r="Q804">
        <f t="shared" si="76"/>
        <v>86.03</v>
      </c>
      <c r="R804" t="str">
        <f t="shared" si="72"/>
        <v>photography</v>
      </c>
      <c r="S804" t="str">
        <f t="shared" si="73"/>
        <v>photography books</v>
      </c>
      <c r="T804" s="6">
        <f t="shared" si="74"/>
        <v>43650.208333333328</v>
      </c>
      <c r="U804" s="6">
        <f t="shared" si="75"/>
        <v>43652.208333333328</v>
      </c>
    </row>
    <row r="805" spans="1:21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G805" t="s">
        <v>20</v>
      </c>
      <c r="H805">
        <v>233</v>
      </c>
      <c r="I805" t="s">
        <v>21</v>
      </c>
      <c r="J805" t="s">
        <v>22</v>
      </c>
      <c r="K805">
        <v>1548568800</v>
      </c>
      <c r="L805">
        <v>1551506400</v>
      </c>
      <c r="M805" t="b">
        <v>0</v>
      </c>
      <c r="N805" t="b">
        <v>0</v>
      </c>
      <c r="O805" t="s">
        <v>33</v>
      </c>
      <c r="P805">
        <f t="shared" si="77"/>
        <v>107</v>
      </c>
      <c r="Q805">
        <f t="shared" si="76"/>
        <v>28.01</v>
      </c>
      <c r="R805" t="str">
        <f t="shared" si="72"/>
        <v>theater</v>
      </c>
      <c r="S805" t="str">
        <f t="shared" si="73"/>
        <v>plays</v>
      </c>
      <c r="T805" s="6">
        <f t="shared" si="74"/>
        <v>43492.25</v>
      </c>
      <c r="U805" s="6">
        <f t="shared" si="75"/>
        <v>43526.25</v>
      </c>
    </row>
    <row r="806" spans="1:21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G806" t="s">
        <v>20</v>
      </c>
      <c r="H806">
        <v>218</v>
      </c>
      <c r="I806" t="s">
        <v>21</v>
      </c>
      <c r="J806" t="s">
        <v>22</v>
      </c>
      <c r="K806">
        <v>1514872800</v>
      </c>
      <c r="L806">
        <v>1516600800</v>
      </c>
      <c r="M806" t="b">
        <v>0</v>
      </c>
      <c r="N806" t="b">
        <v>0</v>
      </c>
      <c r="O806" t="s">
        <v>23</v>
      </c>
      <c r="P806">
        <f t="shared" si="77"/>
        <v>269</v>
      </c>
      <c r="Q806">
        <f t="shared" si="76"/>
        <v>32.049999999999997</v>
      </c>
      <c r="R806" t="str">
        <f t="shared" si="72"/>
        <v>music</v>
      </c>
      <c r="S806" t="str">
        <f t="shared" si="73"/>
        <v>rock</v>
      </c>
      <c r="T806" s="6">
        <f t="shared" si="74"/>
        <v>43102.25</v>
      </c>
      <c r="U806" s="6">
        <f t="shared" si="75"/>
        <v>43122.25</v>
      </c>
    </row>
    <row r="807" spans="1:21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G807" t="s">
        <v>14</v>
      </c>
      <c r="H807">
        <v>67</v>
      </c>
      <c r="I807" t="s">
        <v>26</v>
      </c>
      <c r="J807" t="s">
        <v>27</v>
      </c>
      <c r="K807">
        <v>1416031200</v>
      </c>
      <c r="L807">
        <v>1420437600</v>
      </c>
      <c r="M807" t="b">
        <v>0</v>
      </c>
      <c r="N807" t="b">
        <v>0</v>
      </c>
      <c r="O807" t="s">
        <v>42</v>
      </c>
      <c r="P807">
        <f t="shared" si="77"/>
        <v>51</v>
      </c>
      <c r="Q807">
        <f t="shared" si="76"/>
        <v>73.61</v>
      </c>
      <c r="R807" t="str">
        <f t="shared" si="72"/>
        <v>film &amp; video</v>
      </c>
      <c r="S807" t="str">
        <f t="shared" si="73"/>
        <v>documentary</v>
      </c>
      <c r="T807" s="6">
        <f t="shared" si="74"/>
        <v>41958.25</v>
      </c>
      <c r="U807" s="6">
        <f t="shared" si="75"/>
        <v>42009.25</v>
      </c>
    </row>
    <row r="808" spans="1:21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G808" t="s">
        <v>20</v>
      </c>
      <c r="H808">
        <v>76</v>
      </c>
      <c r="I808" t="s">
        <v>21</v>
      </c>
      <c r="J808" t="s">
        <v>22</v>
      </c>
      <c r="K808">
        <v>1330927200</v>
      </c>
      <c r="L808">
        <v>1332997200</v>
      </c>
      <c r="M808" t="b">
        <v>0</v>
      </c>
      <c r="N808" t="b">
        <v>1</v>
      </c>
      <c r="O808" t="s">
        <v>53</v>
      </c>
      <c r="P808">
        <f t="shared" si="77"/>
        <v>1180</v>
      </c>
      <c r="Q808">
        <f t="shared" si="76"/>
        <v>108.71</v>
      </c>
      <c r="R808" t="str">
        <f t="shared" si="72"/>
        <v>film &amp; video</v>
      </c>
      <c r="S808" t="str">
        <f t="shared" si="73"/>
        <v>drama</v>
      </c>
      <c r="T808" s="6">
        <f t="shared" si="74"/>
        <v>40973.25</v>
      </c>
      <c r="U808" s="6">
        <f t="shared" si="75"/>
        <v>40997.208333333336</v>
      </c>
    </row>
    <row r="809" spans="1:21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G809" t="s">
        <v>20</v>
      </c>
      <c r="H809">
        <v>43</v>
      </c>
      <c r="I809" t="s">
        <v>21</v>
      </c>
      <c r="J809" t="s">
        <v>22</v>
      </c>
      <c r="K809">
        <v>1571115600</v>
      </c>
      <c r="L809">
        <v>1574920800</v>
      </c>
      <c r="M809" t="b">
        <v>0</v>
      </c>
      <c r="N809" t="b">
        <v>1</v>
      </c>
      <c r="O809" t="s">
        <v>33</v>
      </c>
      <c r="P809">
        <f t="shared" si="77"/>
        <v>264</v>
      </c>
      <c r="Q809">
        <f t="shared" si="76"/>
        <v>42.98</v>
      </c>
      <c r="R809" t="str">
        <f t="shared" si="72"/>
        <v>theater</v>
      </c>
      <c r="S809" t="str">
        <f t="shared" si="73"/>
        <v>plays</v>
      </c>
      <c r="T809" s="6">
        <f t="shared" si="74"/>
        <v>43753.208333333328</v>
      </c>
      <c r="U809" s="6">
        <f t="shared" si="75"/>
        <v>43797.25</v>
      </c>
    </row>
    <row r="810" spans="1:21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G810" t="s">
        <v>14</v>
      </c>
      <c r="H810">
        <v>19</v>
      </c>
      <c r="I810" t="s">
        <v>21</v>
      </c>
      <c r="J810" t="s">
        <v>22</v>
      </c>
      <c r="K810">
        <v>1463461200</v>
      </c>
      <c r="L810">
        <v>1464930000</v>
      </c>
      <c r="M810" t="b">
        <v>0</v>
      </c>
      <c r="N810" t="b">
        <v>0</v>
      </c>
      <c r="O810" t="s">
        <v>17</v>
      </c>
      <c r="P810">
        <f t="shared" si="77"/>
        <v>30</v>
      </c>
      <c r="Q810">
        <f t="shared" si="76"/>
        <v>83.32</v>
      </c>
      <c r="R810" t="str">
        <f t="shared" si="72"/>
        <v>food</v>
      </c>
      <c r="S810" t="str">
        <f t="shared" si="73"/>
        <v>food trucks</v>
      </c>
      <c r="T810" s="6">
        <f t="shared" si="74"/>
        <v>42507.208333333328</v>
      </c>
      <c r="U810" s="6">
        <f t="shared" si="75"/>
        <v>42524.208333333328</v>
      </c>
    </row>
    <row r="811" spans="1:21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G811" t="s">
        <v>14</v>
      </c>
      <c r="H811">
        <v>2108</v>
      </c>
      <c r="I811" t="s">
        <v>98</v>
      </c>
      <c r="J811" t="s">
        <v>99</v>
      </c>
      <c r="K811">
        <v>1344920400</v>
      </c>
      <c r="L811">
        <v>1345006800</v>
      </c>
      <c r="M811" t="b">
        <v>0</v>
      </c>
      <c r="N811" t="b">
        <v>0</v>
      </c>
      <c r="O811" t="s">
        <v>42</v>
      </c>
      <c r="P811">
        <f t="shared" si="77"/>
        <v>63</v>
      </c>
      <c r="Q811">
        <f t="shared" si="76"/>
        <v>42</v>
      </c>
      <c r="R811" t="str">
        <f t="shared" si="72"/>
        <v>film &amp; video</v>
      </c>
      <c r="S811" t="str">
        <f t="shared" si="73"/>
        <v>documentary</v>
      </c>
      <c r="T811" s="6">
        <f t="shared" si="74"/>
        <v>41135.208333333336</v>
      </c>
      <c r="U811" s="6">
        <f t="shared" si="75"/>
        <v>41136.208333333336</v>
      </c>
    </row>
    <row r="812" spans="1:21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G812" t="s">
        <v>20</v>
      </c>
      <c r="H812">
        <v>221</v>
      </c>
      <c r="I812" t="s">
        <v>21</v>
      </c>
      <c r="J812" t="s">
        <v>22</v>
      </c>
      <c r="K812">
        <v>1511848800</v>
      </c>
      <c r="L812">
        <v>1512712800</v>
      </c>
      <c r="M812" t="b">
        <v>0</v>
      </c>
      <c r="N812" t="b">
        <v>1</v>
      </c>
      <c r="O812" t="s">
        <v>33</v>
      </c>
      <c r="P812">
        <f t="shared" si="77"/>
        <v>193</v>
      </c>
      <c r="Q812">
        <f t="shared" si="76"/>
        <v>55.93</v>
      </c>
      <c r="R812" t="str">
        <f t="shared" si="72"/>
        <v>theater</v>
      </c>
      <c r="S812" t="str">
        <f t="shared" si="73"/>
        <v>plays</v>
      </c>
      <c r="T812" s="6">
        <f t="shared" si="74"/>
        <v>43067.25</v>
      </c>
      <c r="U812" s="6">
        <f t="shared" si="75"/>
        <v>43077.25</v>
      </c>
    </row>
    <row r="813" spans="1:21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G813" t="s">
        <v>14</v>
      </c>
      <c r="H813">
        <v>679</v>
      </c>
      <c r="I813" t="s">
        <v>21</v>
      </c>
      <c r="J813" t="s">
        <v>22</v>
      </c>
      <c r="K813">
        <v>1452319200</v>
      </c>
      <c r="L813">
        <v>1452492000</v>
      </c>
      <c r="M813" t="b">
        <v>0</v>
      </c>
      <c r="N813" t="b">
        <v>1</v>
      </c>
      <c r="O813" t="s">
        <v>89</v>
      </c>
      <c r="P813">
        <f t="shared" si="77"/>
        <v>77</v>
      </c>
      <c r="Q813">
        <f t="shared" si="76"/>
        <v>105.04</v>
      </c>
      <c r="R813" t="str">
        <f t="shared" si="72"/>
        <v>games</v>
      </c>
      <c r="S813" t="str">
        <f t="shared" si="73"/>
        <v>video games</v>
      </c>
      <c r="T813" s="6">
        <f t="shared" si="74"/>
        <v>42378.25</v>
      </c>
      <c r="U813" s="6">
        <f t="shared" si="75"/>
        <v>42380.25</v>
      </c>
    </row>
    <row r="814" spans="1:21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G814" t="s">
        <v>20</v>
      </c>
      <c r="H814">
        <v>2805</v>
      </c>
      <c r="I814" t="s">
        <v>15</v>
      </c>
      <c r="J814" t="s">
        <v>16</v>
      </c>
      <c r="K814">
        <v>1523854800</v>
      </c>
      <c r="L814">
        <v>1524286800</v>
      </c>
      <c r="M814" t="b">
        <v>0</v>
      </c>
      <c r="N814" t="b">
        <v>0</v>
      </c>
      <c r="O814" t="s">
        <v>68</v>
      </c>
      <c r="P814">
        <f t="shared" si="77"/>
        <v>226</v>
      </c>
      <c r="Q814">
        <f t="shared" si="76"/>
        <v>48</v>
      </c>
      <c r="R814" t="str">
        <f t="shared" si="72"/>
        <v>publishing</v>
      </c>
      <c r="S814" t="str">
        <f t="shared" si="73"/>
        <v>nonfiction</v>
      </c>
      <c r="T814" s="6">
        <f t="shared" si="74"/>
        <v>43206.208333333328</v>
      </c>
      <c r="U814" s="6">
        <f t="shared" si="75"/>
        <v>43211.208333333328</v>
      </c>
    </row>
    <row r="815" spans="1:21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G815" t="s">
        <v>20</v>
      </c>
      <c r="H815">
        <v>68</v>
      </c>
      <c r="I815" t="s">
        <v>21</v>
      </c>
      <c r="J815" t="s">
        <v>22</v>
      </c>
      <c r="K815">
        <v>1346043600</v>
      </c>
      <c r="L815">
        <v>1346907600</v>
      </c>
      <c r="M815" t="b">
        <v>0</v>
      </c>
      <c r="N815" t="b">
        <v>0</v>
      </c>
      <c r="O815" t="s">
        <v>89</v>
      </c>
      <c r="P815">
        <f t="shared" si="77"/>
        <v>239</v>
      </c>
      <c r="Q815">
        <f t="shared" si="76"/>
        <v>112.66</v>
      </c>
      <c r="R815" t="str">
        <f t="shared" si="72"/>
        <v>games</v>
      </c>
      <c r="S815" t="str">
        <f t="shared" si="73"/>
        <v>video games</v>
      </c>
      <c r="T815" s="6">
        <f t="shared" si="74"/>
        <v>41148.208333333336</v>
      </c>
      <c r="U815" s="6">
        <f t="shared" si="75"/>
        <v>41158.208333333336</v>
      </c>
    </row>
    <row r="816" spans="1:21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G816" t="s">
        <v>14</v>
      </c>
      <c r="H816">
        <v>36</v>
      </c>
      <c r="I816" t="s">
        <v>36</v>
      </c>
      <c r="J816" t="s">
        <v>37</v>
      </c>
      <c r="K816">
        <v>1464325200</v>
      </c>
      <c r="L816">
        <v>1464498000</v>
      </c>
      <c r="M816" t="b">
        <v>0</v>
      </c>
      <c r="N816" t="b">
        <v>1</v>
      </c>
      <c r="O816" t="s">
        <v>23</v>
      </c>
      <c r="P816">
        <f t="shared" si="77"/>
        <v>92</v>
      </c>
      <c r="Q816">
        <f t="shared" si="76"/>
        <v>81.94</v>
      </c>
      <c r="R816" t="str">
        <f t="shared" si="72"/>
        <v>music</v>
      </c>
      <c r="S816" t="str">
        <f t="shared" si="73"/>
        <v>rock</v>
      </c>
      <c r="T816" s="6">
        <f t="shared" si="74"/>
        <v>42517.208333333328</v>
      </c>
      <c r="U816" s="6">
        <f t="shared" si="75"/>
        <v>42519.208333333328</v>
      </c>
    </row>
    <row r="817" spans="1:21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G817" t="s">
        <v>20</v>
      </c>
      <c r="H817">
        <v>183</v>
      </c>
      <c r="I817" t="s">
        <v>15</v>
      </c>
      <c r="J817" t="s">
        <v>16</v>
      </c>
      <c r="K817">
        <v>1511935200</v>
      </c>
      <c r="L817">
        <v>1514181600</v>
      </c>
      <c r="M817" t="b">
        <v>0</v>
      </c>
      <c r="N817" t="b">
        <v>0</v>
      </c>
      <c r="O817" t="s">
        <v>23</v>
      </c>
      <c r="P817">
        <f t="shared" si="77"/>
        <v>130</v>
      </c>
      <c r="Q817">
        <f t="shared" si="76"/>
        <v>64.05</v>
      </c>
      <c r="R817" t="str">
        <f t="shared" si="72"/>
        <v>music</v>
      </c>
      <c r="S817" t="str">
        <f t="shared" si="73"/>
        <v>rock</v>
      </c>
      <c r="T817" s="6">
        <f t="shared" si="74"/>
        <v>43068.25</v>
      </c>
      <c r="U817" s="6">
        <f t="shared" si="75"/>
        <v>43094.25</v>
      </c>
    </row>
    <row r="818" spans="1:21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G818" t="s">
        <v>20</v>
      </c>
      <c r="H818">
        <v>133</v>
      </c>
      <c r="I818" t="s">
        <v>21</v>
      </c>
      <c r="J818" t="s">
        <v>22</v>
      </c>
      <c r="K818">
        <v>1392012000</v>
      </c>
      <c r="L818">
        <v>1392184800</v>
      </c>
      <c r="M818" t="b">
        <v>1</v>
      </c>
      <c r="N818" t="b">
        <v>1</v>
      </c>
      <c r="O818" t="s">
        <v>33</v>
      </c>
      <c r="P818">
        <f t="shared" si="77"/>
        <v>615</v>
      </c>
      <c r="Q818">
        <f t="shared" si="76"/>
        <v>106.39</v>
      </c>
      <c r="R818" t="str">
        <f t="shared" si="72"/>
        <v>theater</v>
      </c>
      <c r="S818" t="str">
        <f t="shared" si="73"/>
        <v>plays</v>
      </c>
      <c r="T818" s="6">
        <f t="shared" si="74"/>
        <v>41680.25</v>
      </c>
      <c r="U818" s="6">
        <f t="shared" si="75"/>
        <v>41682.25</v>
      </c>
    </row>
    <row r="819" spans="1:21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G819" t="s">
        <v>20</v>
      </c>
      <c r="H819">
        <v>2489</v>
      </c>
      <c r="I819" t="s">
        <v>107</v>
      </c>
      <c r="J819" t="s">
        <v>108</v>
      </c>
      <c r="K819">
        <v>1556946000</v>
      </c>
      <c r="L819">
        <v>1559365200</v>
      </c>
      <c r="M819" t="b">
        <v>0</v>
      </c>
      <c r="N819" t="b">
        <v>1</v>
      </c>
      <c r="O819" t="s">
        <v>68</v>
      </c>
      <c r="P819">
        <f t="shared" si="77"/>
        <v>369</v>
      </c>
      <c r="Q819">
        <f t="shared" si="76"/>
        <v>76.010000000000005</v>
      </c>
      <c r="R819" t="str">
        <f t="shared" si="72"/>
        <v>publishing</v>
      </c>
      <c r="S819" t="str">
        <f t="shared" si="73"/>
        <v>nonfiction</v>
      </c>
      <c r="T819" s="6">
        <f t="shared" si="74"/>
        <v>43589.208333333328</v>
      </c>
      <c r="U819" s="6">
        <f t="shared" si="75"/>
        <v>43617.208333333328</v>
      </c>
    </row>
    <row r="820" spans="1:21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G820" t="s">
        <v>20</v>
      </c>
      <c r="H820">
        <v>69</v>
      </c>
      <c r="I820" t="s">
        <v>21</v>
      </c>
      <c r="J820" t="s">
        <v>22</v>
      </c>
      <c r="K820">
        <v>1548050400</v>
      </c>
      <c r="L820">
        <v>1549173600</v>
      </c>
      <c r="M820" t="b">
        <v>0</v>
      </c>
      <c r="N820" t="b">
        <v>1</v>
      </c>
      <c r="O820" t="s">
        <v>33</v>
      </c>
      <c r="P820">
        <f t="shared" si="77"/>
        <v>1095</v>
      </c>
      <c r="Q820">
        <f t="shared" si="76"/>
        <v>111.07</v>
      </c>
      <c r="R820" t="str">
        <f t="shared" si="72"/>
        <v>theater</v>
      </c>
      <c r="S820" t="str">
        <f t="shared" si="73"/>
        <v>plays</v>
      </c>
      <c r="T820" s="6">
        <f t="shared" si="74"/>
        <v>43486.25</v>
      </c>
      <c r="U820" s="6">
        <f t="shared" si="75"/>
        <v>43499.25</v>
      </c>
    </row>
    <row r="821" spans="1:21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G821" t="s">
        <v>14</v>
      </c>
      <c r="H821">
        <v>47</v>
      </c>
      <c r="I821" t="s">
        <v>21</v>
      </c>
      <c r="J821" t="s">
        <v>22</v>
      </c>
      <c r="K821">
        <v>1353736800</v>
      </c>
      <c r="L821">
        <v>1355032800</v>
      </c>
      <c r="M821" t="b">
        <v>1</v>
      </c>
      <c r="N821" t="b">
        <v>0</v>
      </c>
      <c r="O821" t="s">
        <v>89</v>
      </c>
      <c r="P821">
        <f t="shared" si="77"/>
        <v>51</v>
      </c>
      <c r="Q821">
        <f t="shared" si="76"/>
        <v>95.94</v>
      </c>
      <c r="R821" t="str">
        <f t="shared" si="72"/>
        <v>games</v>
      </c>
      <c r="S821" t="str">
        <f t="shared" si="73"/>
        <v>video games</v>
      </c>
      <c r="T821" s="6">
        <f t="shared" si="74"/>
        <v>41237.25</v>
      </c>
      <c r="U821" s="6">
        <f t="shared" si="75"/>
        <v>41252.25</v>
      </c>
    </row>
    <row r="822" spans="1:21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G822" t="s">
        <v>20</v>
      </c>
      <c r="H822">
        <v>279</v>
      </c>
      <c r="I822" t="s">
        <v>40</v>
      </c>
      <c r="J822" t="s">
        <v>41</v>
      </c>
      <c r="K822">
        <v>1532840400</v>
      </c>
      <c r="L822">
        <v>1533963600</v>
      </c>
      <c r="M822" t="b">
        <v>0</v>
      </c>
      <c r="N822" t="b">
        <v>1</v>
      </c>
      <c r="O822" t="s">
        <v>23</v>
      </c>
      <c r="P822">
        <f t="shared" si="77"/>
        <v>801</v>
      </c>
      <c r="Q822">
        <f t="shared" si="76"/>
        <v>43.04</v>
      </c>
      <c r="R822" t="str">
        <f t="shared" si="72"/>
        <v>music</v>
      </c>
      <c r="S822" t="str">
        <f t="shared" si="73"/>
        <v>rock</v>
      </c>
      <c r="T822" s="6">
        <f t="shared" si="74"/>
        <v>43310.208333333328</v>
      </c>
      <c r="U822" s="6">
        <f t="shared" si="75"/>
        <v>43323.208333333328</v>
      </c>
    </row>
    <row r="823" spans="1:21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G823" t="s">
        <v>20</v>
      </c>
      <c r="H823">
        <v>210</v>
      </c>
      <c r="I823" t="s">
        <v>21</v>
      </c>
      <c r="J823" t="s">
        <v>22</v>
      </c>
      <c r="K823">
        <v>1488261600</v>
      </c>
      <c r="L823">
        <v>1489381200</v>
      </c>
      <c r="M823" t="b">
        <v>0</v>
      </c>
      <c r="N823" t="b">
        <v>0</v>
      </c>
      <c r="O823" t="s">
        <v>42</v>
      </c>
      <c r="P823">
        <f t="shared" si="77"/>
        <v>291</v>
      </c>
      <c r="Q823">
        <f t="shared" si="76"/>
        <v>67.97</v>
      </c>
      <c r="R823" t="str">
        <f t="shared" si="72"/>
        <v>film &amp; video</v>
      </c>
      <c r="S823" t="str">
        <f t="shared" si="73"/>
        <v>documentary</v>
      </c>
      <c r="T823" s="6">
        <f t="shared" si="74"/>
        <v>42794.25</v>
      </c>
      <c r="U823" s="6">
        <f t="shared" si="75"/>
        <v>42807.208333333328</v>
      </c>
    </row>
    <row r="824" spans="1:21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G824" t="s">
        <v>20</v>
      </c>
      <c r="H824">
        <v>2100</v>
      </c>
      <c r="I824" t="s">
        <v>21</v>
      </c>
      <c r="J824" t="s">
        <v>22</v>
      </c>
      <c r="K824">
        <v>1393567200</v>
      </c>
      <c r="L824">
        <v>1395032400</v>
      </c>
      <c r="M824" t="b">
        <v>0</v>
      </c>
      <c r="N824" t="b">
        <v>0</v>
      </c>
      <c r="O824" t="s">
        <v>23</v>
      </c>
      <c r="P824">
        <f t="shared" si="77"/>
        <v>350</v>
      </c>
      <c r="Q824">
        <f t="shared" si="76"/>
        <v>89.99</v>
      </c>
      <c r="R824" t="str">
        <f t="shared" si="72"/>
        <v>music</v>
      </c>
      <c r="S824" t="str">
        <f t="shared" si="73"/>
        <v>rock</v>
      </c>
      <c r="T824" s="6">
        <f t="shared" si="74"/>
        <v>41698.25</v>
      </c>
      <c r="U824" s="6">
        <f t="shared" si="75"/>
        <v>41715.208333333336</v>
      </c>
    </row>
    <row r="825" spans="1:21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G825" t="s">
        <v>20</v>
      </c>
      <c r="H825">
        <v>252</v>
      </c>
      <c r="I825" t="s">
        <v>21</v>
      </c>
      <c r="J825" t="s">
        <v>22</v>
      </c>
      <c r="K825">
        <v>1410325200</v>
      </c>
      <c r="L825">
        <v>1412485200</v>
      </c>
      <c r="M825" t="b">
        <v>1</v>
      </c>
      <c r="N825" t="b">
        <v>1</v>
      </c>
      <c r="O825" t="s">
        <v>23</v>
      </c>
      <c r="P825">
        <f t="shared" si="77"/>
        <v>357</v>
      </c>
      <c r="Q825">
        <f t="shared" si="76"/>
        <v>58.1</v>
      </c>
      <c r="R825" t="str">
        <f t="shared" si="72"/>
        <v>music</v>
      </c>
      <c r="S825" t="str">
        <f t="shared" si="73"/>
        <v>rock</v>
      </c>
      <c r="T825" s="6">
        <f t="shared" si="74"/>
        <v>41892.208333333336</v>
      </c>
      <c r="U825" s="6">
        <f t="shared" si="75"/>
        <v>41917.208333333336</v>
      </c>
    </row>
    <row r="826" spans="1:21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G826" t="s">
        <v>20</v>
      </c>
      <c r="H826">
        <v>1280</v>
      </c>
      <c r="I826" t="s">
        <v>21</v>
      </c>
      <c r="J826" t="s">
        <v>22</v>
      </c>
      <c r="K826">
        <v>1276923600</v>
      </c>
      <c r="L826">
        <v>1279688400</v>
      </c>
      <c r="M826" t="b">
        <v>0</v>
      </c>
      <c r="N826" t="b">
        <v>1</v>
      </c>
      <c r="O826" t="s">
        <v>68</v>
      </c>
      <c r="P826">
        <f t="shared" si="77"/>
        <v>126</v>
      </c>
      <c r="Q826">
        <f t="shared" si="76"/>
        <v>84</v>
      </c>
      <c r="R826" t="str">
        <f t="shared" si="72"/>
        <v>publishing</v>
      </c>
      <c r="S826" t="str">
        <f t="shared" si="73"/>
        <v>nonfiction</v>
      </c>
      <c r="T826" s="6">
        <f t="shared" si="74"/>
        <v>40348.208333333336</v>
      </c>
      <c r="U826" s="6">
        <f t="shared" si="75"/>
        <v>40380.208333333336</v>
      </c>
    </row>
    <row r="827" spans="1:21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G827" t="s">
        <v>20</v>
      </c>
      <c r="H827">
        <v>157</v>
      </c>
      <c r="I827" t="s">
        <v>40</v>
      </c>
      <c r="J827" t="s">
        <v>41</v>
      </c>
      <c r="K827">
        <v>1500958800</v>
      </c>
      <c r="L827">
        <v>1501995600</v>
      </c>
      <c r="M827" t="b">
        <v>0</v>
      </c>
      <c r="N827" t="b">
        <v>0</v>
      </c>
      <c r="O827" t="s">
        <v>100</v>
      </c>
      <c r="P827">
        <f t="shared" si="77"/>
        <v>388</v>
      </c>
      <c r="Q827">
        <f t="shared" si="76"/>
        <v>88.85</v>
      </c>
      <c r="R827" t="str">
        <f t="shared" si="72"/>
        <v>film &amp; video</v>
      </c>
      <c r="S827" t="str">
        <f t="shared" si="73"/>
        <v>shorts</v>
      </c>
      <c r="T827" s="6">
        <f t="shared" si="74"/>
        <v>42941.208333333328</v>
      </c>
      <c r="U827" s="6">
        <f t="shared" si="75"/>
        <v>42953.208333333328</v>
      </c>
    </row>
    <row r="828" spans="1:21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G828" t="s">
        <v>20</v>
      </c>
      <c r="H828">
        <v>194</v>
      </c>
      <c r="I828" t="s">
        <v>21</v>
      </c>
      <c r="J828" t="s">
        <v>22</v>
      </c>
      <c r="K828">
        <v>1292220000</v>
      </c>
      <c r="L828">
        <v>1294639200</v>
      </c>
      <c r="M828" t="b">
        <v>0</v>
      </c>
      <c r="N828" t="b">
        <v>1</v>
      </c>
      <c r="O828" t="s">
        <v>33</v>
      </c>
      <c r="P828">
        <f t="shared" si="77"/>
        <v>457</v>
      </c>
      <c r="Q828">
        <f t="shared" si="76"/>
        <v>65.959999999999994</v>
      </c>
      <c r="R828" t="str">
        <f t="shared" si="72"/>
        <v>theater</v>
      </c>
      <c r="S828" t="str">
        <f t="shared" si="73"/>
        <v>plays</v>
      </c>
      <c r="T828" s="6">
        <f t="shared" si="74"/>
        <v>40525.25</v>
      </c>
      <c r="U828" s="6">
        <f t="shared" si="75"/>
        <v>40553.25</v>
      </c>
    </row>
    <row r="829" spans="1:21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G829" t="s">
        <v>20</v>
      </c>
      <c r="H829">
        <v>82</v>
      </c>
      <c r="I829" t="s">
        <v>26</v>
      </c>
      <c r="J829" t="s">
        <v>27</v>
      </c>
      <c r="K829">
        <v>1304398800</v>
      </c>
      <c r="L829">
        <v>1305435600</v>
      </c>
      <c r="M829" t="b">
        <v>0</v>
      </c>
      <c r="N829" t="b">
        <v>1</v>
      </c>
      <c r="O829" t="s">
        <v>53</v>
      </c>
      <c r="P829">
        <f t="shared" si="77"/>
        <v>267</v>
      </c>
      <c r="Q829">
        <f t="shared" si="76"/>
        <v>74.8</v>
      </c>
      <c r="R829" t="str">
        <f t="shared" si="72"/>
        <v>film &amp; video</v>
      </c>
      <c r="S829" t="str">
        <f t="shared" si="73"/>
        <v>drama</v>
      </c>
      <c r="T829" s="6">
        <f t="shared" si="74"/>
        <v>40666.208333333336</v>
      </c>
      <c r="U829" s="6">
        <f t="shared" si="75"/>
        <v>40678.208333333336</v>
      </c>
    </row>
    <row r="830" spans="1:21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G830" t="s">
        <v>14</v>
      </c>
      <c r="H830">
        <v>70</v>
      </c>
      <c r="I830" t="s">
        <v>21</v>
      </c>
      <c r="J830" t="s">
        <v>22</v>
      </c>
      <c r="K830">
        <v>1535432400</v>
      </c>
      <c r="L830">
        <v>1537592400</v>
      </c>
      <c r="M830" t="b">
        <v>0</v>
      </c>
      <c r="N830" t="b">
        <v>0</v>
      </c>
      <c r="O830" t="s">
        <v>33</v>
      </c>
      <c r="P830">
        <f t="shared" si="77"/>
        <v>69</v>
      </c>
      <c r="Q830">
        <f t="shared" si="76"/>
        <v>69.989999999999995</v>
      </c>
      <c r="R830" t="str">
        <f t="shared" si="72"/>
        <v>theater</v>
      </c>
      <c r="S830" t="str">
        <f t="shared" si="73"/>
        <v>plays</v>
      </c>
      <c r="T830" s="6">
        <f t="shared" si="74"/>
        <v>43340.208333333328</v>
      </c>
      <c r="U830" s="6">
        <f t="shared" si="75"/>
        <v>43365.208333333328</v>
      </c>
    </row>
    <row r="831" spans="1:21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G831" t="s">
        <v>14</v>
      </c>
      <c r="H831">
        <v>154</v>
      </c>
      <c r="I831" t="s">
        <v>21</v>
      </c>
      <c r="J831" t="s">
        <v>22</v>
      </c>
      <c r="K831">
        <v>1433826000</v>
      </c>
      <c r="L831">
        <v>1435122000</v>
      </c>
      <c r="M831" t="b">
        <v>0</v>
      </c>
      <c r="N831" t="b">
        <v>0</v>
      </c>
      <c r="O831" t="s">
        <v>33</v>
      </c>
      <c r="P831">
        <f t="shared" si="77"/>
        <v>51</v>
      </c>
      <c r="Q831">
        <f t="shared" si="76"/>
        <v>32.01</v>
      </c>
      <c r="R831" t="str">
        <f t="shared" si="72"/>
        <v>theater</v>
      </c>
      <c r="S831" t="str">
        <f t="shared" si="73"/>
        <v>plays</v>
      </c>
      <c r="T831" s="6">
        <f t="shared" si="74"/>
        <v>42164.208333333328</v>
      </c>
      <c r="U831" s="6">
        <f t="shared" si="75"/>
        <v>42179.208333333328</v>
      </c>
    </row>
    <row r="832" spans="1:21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G832" t="s">
        <v>14</v>
      </c>
      <c r="H832">
        <v>22</v>
      </c>
      <c r="I832" t="s">
        <v>21</v>
      </c>
      <c r="J832" t="s">
        <v>22</v>
      </c>
      <c r="K832">
        <v>1514959200</v>
      </c>
      <c r="L832">
        <v>1520056800</v>
      </c>
      <c r="M832" t="b">
        <v>0</v>
      </c>
      <c r="N832" t="b">
        <v>0</v>
      </c>
      <c r="O832" t="s">
        <v>33</v>
      </c>
      <c r="P832">
        <f t="shared" si="77"/>
        <v>1</v>
      </c>
      <c r="Q832">
        <f t="shared" si="76"/>
        <v>64.73</v>
      </c>
      <c r="R832" t="str">
        <f t="shared" si="72"/>
        <v>theater</v>
      </c>
      <c r="S832" t="str">
        <f t="shared" si="73"/>
        <v>plays</v>
      </c>
      <c r="T832" s="6">
        <f t="shared" si="74"/>
        <v>43103.25</v>
      </c>
      <c r="U832" s="6">
        <f t="shared" si="75"/>
        <v>43162.25</v>
      </c>
    </row>
    <row r="833" spans="1:21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G833" t="s">
        <v>20</v>
      </c>
      <c r="H833">
        <v>4233</v>
      </c>
      <c r="I833" t="s">
        <v>21</v>
      </c>
      <c r="J833" t="s">
        <v>22</v>
      </c>
      <c r="K833">
        <v>1332738000</v>
      </c>
      <c r="L833">
        <v>1335675600</v>
      </c>
      <c r="M833" t="b">
        <v>0</v>
      </c>
      <c r="N833" t="b">
        <v>0</v>
      </c>
      <c r="O833" t="s">
        <v>122</v>
      </c>
      <c r="P833">
        <f t="shared" si="77"/>
        <v>109</v>
      </c>
      <c r="Q833">
        <f t="shared" si="76"/>
        <v>25</v>
      </c>
      <c r="R833" t="str">
        <f t="shared" si="72"/>
        <v>photography</v>
      </c>
      <c r="S833" t="str">
        <f t="shared" si="73"/>
        <v>photography books</v>
      </c>
      <c r="T833" s="6">
        <f t="shared" si="74"/>
        <v>40994.208333333336</v>
      </c>
      <c r="U833" s="6">
        <f t="shared" si="75"/>
        <v>41028.208333333336</v>
      </c>
    </row>
    <row r="834" spans="1:21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G834" t="s">
        <v>20</v>
      </c>
      <c r="H834">
        <v>1297</v>
      </c>
      <c r="I834" t="s">
        <v>36</v>
      </c>
      <c r="J834" t="s">
        <v>37</v>
      </c>
      <c r="K834">
        <v>1445490000</v>
      </c>
      <c r="L834">
        <v>1448431200</v>
      </c>
      <c r="M834" t="b">
        <v>1</v>
      </c>
      <c r="N834" t="b">
        <v>0</v>
      </c>
      <c r="O834" t="s">
        <v>206</v>
      </c>
      <c r="P834">
        <f t="shared" si="77"/>
        <v>315</v>
      </c>
      <c r="Q834">
        <f t="shared" si="76"/>
        <v>104.98</v>
      </c>
      <c r="R834" t="str">
        <f t="shared" si="72"/>
        <v>publishing</v>
      </c>
      <c r="S834" t="str">
        <f t="shared" si="73"/>
        <v>translations</v>
      </c>
      <c r="T834" s="6">
        <f t="shared" si="74"/>
        <v>42299.208333333328</v>
      </c>
      <c r="U834" s="6">
        <f t="shared" si="75"/>
        <v>42333.25</v>
      </c>
    </row>
    <row r="835" spans="1:21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G835" t="s">
        <v>20</v>
      </c>
      <c r="H835">
        <v>165</v>
      </c>
      <c r="I835" t="s">
        <v>36</v>
      </c>
      <c r="J835" t="s">
        <v>37</v>
      </c>
      <c r="K835">
        <v>1297663200</v>
      </c>
      <c r="L835">
        <v>1298613600</v>
      </c>
      <c r="M835" t="b">
        <v>0</v>
      </c>
      <c r="N835" t="b">
        <v>0</v>
      </c>
      <c r="O835" t="s">
        <v>206</v>
      </c>
      <c r="P835">
        <f t="shared" si="77"/>
        <v>158</v>
      </c>
      <c r="Q835">
        <f t="shared" si="76"/>
        <v>64.989999999999995</v>
      </c>
      <c r="R835" t="str">
        <f t="shared" ref="R835:R898" si="78">LEFT(O835,SEARCH("/",O835)-1)</f>
        <v>publishing</v>
      </c>
      <c r="S835" t="str">
        <f t="shared" ref="S835:S898" si="79">RIGHT(O835,LEN(O835)-SEARCH("/",O835))</f>
        <v>translations</v>
      </c>
      <c r="T835" s="6">
        <f t="shared" ref="T835:T898" si="80">(((K835/60)/60)/24)+DATE(1970,1,1)</f>
        <v>40588.25</v>
      </c>
      <c r="U835" s="6">
        <f t="shared" ref="U835:U898" si="81">(((L835/60)/60)/24)+DATE(1970,1,1)</f>
        <v>40599.25</v>
      </c>
    </row>
    <row r="836" spans="1:21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G836" t="s">
        <v>20</v>
      </c>
      <c r="H836">
        <v>119</v>
      </c>
      <c r="I836" t="s">
        <v>21</v>
      </c>
      <c r="J836" t="s">
        <v>22</v>
      </c>
      <c r="K836">
        <v>1371963600</v>
      </c>
      <c r="L836">
        <v>1372482000</v>
      </c>
      <c r="M836" t="b">
        <v>0</v>
      </c>
      <c r="N836" t="b">
        <v>0</v>
      </c>
      <c r="O836" t="s">
        <v>33</v>
      </c>
      <c r="P836">
        <f t="shared" si="77"/>
        <v>154</v>
      </c>
      <c r="Q836">
        <f t="shared" ref="Q836:Q899" si="82">ROUND(E836/H836,2)</f>
        <v>94.35</v>
      </c>
      <c r="R836" t="str">
        <f t="shared" si="78"/>
        <v>theater</v>
      </c>
      <c r="S836" t="str">
        <f t="shared" si="79"/>
        <v>plays</v>
      </c>
      <c r="T836" s="6">
        <f t="shared" si="80"/>
        <v>41448.208333333336</v>
      </c>
      <c r="U836" s="6">
        <f t="shared" si="81"/>
        <v>41454.208333333336</v>
      </c>
    </row>
    <row r="837" spans="1:21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G837" t="s">
        <v>14</v>
      </c>
      <c r="H837">
        <v>1758</v>
      </c>
      <c r="I837" t="s">
        <v>21</v>
      </c>
      <c r="J837" t="s">
        <v>22</v>
      </c>
      <c r="K837">
        <v>1425103200</v>
      </c>
      <c r="L837">
        <v>1425621600</v>
      </c>
      <c r="M837" t="b">
        <v>0</v>
      </c>
      <c r="N837" t="b">
        <v>0</v>
      </c>
      <c r="O837" t="s">
        <v>28</v>
      </c>
      <c r="P837">
        <f t="shared" si="77"/>
        <v>90</v>
      </c>
      <c r="Q837">
        <f t="shared" si="82"/>
        <v>44</v>
      </c>
      <c r="R837" t="str">
        <f t="shared" si="78"/>
        <v>technology</v>
      </c>
      <c r="S837" t="str">
        <f t="shared" si="79"/>
        <v>web</v>
      </c>
      <c r="T837" s="6">
        <f t="shared" si="80"/>
        <v>42063.25</v>
      </c>
      <c r="U837" s="6">
        <f t="shared" si="81"/>
        <v>42069.25</v>
      </c>
    </row>
    <row r="838" spans="1:21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G838" t="s">
        <v>14</v>
      </c>
      <c r="H838">
        <v>94</v>
      </c>
      <c r="I838" t="s">
        <v>21</v>
      </c>
      <c r="J838" t="s">
        <v>22</v>
      </c>
      <c r="K838">
        <v>1265349600</v>
      </c>
      <c r="L838">
        <v>1266300000</v>
      </c>
      <c r="M838" t="b">
        <v>0</v>
      </c>
      <c r="N838" t="b">
        <v>0</v>
      </c>
      <c r="O838" t="s">
        <v>60</v>
      </c>
      <c r="P838">
        <f t="shared" si="77"/>
        <v>75</v>
      </c>
      <c r="Q838">
        <f t="shared" si="82"/>
        <v>64.739999999999995</v>
      </c>
      <c r="R838" t="str">
        <f t="shared" si="78"/>
        <v>music</v>
      </c>
      <c r="S838" t="str">
        <f t="shared" si="79"/>
        <v>indie rock</v>
      </c>
      <c r="T838" s="6">
        <f t="shared" si="80"/>
        <v>40214.25</v>
      </c>
      <c r="U838" s="6">
        <f t="shared" si="81"/>
        <v>40225.25</v>
      </c>
    </row>
    <row r="839" spans="1:21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G839" t="s">
        <v>20</v>
      </c>
      <c r="H839">
        <v>1797</v>
      </c>
      <c r="I839" t="s">
        <v>21</v>
      </c>
      <c r="J839" t="s">
        <v>22</v>
      </c>
      <c r="K839">
        <v>1301202000</v>
      </c>
      <c r="L839">
        <v>1305867600</v>
      </c>
      <c r="M839" t="b">
        <v>0</v>
      </c>
      <c r="N839" t="b">
        <v>0</v>
      </c>
      <c r="O839" t="s">
        <v>159</v>
      </c>
      <c r="P839">
        <f t="shared" ref="P839:P902" si="83">ROUND(100*(E839/D839),0)</f>
        <v>853</v>
      </c>
      <c r="Q839">
        <f t="shared" si="82"/>
        <v>84.01</v>
      </c>
      <c r="R839" t="str">
        <f t="shared" si="78"/>
        <v>music</v>
      </c>
      <c r="S839" t="str">
        <f t="shared" si="79"/>
        <v>jazz</v>
      </c>
      <c r="T839" s="6">
        <f t="shared" si="80"/>
        <v>40629.208333333336</v>
      </c>
      <c r="U839" s="6">
        <f t="shared" si="81"/>
        <v>40683.208333333336</v>
      </c>
    </row>
    <row r="840" spans="1:21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G840" t="s">
        <v>20</v>
      </c>
      <c r="H840">
        <v>261</v>
      </c>
      <c r="I840" t="s">
        <v>21</v>
      </c>
      <c r="J840" t="s">
        <v>22</v>
      </c>
      <c r="K840">
        <v>1538024400</v>
      </c>
      <c r="L840">
        <v>1538802000</v>
      </c>
      <c r="M840" t="b">
        <v>0</v>
      </c>
      <c r="N840" t="b">
        <v>0</v>
      </c>
      <c r="O840" t="s">
        <v>33</v>
      </c>
      <c r="P840">
        <f t="shared" si="83"/>
        <v>139</v>
      </c>
      <c r="Q840">
        <f t="shared" si="82"/>
        <v>34.06</v>
      </c>
      <c r="R840" t="str">
        <f t="shared" si="78"/>
        <v>theater</v>
      </c>
      <c r="S840" t="str">
        <f t="shared" si="79"/>
        <v>plays</v>
      </c>
      <c r="T840" s="6">
        <f t="shared" si="80"/>
        <v>43370.208333333328</v>
      </c>
      <c r="U840" s="6">
        <f t="shared" si="81"/>
        <v>43379.208333333328</v>
      </c>
    </row>
    <row r="841" spans="1:21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G841" t="s">
        <v>20</v>
      </c>
      <c r="H841">
        <v>157</v>
      </c>
      <c r="I841" t="s">
        <v>21</v>
      </c>
      <c r="J841" t="s">
        <v>22</v>
      </c>
      <c r="K841">
        <v>1395032400</v>
      </c>
      <c r="L841">
        <v>1398920400</v>
      </c>
      <c r="M841" t="b">
        <v>0</v>
      </c>
      <c r="N841" t="b">
        <v>1</v>
      </c>
      <c r="O841" t="s">
        <v>42</v>
      </c>
      <c r="P841">
        <f t="shared" si="83"/>
        <v>190</v>
      </c>
      <c r="Q841">
        <f t="shared" si="82"/>
        <v>93.27</v>
      </c>
      <c r="R841" t="str">
        <f t="shared" si="78"/>
        <v>film &amp; video</v>
      </c>
      <c r="S841" t="str">
        <f t="shared" si="79"/>
        <v>documentary</v>
      </c>
      <c r="T841" s="6">
        <f t="shared" si="80"/>
        <v>41715.208333333336</v>
      </c>
      <c r="U841" s="6">
        <f t="shared" si="81"/>
        <v>41760.208333333336</v>
      </c>
    </row>
    <row r="842" spans="1:21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G842" t="s">
        <v>20</v>
      </c>
      <c r="H842">
        <v>3533</v>
      </c>
      <c r="I842" t="s">
        <v>21</v>
      </c>
      <c r="J842" t="s">
        <v>22</v>
      </c>
      <c r="K842">
        <v>1405486800</v>
      </c>
      <c r="L842">
        <v>1405659600</v>
      </c>
      <c r="M842" t="b">
        <v>0</v>
      </c>
      <c r="N842" t="b">
        <v>1</v>
      </c>
      <c r="O842" t="s">
        <v>33</v>
      </c>
      <c r="P842">
        <f t="shared" si="83"/>
        <v>100</v>
      </c>
      <c r="Q842">
        <f t="shared" si="82"/>
        <v>33</v>
      </c>
      <c r="R842" t="str">
        <f t="shared" si="78"/>
        <v>theater</v>
      </c>
      <c r="S842" t="str">
        <f t="shared" si="79"/>
        <v>plays</v>
      </c>
      <c r="T842" s="6">
        <f t="shared" si="80"/>
        <v>41836.208333333336</v>
      </c>
      <c r="U842" s="6">
        <f t="shared" si="81"/>
        <v>41838.208333333336</v>
      </c>
    </row>
    <row r="843" spans="1:21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G843" t="s">
        <v>20</v>
      </c>
      <c r="H843">
        <v>155</v>
      </c>
      <c r="I843" t="s">
        <v>21</v>
      </c>
      <c r="J843" t="s">
        <v>22</v>
      </c>
      <c r="K843">
        <v>1455861600</v>
      </c>
      <c r="L843">
        <v>1457244000</v>
      </c>
      <c r="M843" t="b">
        <v>0</v>
      </c>
      <c r="N843" t="b">
        <v>0</v>
      </c>
      <c r="O843" t="s">
        <v>28</v>
      </c>
      <c r="P843">
        <f t="shared" si="83"/>
        <v>143</v>
      </c>
      <c r="Q843">
        <f t="shared" si="82"/>
        <v>83.81</v>
      </c>
      <c r="R843" t="str">
        <f t="shared" si="78"/>
        <v>technology</v>
      </c>
      <c r="S843" t="str">
        <f t="shared" si="79"/>
        <v>web</v>
      </c>
      <c r="T843" s="6">
        <f t="shared" si="80"/>
        <v>42419.25</v>
      </c>
      <c r="U843" s="6">
        <f t="shared" si="81"/>
        <v>42435.25</v>
      </c>
    </row>
    <row r="844" spans="1:21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G844" t="s">
        <v>20</v>
      </c>
      <c r="H844">
        <v>132</v>
      </c>
      <c r="I844" t="s">
        <v>107</v>
      </c>
      <c r="J844" t="s">
        <v>108</v>
      </c>
      <c r="K844">
        <v>1529038800</v>
      </c>
      <c r="L844">
        <v>1529298000</v>
      </c>
      <c r="M844" t="b">
        <v>0</v>
      </c>
      <c r="N844" t="b">
        <v>0</v>
      </c>
      <c r="O844" t="s">
        <v>65</v>
      </c>
      <c r="P844">
        <f t="shared" si="83"/>
        <v>563</v>
      </c>
      <c r="Q844">
        <f t="shared" si="82"/>
        <v>63.99</v>
      </c>
      <c r="R844" t="str">
        <f t="shared" si="78"/>
        <v>technology</v>
      </c>
      <c r="S844" t="str">
        <f t="shared" si="79"/>
        <v>wearables</v>
      </c>
      <c r="T844" s="6">
        <f t="shared" si="80"/>
        <v>43266.208333333328</v>
      </c>
      <c r="U844" s="6">
        <f t="shared" si="81"/>
        <v>43269.208333333328</v>
      </c>
    </row>
    <row r="845" spans="1:21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G845" t="s">
        <v>14</v>
      </c>
      <c r="H845">
        <v>33</v>
      </c>
      <c r="I845" t="s">
        <v>21</v>
      </c>
      <c r="J845" t="s">
        <v>22</v>
      </c>
      <c r="K845">
        <v>1535259600</v>
      </c>
      <c r="L845">
        <v>1535778000</v>
      </c>
      <c r="M845" t="b">
        <v>0</v>
      </c>
      <c r="N845" t="b">
        <v>0</v>
      </c>
      <c r="O845" t="s">
        <v>122</v>
      </c>
      <c r="P845">
        <f t="shared" si="83"/>
        <v>31</v>
      </c>
      <c r="Q845">
        <f t="shared" si="82"/>
        <v>81.91</v>
      </c>
      <c r="R845" t="str">
        <f t="shared" si="78"/>
        <v>photography</v>
      </c>
      <c r="S845" t="str">
        <f t="shared" si="79"/>
        <v>photography books</v>
      </c>
      <c r="T845" s="6">
        <f t="shared" si="80"/>
        <v>43338.208333333328</v>
      </c>
      <c r="U845" s="6">
        <f t="shared" si="81"/>
        <v>43344.208333333328</v>
      </c>
    </row>
    <row r="846" spans="1:21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G846" t="s">
        <v>74</v>
      </c>
      <c r="H846">
        <v>94</v>
      </c>
      <c r="I846" t="s">
        <v>21</v>
      </c>
      <c r="J846" t="s">
        <v>22</v>
      </c>
      <c r="K846">
        <v>1327212000</v>
      </c>
      <c r="L846">
        <v>1327471200</v>
      </c>
      <c r="M846" t="b">
        <v>0</v>
      </c>
      <c r="N846" t="b">
        <v>0</v>
      </c>
      <c r="O846" t="s">
        <v>42</v>
      </c>
      <c r="P846">
        <f t="shared" si="83"/>
        <v>99</v>
      </c>
      <c r="Q846">
        <f t="shared" si="82"/>
        <v>93.05</v>
      </c>
      <c r="R846" t="str">
        <f t="shared" si="78"/>
        <v>film &amp; video</v>
      </c>
      <c r="S846" t="str">
        <f t="shared" si="79"/>
        <v>documentary</v>
      </c>
      <c r="T846" s="6">
        <f t="shared" si="80"/>
        <v>40930.25</v>
      </c>
      <c r="U846" s="6">
        <f t="shared" si="81"/>
        <v>40933.25</v>
      </c>
    </row>
    <row r="847" spans="1:21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G847" t="s">
        <v>20</v>
      </c>
      <c r="H847">
        <v>1354</v>
      </c>
      <c r="I847" t="s">
        <v>40</v>
      </c>
      <c r="J847" t="s">
        <v>41</v>
      </c>
      <c r="K847">
        <v>1526360400</v>
      </c>
      <c r="L847">
        <v>1529557200</v>
      </c>
      <c r="M847" t="b">
        <v>0</v>
      </c>
      <c r="N847" t="b">
        <v>0</v>
      </c>
      <c r="O847" t="s">
        <v>28</v>
      </c>
      <c r="P847">
        <f t="shared" si="83"/>
        <v>198</v>
      </c>
      <c r="Q847">
        <f t="shared" si="82"/>
        <v>101.98</v>
      </c>
      <c r="R847" t="str">
        <f t="shared" si="78"/>
        <v>technology</v>
      </c>
      <c r="S847" t="str">
        <f t="shared" si="79"/>
        <v>web</v>
      </c>
      <c r="T847" s="6">
        <f t="shared" si="80"/>
        <v>43235.208333333328</v>
      </c>
      <c r="U847" s="6">
        <f t="shared" si="81"/>
        <v>43272.208333333328</v>
      </c>
    </row>
    <row r="848" spans="1:21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G848" t="s">
        <v>20</v>
      </c>
      <c r="H848">
        <v>48</v>
      </c>
      <c r="I848" t="s">
        <v>21</v>
      </c>
      <c r="J848" t="s">
        <v>22</v>
      </c>
      <c r="K848">
        <v>1532149200</v>
      </c>
      <c r="L848">
        <v>1535259600</v>
      </c>
      <c r="M848" t="b">
        <v>1</v>
      </c>
      <c r="N848" t="b">
        <v>1</v>
      </c>
      <c r="O848" t="s">
        <v>28</v>
      </c>
      <c r="P848">
        <f t="shared" si="83"/>
        <v>509</v>
      </c>
      <c r="Q848">
        <f t="shared" si="82"/>
        <v>105.94</v>
      </c>
      <c r="R848" t="str">
        <f t="shared" si="78"/>
        <v>technology</v>
      </c>
      <c r="S848" t="str">
        <f t="shared" si="79"/>
        <v>web</v>
      </c>
      <c r="T848" s="6">
        <f t="shared" si="80"/>
        <v>43302.208333333328</v>
      </c>
      <c r="U848" s="6">
        <f t="shared" si="81"/>
        <v>43338.208333333328</v>
      </c>
    </row>
    <row r="849" spans="1:21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G849" t="s">
        <v>20</v>
      </c>
      <c r="H849">
        <v>110</v>
      </c>
      <c r="I849" t="s">
        <v>21</v>
      </c>
      <c r="J849" t="s">
        <v>22</v>
      </c>
      <c r="K849">
        <v>1515304800</v>
      </c>
      <c r="L849">
        <v>1515564000</v>
      </c>
      <c r="M849" t="b">
        <v>0</v>
      </c>
      <c r="N849" t="b">
        <v>0</v>
      </c>
      <c r="O849" t="s">
        <v>17</v>
      </c>
      <c r="P849">
        <f t="shared" si="83"/>
        <v>238</v>
      </c>
      <c r="Q849">
        <f t="shared" si="82"/>
        <v>101.58</v>
      </c>
      <c r="R849" t="str">
        <f t="shared" si="78"/>
        <v>food</v>
      </c>
      <c r="S849" t="str">
        <f t="shared" si="79"/>
        <v>food trucks</v>
      </c>
      <c r="T849" s="6">
        <f t="shared" si="80"/>
        <v>43107.25</v>
      </c>
      <c r="U849" s="6">
        <f t="shared" si="81"/>
        <v>43110.25</v>
      </c>
    </row>
    <row r="850" spans="1:21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G850" t="s">
        <v>20</v>
      </c>
      <c r="H850">
        <v>172</v>
      </c>
      <c r="I850" t="s">
        <v>21</v>
      </c>
      <c r="J850" t="s">
        <v>22</v>
      </c>
      <c r="K850">
        <v>1276318800</v>
      </c>
      <c r="L850">
        <v>1277096400</v>
      </c>
      <c r="M850" t="b">
        <v>0</v>
      </c>
      <c r="N850" t="b">
        <v>0</v>
      </c>
      <c r="O850" t="s">
        <v>53</v>
      </c>
      <c r="P850">
        <f t="shared" si="83"/>
        <v>338</v>
      </c>
      <c r="Q850">
        <f t="shared" si="82"/>
        <v>62.97</v>
      </c>
      <c r="R850" t="str">
        <f t="shared" si="78"/>
        <v>film &amp; video</v>
      </c>
      <c r="S850" t="str">
        <f t="shared" si="79"/>
        <v>drama</v>
      </c>
      <c r="T850" s="6">
        <f t="shared" si="80"/>
        <v>40341.208333333336</v>
      </c>
      <c r="U850" s="6">
        <f t="shared" si="81"/>
        <v>40350.208333333336</v>
      </c>
    </row>
    <row r="851" spans="1:21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G851" t="s">
        <v>20</v>
      </c>
      <c r="H851">
        <v>307</v>
      </c>
      <c r="I851" t="s">
        <v>21</v>
      </c>
      <c r="J851" t="s">
        <v>22</v>
      </c>
      <c r="K851">
        <v>1328767200</v>
      </c>
      <c r="L851">
        <v>1329026400</v>
      </c>
      <c r="M851" t="b">
        <v>0</v>
      </c>
      <c r="N851" t="b">
        <v>1</v>
      </c>
      <c r="O851" t="s">
        <v>60</v>
      </c>
      <c r="P851">
        <f t="shared" si="83"/>
        <v>133</v>
      </c>
      <c r="Q851">
        <f t="shared" si="82"/>
        <v>29.05</v>
      </c>
      <c r="R851" t="str">
        <f t="shared" si="78"/>
        <v>music</v>
      </c>
      <c r="S851" t="str">
        <f t="shared" si="79"/>
        <v>indie rock</v>
      </c>
      <c r="T851" s="6">
        <f t="shared" si="80"/>
        <v>40948.25</v>
      </c>
      <c r="U851" s="6">
        <f t="shared" si="81"/>
        <v>40951.25</v>
      </c>
    </row>
    <row r="852" spans="1:21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G852" t="s">
        <v>14</v>
      </c>
      <c r="H852">
        <v>1</v>
      </c>
      <c r="I852" t="s">
        <v>21</v>
      </c>
      <c r="J852" t="s">
        <v>22</v>
      </c>
      <c r="K852">
        <v>1321682400</v>
      </c>
      <c r="L852">
        <v>1322978400</v>
      </c>
      <c r="M852" t="b">
        <v>1</v>
      </c>
      <c r="N852" t="b">
        <v>0</v>
      </c>
      <c r="O852" t="s">
        <v>23</v>
      </c>
      <c r="P852">
        <f t="shared" si="83"/>
        <v>1</v>
      </c>
      <c r="Q852">
        <f t="shared" si="82"/>
        <v>1</v>
      </c>
      <c r="R852" t="str">
        <f t="shared" si="78"/>
        <v>music</v>
      </c>
      <c r="S852" t="str">
        <f t="shared" si="79"/>
        <v>rock</v>
      </c>
      <c r="T852" s="6">
        <f t="shared" si="80"/>
        <v>40866.25</v>
      </c>
      <c r="U852" s="6">
        <f t="shared" si="81"/>
        <v>40881.25</v>
      </c>
    </row>
    <row r="853" spans="1:21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G853" t="s">
        <v>20</v>
      </c>
      <c r="H853">
        <v>160</v>
      </c>
      <c r="I853" t="s">
        <v>21</v>
      </c>
      <c r="J853" t="s">
        <v>22</v>
      </c>
      <c r="K853">
        <v>1335934800</v>
      </c>
      <c r="L853">
        <v>1338786000</v>
      </c>
      <c r="M853" t="b">
        <v>0</v>
      </c>
      <c r="N853" t="b">
        <v>0</v>
      </c>
      <c r="O853" t="s">
        <v>50</v>
      </c>
      <c r="P853">
        <f t="shared" si="83"/>
        <v>208</v>
      </c>
      <c r="Q853">
        <f t="shared" si="82"/>
        <v>77.930000000000007</v>
      </c>
      <c r="R853" t="str">
        <f t="shared" si="78"/>
        <v>music</v>
      </c>
      <c r="S853" t="str">
        <f t="shared" si="79"/>
        <v>electric music</v>
      </c>
      <c r="T853" s="6">
        <f t="shared" si="80"/>
        <v>41031.208333333336</v>
      </c>
      <c r="U853" s="6">
        <f t="shared" si="81"/>
        <v>41064.208333333336</v>
      </c>
    </row>
    <row r="854" spans="1:21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G854" t="s">
        <v>14</v>
      </c>
      <c r="H854">
        <v>31</v>
      </c>
      <c r="I854" t="s">
        <v>21</v>
      </c>
      <c r="J854" t="s">
        <v>22</v>
      </c>
      <c r="K854">
        <v>1310792400</v>
      </c>
      <c r="L854">
        <v>1311656400</v>
      </c>
      <c r="M854" t="b">
        <v>0</v>
      </c>
      <c r="N854" t="b">
        <v>1</v>
      </c>
      <c r="O854" t="s">
        <v>89</v>
      </c>
      <c r="P854">
        <f t="shared" si="83"/>
        <v>51</v>
      </c>
      <c r="Q854">
        <f t="shared" si="82"/>
        <v>80.81</v>
      </c>
      <c r="R854" t="str">
        <f t="shared" si="78"/>
        <v>games</v>
      </c>
      <c r="S854" t="str">
        <f t="shared" si="79"/>
        <v>video games</v>
      </c>
      <c r="T854" s="6">
        <f t="shared" si="80"/>
        <v>40740.208333333336</v>
      </c>
      <c r="U854" s="6">
        <f t="shared" si="81"/>
        <v>40750.208333333336</v>
      </c>
    </row>
    <row r="855" spans="1:21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G855" t="s">
        <v>20</v>
      </c>
      <c r="H855">
        <v>1467</v>
      </c>
      <c r="I855" t="s">
        <v>15</v>
      </c>
      <c r="J855" t="s">
        <v>16</v>
      </c>
      <c r="K855">
        <v>1308546000</v>
      </c>
      <c r="L855">
        <v>1308978000</v>
      </c>
      <c r="M855" t="b">
        <v>0</v>
      </c>
      <c r="N855" t="b">
        <v>1</v>
      </c>
      <c r="O855" t="s">
        <v>60</v>
      </c>
      <c r="P855">
        <f t="shared" si="83"/>
        <v>652</v>
      </c>
      <c r="Q855">
        <f t="shared" si="82"/>
        <v>76.010000000000005</v>
      </c>
      <c r="R855" t="str">
        <f t="shared" si="78"/>
        <v>music</v>
      </c>
      <c r="S855" t="str">
        <f t="shared" si="79"/>
        <v>indie rock</v>
      </c>
      <c r="T855" s="6">
        <f t="shared" si="80"/>
        <v>40714.208333333336</v>
      </c>
      <c r="U855" s="6">
        <f t="shared" si="81"/>
        <v>40719.208333333336</v>
      </c>
    </row>
    <row r="856" spans="1:21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G856" t="s">
        <v>20</v>
      </c>
      <c r="H856">
        <v>2662</v>
      </c>
      <c r="I856" t="s">
        <v>15</v>
      </c>
      <c r="J856" t="s">
        <v>16</v>
      </c>
      <c r="K856">
        <v>1574056800</v>
      </c>
      <c r="L856">
        <v>1576389600</v>
      </c>
      <c r="M856" t="b">
        <v>0</v>
      </c>
      <c r="N856" t="b">
        <v>0</v>
      </c>
      <c r="O856" t="s">
        <v>119</v>
      </c>
      <c r="P856">
        <f t="shared" si="83"/>
        <v>114</v>
      </c>
      <c r="Q856">
        <f t="shared" si="82"/>
        <v>72.989999999999995</v>
      </c>
      <c r="R856" t="str">
        <f t="shared" si="78"/>
        <v>publishing</v>
      </c>
      <c r="S856" t="str">
        <f t="shared" si="79"/>
        <v>fiction</v>
      </c>
      <c r="T856" s="6">
        <f t="shared" si="80"/>
        <v>43787.25</v>
      </c>
      <c r="U856" s="6">
        <f t="shared" si="81"/>
        <v>43814.25</v>
      </c>
    </row>
    <row r="857" spans="1:21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G857" t="s">
        <v>20</v>
      </c>
      <c r="H857">
        <v>452</v>
      </c>
      <c r="I857" t="s">
        <v>26</v>
      </c>
      <c r="J857" t="s">
        <v>27</v>
      </c>
      <c r="K857">
        <v>1308373200</v>
      </c>
      <c r="L857">
        <v>1311051600</v>
      </c>
      <c r="M857" t="b">
        <v>0</v>
      </c>
      <c r="N857" t="b">
        <v>0</v>
      </c>
      <c r="O857" t="s">
        <v>33</v>
      </c>
      <c r="P857">
        <f t="shared" si="83"/>
        <v>102</v>
      </c>
      <c r="Q857">
        <f t="shared" si="82"/>
        <v>53</v>
      </c>
      <c r="R857" t="str">
        <f t="shared" si="78"/>
        <v>theater</v>
      </c>
      <c r="S857" t="str">
        <f t="shared" si="79"/>
        <v>plays</v>
      </c>
      <c r="T857" s="6">
        <f t="shared" si="80"/>
        <v>40712.208333333336</v>
      </c>
      <c r="U857" s="6">
        <f t="shared" si="81"/>
        <v>40743.208333333336</v>
      </c>
    </row>
    <row r="858" spans="1:21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G858" t="s">
        <v>20</v>
      </c>
      <c r="H858">
        <v>158</v>
      </c>
      <c r="I858" t="s">
        <v>21</v>
      </c>
      <c r="J858" t="s">
        <v>22</v>
      </c>
      <c r="K858">
        <v>1335243600</v>
      </c>
      <c r="L858">
        <v>1336712400</v>
      </c>
      <c r="M858" t="b">
        <v>0</v>
      </c>
      <c r="N858" t="b">
        <v>0</v>
      </c>
      <c r="O858" t="s">
        <v>17</v>
      </c>
      <c r="P858">
        <f t="shared" si="83"/>
        <v>357</v>
      </c>
      <c r="Q858">
        <f t="shared" si="82"/>
        <v>54.16</v>
      </c>
      <c r="R858" t="str">
        <f t="shared" si="78"/>
        <v>food</v>
      </c>
      <c r="S858" t="str">
        <f t="shared" si="79"/>
        <v>food trucks</v>
      </c>
      <c r="T858" s="6">
        <f t="shared" si="80"/>
        <v>41023.208333333336</v>
      </c>
      <c r="U858" s="6">
        <f t="shared" si="81"/>
        <v>41040.208333333336</v>
      </c>
    </row>
    <row r="859" spans="1:21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G859" t="s">
        <v>20</v>
      </c>
      <c r="H859">
        <v>225</v>
      </c>
      <c r="I859" t="s">
        <v>98</v>
      </c>
      <c r="J859" t="s">
        <v>99</v>
      </c>
      <c r="K859">
        <v>1328421600</v>
      </c>
      <c r="L859">
        <v>1330408800</v>
      </c>
      <c r="M859" t="b">
        <v>1</v>
      </c>
      <c r="N859" t="b">
        <v>0</v>
      </c>
      <c r="O859" t="s">
        <v>100</v>
      </c>
      <c r="P859">
        <f t="shared" si="83"/>
        <v>140</v>
      </c>
      <c r="Q859">
        <f t="shared" si="82"/>
        <v>32.950000000000003</v>
      </c>
      <c r="R859" t="str">
        <f t="shared" si="78"/>
        <v>film &amp; video</v>
      </c>
      <c r="S859" t="str">
        <f t="shared" si="79"/>
        <v>shorts</v>
      </c>
      <c r="T859" s="6">
        <f t="shared" si="80"/>
        <v>40944.25</v>
      </c>
      <c r="U859" s="6">
        <f t="shared" si="81"/>
        <v>40967.25</v>
      </c>
    </row>
    <row r="860" spans="1:21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G860" t="s">
        <v>14</v>
      </c>
      <c r="H860">
        <v>35</v>
      </c>
      <c r="I860" t="s">
        <v>21</v>
      </c>
      <c r="J860" t="s">
        <v>22</v>
      </c>
      <c r="K860">
        <v>1524286800</v>
      </c>
      <c r="L860">
        <v>1524891600</v>
      </c>
      <c r="M860" t="b">
        <v>1</v>
      </c>
      <c r="N860" t="b">
        <v>0</v>
      </c>
      <c r="O860" t="s">
        <v>17</v>
      </c>
      <c r="P860">
        <f t="shared" si="83"/>
        <v>69</v>
      </c>
      <c r="Q860">
        <f t="shared" si="82"/>
        <v>79.37</v>
      </c>
      <c r="R860" t="str">
        <f t="shared" si="78"/>
        <v>food</v>
      </c>
      <c r="S860" t="str">
        <f t="shared" si="79"/>
        <v>food trucks</v>
      </c>
      <c r="T860" s="6">
        <f t="shared" si="80"/>
        <v>43211.208333333328</v>
      </c>
      <c r="U860" s="6">
        <f t="shared" si="81"/>
        <v>43218.208333333328</v>
      </c>
    </row>
    <row r="861" spans="1:21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G861" t="s">
        <v>14</v>
      </c>
      <c r="H861">
        <v>63</v>
      </c>
      <c r="I861" t="s">
        <v>21</v>
      </c>
      <c r="J861" t="s">
        <v>22</v>
      </c>
      <c r="K861">
        <v>1362117600</v>
      </c>
      <c r="L861">
        <v>1363669200</v>
      </c>
      <c r="M861" t="b">
        <v>0</v>
      </c>
      <c r="N861" t="b">
        <v>1</v>
      </c>
      <c r="O861" t="s">
        <v>33</v>
      </c>
      <c r="P861">
        <f t="shared" si="83"/>
        <v>36</v>
      </c>
      <c r="Q861">
        <f t="shared" si="82"/>
        <v>41.17</v>
      </c>
      <c r="R861" t="str">
        <f t="shared" si="78"/>
        <v>theater</v>
      </c>
      <c r="S861" t="str">
        <f t="shared" si="79"/>
        <v>plays</v>
      </c>
      <c r="T861" s="6">
        <f t="shared" si="80"/>
        <v>41334.25</v>
      </c>
      <c r="U861" s="6">
        <f t="shared" si="81"/>
        <v>41352.208333333336</v>
      </c>
    </row>
    <row r="862" spans="1:21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G862" t="s">
        <v>20</v>
      </c>
      <c r="H862">
        <v>65</v>
      </c>
      <c r="I862" t="s">
        <v>21</v>
      </c>
      <c r="J862" t="s">
        <v>22</v>
      </c>
      <c r="K862">
        <v>1550556000</v>
      </c>
      <c r="L862">
        <v>1551420000</v>
      </c>
      <c r="M862" t="b">
        <v>0</v>
      </c>
      <c r="N862" t="b">
        <v>1</v>
      </c>
      <c r="O862" t="s">
        <v>65</v>
      </c>
      <c r="P862">
        <f t="shared" si="83"/>
        <v>252</v>
      </c>
      <c r="Q862">
        <f t="shared" si="82"/>
        <v>77.430000000000007</v>
      </c>
      <c r="R862" t="str">
        <f t="shared" si="78"/>
        <v>technology</v>
      </c>
      <c r="S862" t="str">
        <f t="shared" si="79"/>
        <v>wearables</v>
      </c>
      <c r="T862" s="6">
        <f t="shared" si="80"/>
        <v>43515.25</v>
      </c>
      <c r="U862" s="6">
        <f t="shared" si="81"/>
        <v>43525.25</v>
      </c>
    </row>
    <row r="863" spans="1:21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G863" t="s">
        <v>20</v>
      </c>
      <c r="H863">
        <v>163</v>
      </c>
      <c r="I863" t="s">
        <v>21</v>
      </c>
      <c r="J863" t="s">
        <v>22</v>
      </c>
      <c r="K863">
        <v>1269147600</v>
      </c>
      <c r="L863">
        <v>1269838800</v>
      </c>
      <c r="M863" t="b">
        <v>0</v>
      </c>
      <c r="N863" t="b">
        <v>0</v>
      </c>
      <c r="O863" t="s">
        <v>33</v>
      </c>
      <c r="P863">
        <f t="shared" si="83"/>
        <v>106</v>
      </c>
      <c r="Q863">
        <f t="shared" si="82"/>
        <v>57.16</v>
      </c>
      <c r="R863" t="str">
        <f t="shared" si="78"/>
        <v>theater</v>
      </c>
      <c r="S863" t="str">
        <f t="shared" si="79"/>
        <v>plays</v>
      </c>
      <c r="T863" s="6">
        <f t="shared" si="80"/>
        <v>40258.208333333336</v>
      </c>
      <c r="U863" s="6">
        <f t="shared" si="81"/>
        <v>40266.208333333336</v>
      </c>
    </row>
    <row r="864" spans="1:21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G864" t="s">
        <v>20</v>
      </c>
      <c r="H864">
        <v>85</v>
      </c>
      <c r="I864" t="s">
        <v>21</v>
      </c>
      <c r="J864" t="s">
        <v>22</v>
      </c>
      <c r="K864">
        <v>1312174800</v>
      </c>
      <c r="L864">
        <v>1312520400</v>
      </c>
      <c r="M864" t="b">
        <v>0</v>
      </c>
      <c r="N864" t="b">
        <v>0</v>
      </c>
      <c r="O864" t="s">
        <v>33</v>
      </c>
      <c r="P864">
        <f t="shared" si="83"/>
        <v>187</v>
      </c>
      <c r="Q864">
        <f t="shared" si="82"/>
        <v>77.180000000000007</v>
      </c>
      <c r="R864" t="str">
        <f t="shared" si="78"/>
        <v>theater</v>
      </c>
      <c r="S864" t="str">
        <f t="shared" si="79"/>
        <v>plays</v>
      </c>
      <c r="T864" s="6">
        <f t="shared" si="80"/>
        <v>40756.208333333336</v>
      </c>
      <c r="U864" s="6">
        <f t="shared" si="81"/>
        <v>40760.208333333336</v>
      </c>
    </row>
    <row r="865" spans="1:21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G865" t="s">
        <v>20</v>
      </c>
      <c r="H865">
        <v>217</v>
      </c>
      <c r="I865" t="s">
        <v>21</v>
      </c>
      <c r="J865" t="s">
        <v>22</v>
      </c>
      <c r="K865">
        <v>1434517200</v>
      </c>
      <c r="L865">
        <v>1436504400</v>
      </c>
      <c r="M865" t="b">
        <v>0</v>
      </c>
      <c r="N865" t="b">
        <v>1</v>
      </c>
      <c r="O865" t="s">
        <v>269</v>
      </c>
      <c r="P865">
        <f t="shared" si="83"/>
        <v>387</v>
      </c>
      <c r="Q865">
        <f t="shared" si="82"/>
        <v>24.95</v>
      </c>
      <c r="R865" t="str">
        <f t="shared" si="78"/>
        <v>film &amp; video</v>
      </c>
      <c r="S865" t="str">
        <f t="shared" si="79"/>
        <v>television</v>
      </c>
      <c r="T865" s="6">
        <f t="shared" si="80"/>
        <v>42172.208333333328</v>
      </c>
      <c r="U865" s="6">
        <f t="shared" si="81"/>
        <v>42195.208333333328</v>
      </c>
    </row>
    <row r="866" spans="1:21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G866" t="s">
        <v>20</v>
      </c>
      <c r="H866">
        <v>150</v>
      </c>
      <c r="I866" t="s">
        <v>21</v>
      </c>
      <c r="J866" t="s">
        <v>22</v>
      </c>
      <c r="K866">
        <v>1471582800</v>
      </c>
      <c r="L866">
        <v>1472014800</v>
      </c>
      <c r="M866" t="b">
        <v>0</v>
      </c>
      <c r="N866" t="b">
        <v>0</v>
      </c>
      <c r="O866" t="s">
        <v>100</v>
      </c>
      <c r="P866">
        <f t="shared" si="83"/>
        <v>347</v>
      </c>
      <c r="Q866">
        <f t="shared" si="82"/>
        <v>97.18</v>
      </c>
      <c r="R866" t="str">
        <f t="shared" si="78"/>
        <v>film &amp; video</v>
      </c>
      <c r="S866" t="str">
        <f t="shared" si="79"/>
        <v>shorts</v>
      </c>
      <c r="T866" s="6">
        <f t="shared" si="80"/>
        <v>42601.208333333328</v>
      </c>
      <c r="U866" s="6">
        <f t="shared" si="81"/>
        <v>42606.208333333328</v>
      </c>
    </row>
    <row r="867" spans="1:21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G867" t="s">
        <v>20</v>
      </c>
      <c r="H867">
        <v>3272</v>
      </c>
      <c r="I867" t="s">
        <v>21</v>
      </c>
      <c r="J867" t="s">
        <v>22</v>
      </c>
      <c r="K867">
        <v>1410757200</v>
      </c>
      <c r="L867">
        <v>1411534800</v>
      </c>
      <c r="M867" t="b">
        <v>0</v>
      </c>
      <c r="N867" t="b">
        <v>0</v>
      </c>
      <c r="O867" t="s">
        <v>33</v>
      </c>
      <c r="P867">
        <f t="shared" si="83"/>
        <v>186</v>
      </c>
      <c r="Q867">
        <f t="shared" si="82"/>
        <v>46</v>
      </c>
      <c r="R867" t="str">
        <f t="shared" si="78"/>
        <v>theater</v>
      </c>
      <c r="S867" t="str">
        <f t="shared" si="79"/>
        <v>plays</v>
      </c>
      <c r="T867" s="6">
        <f t="shared" si="80"/>
        <v>41897.208333333336</v>
      </c>
      <c r="U867" s="6">
        <f t="shared" si="81"/>
        <v>41906.208333333336</v>
      </c>
    </row>
    <row r="868" spans="1:21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G868" t="s">
        <v>74</v>
      </c>
      <c r="H868">
        <v>898</v>
      </c>
      <c r="I868" t="s">
        <v>21</v>
      </c>
      <c r="J868" t="s">
        <v>22</v>
      </c>
      <c r="K868">
        <v>1304830800</v>
      </c>
      <c r="L868">
        <v>1304917200</v>
      </c>
      <c r="M868" t="b">
        <v>0</v>
      </c>
      <c r="N868" t="b">
        <v>0</v>
      </c>
      <c r="O868" t="s">
        <v>122</v>
      </c>
      <c r="P868">
        <f t="shared" si="83"/>
        <v>43</v>
      </c>
      <c r="Q868">
        <f t="shared" si="82"/>
        <v>88.02</v>
      </c>
      <c r="R868" t="str">
        <f t="shared" si="78"/>
        <v>photography</v>
      </c>
      <c r="S868" t="str">
        <f t="shared" si="79"/>
        <v>photography books</v>
      </c>
      <c r="T868" s="6">
        <f t="shared" si="80"/>
        <v>40671.208333333336</v>
      </c>
      <c r="U868" s="6">
        <f t="shared" si="81"/>
        <v>40672.208333333336</v>
      </c>
    </row>
    <row r="869" spans="1:21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G869" t="s">
        <v>20</v>
      </c>
      <c r="H869">
        <v>300</v>
      </c>
      <c r="I869" t="s">
        <v>21</v>
      </c>
      <c r="J869" t="s">
        <v>22</v>
      </c>
      <c r="K869">
        <v>1539061200</v>
      </c>
      <c r="L869">
        <v>1539579600</v>
      </c>
      <c r="M869" t="b">
        <v>0</v>
      </c>
      <c r="N869" t="b">
        <v>0</v>
      </c>
      <c r="O869" t="s">
        <v>17</v>
      </c>
      <c r="P869">
        <f t="shared" si="83"/>
        <v>162</v>
      </c>
      <c r="Q869">
        <f t="shared" si="82"/>
        <v>25.99</v>
      </c>
      <c r="R869" t="str">
        <f t="shared" si="78"/>
        <v>food</v>
      </c>
      <c r="S869" t="str">
        <f t="shared" si="79"/>
        <v>food trucks</v>
      </c>
      <c r="T869" s="6">
        <f t="shared" si="80"/>
        <v>43382.208333333328</v>
      </c>
      <c r="U869" s="6">
        <f t="shared" si="81"/>
        <v>43388.208333333328</v>
      </c>
    </row>
    <row r="870" spans="1:21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G870" t="s">
        <v>20</v>
      </c>
      <c r="H870">
        <v>126</v>
      </c>
      <c r="I870" t="s">
        <v>21</v>
      </c>
      <c r="J870" t="s">
        <v>22</v>
      </c>
      <c r="K870">
        <v>1381554000</v>
      </c>
      <c r="L870">
        <v>1382504400</v>
      </c>
      <c r="M870" t="b">
        <v>0</v>
      </c>
      <c r="N870" t="b">
        <v>0</v>
      </c>
      <c r="O870" t="s">
        <v>33</v>
      </c>
      <c r="P870">
        <f t="shared" si="83"/>
        <v>185</v>
      </c>
      <c r="Q870">
        <f t="shared" si="82"/>
        <v>102.69</v>
      </c>
      <c r="R870" t="str">
        <f t="shared" si="78"/>
        <v>theater</v>
      </c>
      <c r="S870" t="str">
        <f t="shared" si="79"/>
        <v>plays</v>
      </c>
      <c r="T870" s="6">
        <f t="shared" si="80"/>
        <v>41559.208333333336</v>
      </c>
      <c r="U870" s="6">
        <f t="shared" si="81"/>
        <v>41570.208333333336</v>
      </c>
    </row>
    <row r="871" spans="1:21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G871" t="s">
        <v>14</v>
      </c>
      <c r="H871">
        <v>526</v>
      </c>
      <c r="I871" t="s">
        <v>21</v>
      </c>
      <c r="J871" t="s">
        <v>22</v>
      </c>
      <c r="K871">
        <v>1277096400</v>
      </c>
      <c r="L871">
        <v>1278306000</v>
      </c>
      <c r="M871" t="b">
        <v>0</v>
      </c>
      <c r="N871" t="b">
        <v>0</v>
      </c>
      <c r="O871" t="s">
        <v>53</v>
      </c>
      <c r="P871">
        <f t="shared" si="83"/>
        <v>24</v>
      </c>
      <c r="Q871">
        <f t="shared" si="82"/>
        <v>72.959999999999994</v>
      </c>
      <c r="R871" t="str">
        <f t="shared" si="78"/>
        <v>film &amp; video</v>
      </c>
      <c r="S871" t="str">
        <f t="shared" si="79"/>
        <v>drama</v>
      </c>
      <c r="T871" s="6">
        <f t="shared" si="80"/>
        <v>40350.208333333336</v>
      </c>
      <c r="U871" s="6">
        <f t="shared" si="81"/>
        <v>40364.208333333336</v>
      </c>
    </row>
    <row r="872" spans="1:21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G872" t="s">
        <v>14</v>
      </c>
      <c r="H872">
        <v>121</v>
      </c>
      <c r="I872" t="s">
        <v>21</v>
      </c>
      <c r="J872" t="s">
        <v>22</v>
      </c>
      <c r="K872">
        <v>1440392400</v>
      </c>
      <c r="L872">
        <v>1442552400</v>
      </c>
      <c r="M872" t="b">
        <v>0</v>
      </c>
      <c r="N872" t="b">
        <v>0</v>
      </c>
      <c r="O872" t="s">
        <v>33</v>
      </c>
      <c r="P872">
        <f t="shared" si="83"/>
        <v>90</v>
      </c>
      <c r="Q872">
        <f t="shared" si="82"/>
        <v>57.19</v>
      </c>
      <c r="R872" t="str">
        <f t="shared" si="78"/>
        <v>theater</v>
      </c>
      <c r="S872" t="str">
        <f t="shared" si="79"/>
        <v>plays</v>
      </c>
      <c r="T872" s="6">
        <f t="shared" si="80"/>
        <v>42240.208333333328</v>
      </c>
      <c r="U872" s="6">
        <f t="shared" si="81"/>
        <v>42265.208333333328</v>
      </c>
    </row>
    <row r="873" spans="1:21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G873" t="s">
        <v>20</v>
      </c>
      <c r="H873">
        <v>2320</v>
      </c>
      <c r="I873" t="s">
        <v>21</v>
      </c>
      <c r="J873" t="s">
        <v>22</v>
      </c>
      <c r="K873">
        <v>1509512400</v>
      </c>
      <c r="L873">
        <v>1511071200</v>
      </c>
      <c r="M873" t="b">
        <v>0</v>
      </c>
      <c r="N873" t="b">
        <v>1</v>
      </c>
      <c r="O873" t="s">
        <v>33</v>
      </c>
      <c r="P873">
        <f t="shared" si="83"/>
        <v>273</v>
      </c>
      <c r="Q873">
        <f t="shared" si="82"/>
        <v>84.01</v>
      </c>
      <c r="R873" t="str">
        <f t="shared" si="78"/>
        <v>theater</v>
      </c>
      <c r="S873" t="str">
        <f t="shared" si="79"/>
        <v>plays</v>
      </c>
      <c r="T873" s="6">
        <f t="shared" si="80"/>
        <v>43040.208333333328</v>
      </c>
      <c r="U873" s="6">
        <f t="shared" si="81"/>
        <v>43058.25</v>
      </c>
    </row>
    <row r="874" spans="1:21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G874" t="s">
        <v>20</v>
      </c>
      <c r="H874">
        <v>81</v>
      </c>
      <c r="I874" t="s">
        <v>26</v>
      </c>
      <c r="J874" t="s">
        <v>27</v>
      </c>
      <c r="K874">
        <v>1535950800</v>
      </c>
      <c r="L874">
        <v>1536382800</v>
      </c>
      <c r="M874" t="b">
        <v>0</v>
      </c>
      <c r="N874" t="b">
        <v>0</v>
      </c>
      <c r="O874" t="s">
        <v>474</v>
      </c>
      <c r="P874">
        <f t="shared" si="83"/>
        <v>170</v>
      </c>
      <c r="Q874">
        <f t="shared" si="82"/>
        <v>98.67</v>
      </c>
      <c r="R874" t="str">
        <f t="shared" si="78"/>
        <v>film &amp; video</v>
      </c>
      <c r="S874" t="str">
        <f t="shared" si="79"/>
        <v>science fiction</v>
      </c>
      <c r="T874" s="6">
        <f t="shared" si="80"/>
        <v>43346.208333333328</v>
      </c>
      <c r="U874" s="6">
        <f t="shared" si="81"/>
        <v>43351.208333333328</v>
      </c>
    </row>
    <row r="875" spans="1:21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G875" t="s">
        <v>20</v>
      </c>
      <c r="H875">
        <v>1887</v>
      </c>
      <c r="I875" t="s">
        <v>21</v>
      </c>
      <c r="J875" t="s">
        <v>22</v>
      </c>
      <c r="K875">
        <v>1389160800</v>
      </c>
      <c r="L875">
        <v>1389592800</v>
      </c>
      <c r="M875" t="b">
        <v>0</v>
      </c>
      <c r="N875" t="b">
        <v>0</v>
      </c>
      <c r="O875" t="s">
        <v>122</v>
      </c>
      <c r="P875">
        <f t="shared" si="83"/>
        <v>188</v>
      </c>
      <c r="Q875">
        <f t="shared" si="82"/>
        <v>42.01</v>
      </c>
      <c r="R875" t="str">
        <f t="shared" si="78"/>
        <v>photography</v>
      </c>
      <c r="S875" t="str">
        <f t="shared" si="79"/>
        <v>photography books</v>
      </c>
      <c r="T875" s="6">
        <f t="shared" si="80"/>
        <v>41647.25</v>
      </c>
      <c r="U875" s="6">
        <f t="shared" si="81"/>
        <v>41652.25</v>
      </c>
    </row>
    <row r="876" spans="1:21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G876" t="s">
        <v>20</v>
      </c>
      <c r="H876">
        <v>4358</v>
      </c>
      <c r="I876" t="s">
        <v>21</v>
      </c>
      <c r="J876" t="s">
        <v>22</v>
      </c>
      <c r="K876">
        <v>1271998800</v>
      </c>
      <c r="L876">
        <v>1275282000</v>
      </c>
      <c r="M876" t="b">
        <v>0</v>
      </c>
      <c r="N876" t="b">
        <v>1</v>
      </c>
      <c r="O876" t="s">
        <v>122</v>
      </c>
      <c r="P876">
        <f t="shared" si="83"/>
        <v>347</v>
      </c>
      <c r="Q876">
        <f t="shared" si="82"/>
        <v>32</v>
      </c>
      <c r="R876" t="str">
        <f t="shared" si="78"/>
        <v>photography</v>
      </c>
      <c r="S876" t="str">
        <f t="shared" si="79"/>
        <v>photography books</v>
      </c>
      <c r="T876" s="6">
        <f t="shared" si="80"/>
        <v>40291.208333333336</v>
      </c>
      <c r="U876" s="6">
        <f t="shared" si="81"/>
        <v>40329.208333333336</v>
      </c>
    </row>
    <row r="877" spans="1:21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G877" t="s">
        <v>14</v>
      </c>
      <c r="H877">
        <v>67</v>
      </c>
      <c r="I877" t="s">
        <v>21</v>
      </c>
      <c r="J877" t="s">
        <v>22</v>
      </c>
      <c r="K877">
        <v>1294898400</v>
      </c>
      <c r="L877">
        <v>1294984800</v>
      </c>
      <c r="M877" t="b">
        <v>0</v>
      </c>
      <c r="N877" t="b">
        <v>0</v>
      </c>
      <c r="O877" t="s">
        <v>23</v>
      </c>
      <c r="P877">
        <f t="shared" si="83"/>
        <v>69</v>
      </c>
      <c r="Q877">
        <f t="shared" si="82"/>
        <v>81.569999999999993</v>
      </c>
      <c r="R877" t="str">
        <f t="shared" si="78"/>
        <v>music</v>
      </c>
      <c r="S877" t="str">
        <f t="shared" si="79"/>
        <v>rock</v>
      </c>
      <c r="T877" s="6">
        <f t="shared" si="80"/>
        <v>40556.25</v>
      </c>
      <c r="U877" s="6">
        <f t="shared" si="81"/>
        <v>40557.25</v>
      </c>
    </row>
    <row r="878" spans="1:21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G878" t="s">
        <v>14</v>
      </c>
      <c r="H878">
        <v>57</v>
      </c>
      <c r="I878" t="s">
        <v>15</v>
      </c>
      <c r="J878" t="s">
        <v>16</v>
      </c>
      <c r="K878">
        <v>1559970000</v>
      </c>
      <c r="L878">
        <v>1562043600</v>
      </c>
      <c r="M878" t="b">
        <v>0</v>
      </c>
      <c r="N878" t="b">
        <v>0</v>
      </c>
      <c r="O878" t="s">
        <v>122</v>
      </c>
      <c r="P878">
        <f t="shared" si="83"/>
        <v>25</v>
      </c>
      <c r="Q878">
        <f t="shared" si="82"/>
        <v>37.04</v>
      </c>
      <c r="R878" t="str">
        <f t="shared" si="78"/>
        <v>photography</v>
      </c>
      <c r="S878" t="str">
        <f t="shared" si="79"/>
        <v>photography books</v>
      </c>
      <c r="T878" s="6">
        <f t="shared" si="80"/>
        <v>43624.208333333328</v>
      </c>
      <c r="U878" s="6">
        <f t="shared" si="81"/>
        <v>43648.208333333328</v>
      </c>
    </row>
    <row r="879" spans="1:21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G879" t="s">
        <v>14</v>
      </c>
      <c r="H879">
        <v>1229</v>
      </c>
      <c r="I879" t="s">
        <v>21</v>
      </c>
      <c r="J879" t="s">
        <v>22</v>
      </c>
      <c r="K879">
        <v>1469509200</v>
      </c>
      <c r="L879">
        <v>1469595600</v>
      </c>
      <c r="M879" t="b">
        <v>0</v>
      </c>
      <c r="N879" t="b">
        <v>0</v>
      </c>
      <c r="O879" t="s">
        <v>17</v>
      </c>
      <c r="P879">
        <f t="shared" si="83"/>
        <v>77</v>
      </c>
      <c r="Q879">
        <f t="shared" si="82"/>
        <v>103.03</v>
      </c>
      <c r="R879" t="str">
        <f t="shared" si="78"/>
        <v>food</v>
      </c>
      <c r="S879" t="str">
        <f t="shared" si="79"/>
        <v>food trucks</v>
      </c>
      <c r="T879" s="6">
        <f t="shared" si="80"/>
        <v>42577.208333333328</v>
      </c>
      <c r="U879" s="6">
        <f t="shared" si="81"/>
        <v>42578.208333333328</v>
      </c>
    </row>
    <row r="880" spans="1:21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G880" t="s">
        <v>14</v>
      </c>
      <c r="H880">
        <v>12</v>
      </c>
      <c r="I880" t="s">
        <v>107</v>
      </c>
      <c r="J880" t="s">
        <v>108</v>
      </c>
      <c r="K880">
        <v>1579068000</v>
      </c>
      <c r="L880">
        <v>1581141600</v>
      </c>
      <c r="M880" t="b">
        <v>0</v>
      </c>
      <c r="N880" t="b">
        <v>0</v>
      </c>
      <c r="O880" t="s">
        <v>148</v>
      </c>
      <c r="P880">
        <f t="shared" si="83"/>
        <v>37</v>
      </c>
      <c r="Q880">
        <f t="shared" si="82"/>
        <v>84.33</v>
      </c>
      <c r="R880" t="str">
        <f t="shared" si="78"/>
        <v>music</v>
      </c>
      <c r="S880" t="str">
        <f t="shared" si="79"/>
        <v>metal</v>
      </c>
      <c r="T880" s="6">
        <f t="shared" si="80"/>
        <v>43845.25</v>
      </c>
      <c r="U880" s="6">
        <f t="shared" si="81"/>
        <v>43869.25</v>
      </c>
    </row>
    <row r="881" spans="1:21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G881" t="s">
        <v>20</v>
      </c>
      <c r="H881">
        <v>53</v>
      </c>
      <c r="I881" t="s">
        <v>21</v>
      </c>
      <c r="J881" t="s">
        <v>22</v>
      </c>
      <c r="K881">
        <v>1487743200</v>
      </c>
      <c r="L881">
        <v>1488520800</v>
      </c>
      <c r="M881" t="b">
        <v>0</v>
      </c>
      <c r="N881" t="b">
        <v>0</v>
      </c>
      <c r="O881" t="s">
        <v>68</v>
      </c>
      <c r="P881">
        <f t="shared" si="83"/>
        <v>544</v>
      </c>
      <c r="Q881">
        <f t="shared" si="82"/>
        <v>102.6</v>
      </c>
      <c r="R881" t="str">
        <f t="shared" si="78"/>
        <v>publishing</v>
      </c>
      <c r="S881" t="str">
        <f t="shared" si="79"/>
        <v>nonfiction</v>
      </c>
      <c r="T881" s="6">
        <f t="shared" si="80"/>
        <v>42788.25</v>
      </c>
      <c r="U881" s="6">
        <f t="shared" si="81"/>
        <v>42797.25</v>
      </c>
    </row>
    <row r="882" spans="1:21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G882" t="s">
        <v>20</v>
      </c>
      <c r="H882">
        <v>2414</v>
      </c>
      <c r="I882" t="s">
        <v>21</v>
      </c>
      <c r="J882" t="s">
        <v>22</v>
      </c>
      <c r="K882">
        <v>1563685200</v>
      </c>
      <c r="L882">
        <v>1563858000</v>
      </c>
      <c r="M882" t="b">
        <v>0</v>
      </c>
      <c r="N882" t="b">
        <v>0</v>
      </c>
      <c r="O882" t="s">
        <v>50</v>
      </c>
      <c r="P882">
        <f t="shared" si="83"/>
        <v>229</v>
      </c>
      <c r="Q882">
        <f t="shared" si="82"/>
        <v>79.989999999999995</v>
      </c>
      <c r="R882" t="str">
        <f t="shared" si="78"/>
        <v>music</v>
      </c>
      <c r="S882" t="str">
        <f t="shared" si="79"/>
        <v>electric music</v>
      </c>
      <c r="T882" s="6">
        <f t="shared" si="80"/>
        <v>43667.208333333328</v>
      </c>
      <c r="U882" s="6">
        <f t="shared" si="81"/>
        <v>43669.208333333328</v>
      </c>
    </row>
    <row r="883" spans="1:21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G883" t="s">
        <v>14</v>
      </c>
      <c r="H883">
        <v>452</v>
      </c>
      <c r="I883" t="s">
        <v>21</v>
      </c>
      <c r="J883" t="s">
        <v>22</v>
      </c>
      <c r="K883">
        <v>1436418000</v>
      </c>
      <c r="L883">
        <v>1438923600</v>
      </c>
      <c r="M883" t="b">
        <v>0</v>
      </c>
      <c r="N883" t="b">
        <v>1</v>
      </c>
      <c r="O883" t="s">
        <v>33</v>
      </c>
      <c r="P883">
        <f t="shared" si="83"/>
        <v>39</v>
      </c>
      <c r="Q883">
        <f t="shared" si="82"/>
        <v>70.06</v>
      </c>
      <c r="R883" t="str">
        <f t="shared" si="78"/>
        <v>theater</v>
      </c>
      <c r="S883" t="str">
        <f t="shared" si="79"/>
        <v>plays</v>
      </c>
      <c r="T883" s="6">
        <f t="shared" si="80"/>
        <v>42194.208333333328</v>
      </c>
      <c r="U883" s="6">
        <f t="shared" si="81"/>
        <v>42223.208333333328</v>
      </c>
    </row>
    <row r="884" spans="1:21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G884" t="s">
        <v>20</v>
      </c>
      <c r="H884">
        <v>80</v>
      </c>
      <c r="I884" t="s">
        <v>21</v>
      </c>
      <c r="J884" t="s">
        <v>22</v>
      </c>
      <c r="K884">
        <v>1421820000</v>
      </c>
      <c r="L884">
        <v>1422165600</v>
      </c>
      <c r="M884" t="b">
        <v>0</v>
      </c>
      <c r="N884" t="b">
        <v>0</v>
      </c>
      <c r="O884" t="s">
        <v>33</v>
      </c>
      <c r="P884">
        <f t="shared" si="83"/>
        <v>370</v>
      </c>
      <c r="Q884">
        <f t="shared" si="82"/>
        <v>37</v>
      </c>
      <c r="R884" t="str">
        <f t="shared" si="78"/>
        <v>theater</v>
      </c>
      <c r="S884" t="str">
        <f t="shared" si="79"/>
        <v>plays</v>
      </c>
      <c r="T884" s="6">
        <f t="shared" si="80"/>
        <v>42025.25</v>
      </c>
      <c r="U884" s="6">
        <f t="shared" si="81"/>
        <v>42029.25</v>
      </c>
    </row>
    <row r="885" spans="1:21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G885" t="s">
        <v>20</v>
      </c>
      <c r="H885">
        <v>193</v>
      </c>
      <c r="I885" t="s">
        <v>21</v>
      </c>
      <c r="J885" t="s">
        <v>22</v>
      </c>
      <c r="K885">
        <v>1274763600</v>
      </c>
      <c r="L885">
        <v>1277874000</v>
      </c>
      <c r="M885" t="b">
        <v>0</v>
      </c>
      <c r="N885" t="b">
        <v>0</v>
      </c>
      <c r="O885" t="s">
        <v>100</v>
      </c>
      <c r="P885">
        <f t="shared" si="83"/>
        <v>238</v>
      </c>
      <c r="Q885">
        <f t="shared" si="82"/>
        <v>41.91</v>
      </c>
      <c r="R885" t="str">
        <f t="shared" si="78"/>
        <v>film &amp; video</v>
      </c>
      <c r="S885" t="str">
        <f t="shared" si="79"/>
        <v>shorts</v>
      </c>
      <c r="T885" s="6">
        <f t="shared" si="80"/>
        <v>40323.208333333336</v>
      </c>
      <c r="U885" s="6">
        <f t="shared" si="81"/>
        <v>40359.208333333336</v>
      </c>
    </row>
    <row r="886" spans="1:21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G886" t="s">
        <v>14</v>
      </c>
      <c r="H886">
        <v>1886</v>
      </c>
      <c r="I886" t="s">
        <v>21</v>
      </c>
      <c r="J886" t="s">
        <v>22</v>
      </c>
      <c r="K886">
        <v>1399179600</v>
      </c>
      <c r="L886">
        <v>1399352400</v>
      </c>
      <c r="M886" t="b">
        <v>0</v>
      </c>
      <c r="N886" t="b">
        <v>1</v>
      </c>
      <c r="O886" t="s">
        <v>33</v>
      </c>
      <c r="P886">
        <f t="shared" si="83"/>
        <v>64</v>
      </c>
      <c r="Q886">
        <f t="shared" si="82"/>
        <v>57.99</v>
      </c>
      <c r="R886" t="str">
        <f t="shared" si="78"/>
        <v>theater</v>
      </c>
      <c r="S886" t="str">
        <f t="shared" si="79"/>
        <v>plays</v>
      </c>
      <c r="T886" s="6">
        <f t="shared" si="80"/>
        <v>41763.208333333336</v>
      </c>
      <c r="U886" s="6">
        <f t="shared" si="81"/>
        <v>41765.208333333336</v>
      </c>
    </row>
    <row r="887" spans="1:21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G887" t="s">
        <v>20</v>
      </c>
      <c r="H887">
        <v>52</v>
      </c>
      <c r="I887" t="s">
        <v>21</v>
      </c>
      <c r="J887" t="s">
        <v>22</v>
      </c>
      <c r="K887">
        <v>1275800400</v>
      </c>
      <c r="L887">
        <v>1279083600</v>
      </c>
      <c r="M887" t="b">
        <v>0</v>
      </c>
      <c r="N887" t="b">
        <v>0</v>
      </c>
      <c r="O887" t="s">
        <v>33</v>
      </c>
      <c r="P887">
        <f t="shared" si="83"/>
        <v>118</v>
      </c>
      <c r="Q887">
        <f t="shared" si="82"/>
        <v>40.94</v>
      </c>
      <c r="R887" t="str">
        <f t="shared" si="78"/>
        <v>theater</v>
      </c>
      <c r="S887" t="str">
        <f t="shared" si="79"/>
        <v>plays</v>
      </c>
      <c r="T887" s="6">
        <f t="shared" si="80"/>
        <v>40335.208333333336</v>
      </c>
      <c r="U887" s="6">
        <f t="shared" si="81"/>
        <v>40373.208333333336</v>
      </c>
    </row>
    <row r="888" spans="1:21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G888" t="s">
        <v>14</v>
      </c>
      <c r="H888">
        <v>1825</v>
      </c>
      <c r="I888" t="s">
        <v>21</v>
      </c>
      <c r="J888" t="s">
        <v>22</v>
      </c>
      <c r="K888">
        <v>1282798800</v>
      </c>
      <c r="L888">
        <v>1284354000</v>
      </c>
      <c r="M888" t="b">
        <v>0</v>
      </c>
      <c r="N888" t="b">
        <v>0</v>
      </c>
      <c r="O888" t="s">
        <v>60</v>
      </c>
      <c r="P888">
        <f t="shared" si="83"/>
        <v>85</v>
      </c>
      <c r="Q888">
        <f t="shared" si="82"/>
        <v>70</v>
      </c>
      <c r="R888" t="str">
        <f t="shared" si="78"/>
        <v>music</v>
      </c>
      <c r="S888" t="str">
        <f t="shared" si="79"/>
        <v>indie rock</v>
      </c>
      <c r="T888" s="6">
        <f t="shared" si="80"/>
        <v>40416.208333333336</v>
      </c>
      <c r="U888" s="6">
        <f t="shared" si="81"/>
        <v>40434.208333333336</v>
      </c>
    </row>
    <row r="889" spans="1:21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G889" t="s">
        <v>14</v>
      </c>
      <c r="H889">
        <v>31</v>
      </c>
      <c r="I889" t="s">
        <v>21</v>
      </c>
      <c r="J889" t="s">
        <v>22</v>
      </c>
      <c r="K889">
        <v>1437109200</v>
      </c>
      <c r="L889">
        <v>1441170000</v>
      </c>
      <c r="M889" t="b">
        <v>0</v>
      </c>
      <c r="N889" t="b">
        <v>1</v>
      </c>
      <c r="O889" t="s">
        <v>33</v>
      </c>
      <c r="P889">
        <f t="shared" si="83"/>
        <v>29</v>
      </c>
      <c r="Q889">
        <f t="shared" si="82"/>
        <v>73.84</v>
      </c>
      <c r="R889" t="str">
        <f t="shared" si="78"/>
        <v>theater</v>
      </c>
      <c r="S889" t="str">
        <f t="shared" si="79"/>
        <v>plays</v>
      </c>
      <c r="T889" s="6">
        <f t="shared" si="80"/>
        <v>42202.208333333328</v>
      </c>
      <c r="U889" s="6">
        <f t="shared" si="81"/>
        <v>42249.208333333328</v>
      </c>
    </row>
    <row r="890" spans="1:21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G890" t="s">
        <v>20</v>
      </c>
      <c r="H890">
        <v>290</v>
      </c>
      <c r="I890" t="s">
        <v>21</v>
      </c>
      <c r="J890" t="s">
        <v>22</v>
      </c>
      <c r="K890">
        <v>1491886800</v>
      </c>
      <c r="L890">
        <v>1493528400</v>
      </c>
      <c r="M890" t="b">
        <v>0</v>
      </c>
      <c r="N890" t="b">
        <v>0</v>
      </c>
      <c r="O890" t="s">
        <v>33</v>
      </c>
      <c r="P890">
        <f t="shared" si="83"/>
        <v>210</v>
      </c>
      <c r="Q890">
        <f t="shared" si="82"/>
        <v>41.98</v>
      </c>
      <c r="R890" t="str">
        <f t="shared" si="78"/>
        <v>theater</v>
      </c>
      <c r="S890" t="str">
        <f t="shared" si="79"/>
        <v>plays</v>
      </c>
      <c r="T890" s="6">
        <f t="shared" si="80"/>
        <v>42836.208333333328</v>
      </c>
      <c r="U890" s="6">
        <f t="shared" si="81"/>
        <v>42855.208333333328</v>
      </c>
    </row>
    <row r="891" spans="1:21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G891" t="s">
        <v>20</v>
      </c>
      <c r="H891">
        <v>122</v>
      </c>
      <c r="I891" t="s">
        <v>21</v>
      </c>
      <c r="J891" t="s">
        <v>22</v>
      </c>
      <c r="K891">
        <v>1394600400</v>
      </c>
      <c r="L891">
        <v>1395205200</v>
      </c>
      <c r="M891" t="b">
        <v>0</v>
      </c>
      <c r="N891" t="b">
        <v>1</v>
      </c>
      <c r="O891" t="s">
        <v>50</v>
      </c>
      <c r="P891">
        <f t="shared" si="83"/>
        <v>170</v>
      </c>
      <c r="Q891">
        <f t="shared" si="82"/>
        <v>77.930000000000007</v>
      </c>
      <c r="R891" t="str">
        <f t="shared" si="78"/>
        <v>music</v>
      </c>
      <c r="S891" t="str">
        <f t="shared" si="79"/>
        <v>electric music</v>
      </c>
      <c r="T891" s="6">
        <f t="shared" si="80"/>
        <v>41710.208333333336</v>
      </c>
      <c r="U891" s="6">
        <f t="shared" si="81"/>
        <v>41717.208333333336</v>
      </c>
    </row>
    <row r="892" spans="1:21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G892" t="s">
        <v>20</v>
      </c>
      <c r="H892">
        <v>1470</v>
      </c>
      <c r="I892" t="s">
        <v>21</v>
      </c>
      <c r="J892" t="s">
        <v>22</v>
      </c>
      <c r="K892">
        <v>1561352400</v>
      </c>
      <c r="L892">
        <v>1561438800</v>
      </c>
      <c r="M892" t="b">
        <v>0</v>
      </c>
      <c r="N892" t="b">
        <v>0</v>
      </c>
      <c r="O892" t="s">
        <v>60</v>
      </c>
      <c r="P892">
        <f t="shared" si="83"/>
        <v>116</v>
      </c>
      <c r="Q892">
        <f t="shared" si="82"/>
        <v>106.02</v>
      </c>
      <c r="R892" t="str">
        <f t="shared" si="78"/>
        <v>music</v>
      </c>
      <c r="S892" t="str">
        <f t="shared" si="79"/>
        <v>indie rock</v>
      </c>
      <c r="T892" s="6">
        <f t="shared" si="80"/>
        <v>43640.208333333328</v>
      </c>
      <c r="U892" s="6">
        <f t="shared" si="81"/>
        <v>43641.208333333328</v>
      </c>
    </row>
    <row r="893" spans="1:21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G893" t="s">
        <v>20</v>
      </c>
      <c r="H893">
        <v>165</v>
      </c>
      <c r="I893" t="s">
        <v>15</v>
      </c>
      <c r="J893" t="s">
        <v>16</v>
      </c>
      <c r="K893">
        <v>1322892000</v>
      </c>
      <c r="L893">
        <v>1326693600</v>
      </c>
      <c r="M893" t="b">
        <v>0</v>
      </c>
      <c r="N893" t="b">
        <v>0</v>
      </c>
      <c r="O893" t="s">
        <v>42</v>
      </c>
      <c r="P893">
        <f t="shared" si="83"/>
        <v>259</v>
      </c>
      <c r="Q893">
        <f t="shared" si="82"/>
        <v>47.02</v>
      </c>
      <c r="R893" t="str">
        <f t="shared" si="78"/>
        <v>film &amp; video</v>
      </c>
      <c r="S893" t="str">
        <f t="shared" si="79"/>
        <v>documentary</v>
      </c>
      <c r="T893" s="6">
        <f t="shared" si="80"/>
        <v>40880.25</v>
      </c>
      <c r="U893" s="6">
        <f t="shared" si="81"/>
        <v>40924.25</v>
      </c>
    </row>
    <row r="894" spans="1:21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G894" t="s">
        <v>20</v>
      </c>
      <c r="H894">
        <v>182</v>
      </c>
      <c r="I894" t="s">
        <v>21</v>
      </c>
      <c r="J894" t="s">
        <v>22</v>
      </c>
      <c r="K894">
        <v>1274418000</v>
      </c>
      <c r="L894">
        <v>1277960400</v>
      </c>
      <c r="M894" t="b">
        <v>0</v>
      </c>
      <c r="N894" t="b">
        <v>0</v>
      </c>
      <c r="O894" t="s">
        <v>206</v>
      </c>
      <c r="P894">
        <f t="shared" si="83"/>
        <v>231</v>
      </c>
      <c r="Q894">
        <f t="shared" si="82"/>
        <v>76.02</v>
      </c>
      <c r="R894" t="str">
        <f t="shared" si="78"/>
        <v>publishing</v>
      </c>
      <c r="S894" t="str">
        <f t="shared" si="79"/>
        <v>translations</v>
      </c>
      <c r="T894" s="6">
        <f t="shared" si="80"/>
        <v>40319.208333333336</v>
      </c>
      <c r="U894" s="6">
        <f t="shared" si="81"/>
        <v>40360.208333333336</v>
      </c>
    </row>
    <row r="895" spans="1:21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G895" t="s">
        <v>20</v>
      </c>
      <c r="H895">
        <v>199</v>
      </c>
      <c r="I895" t="s">
        <v>107</v>
      </c>
      <c r="J895" t="s">
        <v>108</v>
      </c>
      <c r="K895">
        <v>1434344400</v>
      </c>
      <c r="L895">
        <v>1434690000</v>
      </c>
      <c r="M895" t="b">
        <v>0</v>
      </c>
      <c r="N895" t="b">
        <v>1</v>
      </c>
      <c r="O895" t="s">
        <v>42</v>
      </c>
      <c r="P895">
        <f t="shared" si="83"/>
        <v>128</v>
      </c>
      <c r="Q895">
        <f t="shared" si="82"/>
        <v>54.12</v>
      </c>
      <c r="R895" t="str">
        <f t="shared" si="78"/>
        <v>film &amp; video</v>
      </c>
      <c r="S895" t="str">
        <f t="shared" si="79"/>
        <v>documentary</v>
      </c>
      <c r="T895" s="6">
        <f t="shared" si="80"/>
        <v>42170.208333333328</v>
      </c>
      <c r="U895" s="6">
        <f t="shared" si="81"/>
        <v>42174.208333333328</v>
      </c>
    </row>
    <row r="896" spans="1:21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G896" t="s">
        <v>20</v>
      </c>
      <c r="H896">
        <v>56</v>
      </c>
      <c r="I896" t="s">
        <v>40</v>
      </c>
      <c r="J896" t="s">
        <v>41</v>
      </c>
      <c r="K896">
        <v>1373518800</v>
      </c>
      <c r="L896">
        <v>1376110800</v>
      </c>
      <c r="M896" t="b">
        <v>0</v>
      </c>
      <c r="N896" t="b">
        <v>1</v>
      </c>
      <c r="O896" t="s">
        <v>269</v>
      </c>
      <c r="P896">
        <f t="shared" si="83"/>
        <v>189</v>
      </c>
      <c r="Q896">
        <f t="shared" si="82"/>
        <v>57.29</v>
      </c>
      <c r="R896" t="str">
        <f t="shared" si="78"/>
        <v>film &amp; video</v>
      </c>
      <c r="S896" t="str">
        <f t="shared" si="79"/>
        <v>television</v>
      </c>
      <c r="T896" s="6">
        <f t="shared" si="80"/>
        <v>41466.208333333336</v>
      </c>
      <c r="U896" s="6">
        <f t="shared" si="81"/>
        <v>41496.208333333336</v>
      </c>
    </row>
    <row r="897" spans="1:21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G897" t="s">
        <v>14</v>
      </c>
      <c r="H897">
        <v>107</v>
      </c>
      <c r="I897" t="s">
        <v>21</v>
      </c>
      <c r="J897" t="s">
        <v>22</v>
      </c>
      <c r="K897">
        <v>1517637600</v>
      </c>
      <c r="L897">
        <v>1518415200</v>
      </c>
      <c r="M897" t="b">
        <v>0</v>
      </c>
      <c r="N897" t="b">
        <v>0</v>
      </c>
      <c r="O897" t="s">
        <v>33</v>
      </c>
      <c r="P897">
        <f t="shared" si="83"/>
        <v>7</v>
      </c>
      <c r="Q897">
        <f t="shared" si="82"/>
        <v>103.81</v>
      </c>
      <c r="R897" t="str">
        <f t="shared" si="78"/>
        <v>theater</v>
      </c>
      <c r="S897" t="str">
        <f t="shared" si="79"/>
        <v>plays</v>
      </c>
      <c r="T897" s="6">
        <f t="shared" si="80"/>
        <v>43134.25</v>
      </c>
      <c r="U897" s="6">
        <f t="shared" si="81"/>
        <v>43143.25</v>
      </c>
    </row>
    <row r="898" spans="1:21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G898" t="s">
        <v>20</v>
      </c>
      <c r="H898">
        <v>1460</v>
      </c>
      <c r="I898" t="s">
        <v>26</v>
      </c>
      <c r="J898" t="s">
        <v>27</v>
      </c>
      <c r="K898">
        <v>1310619600</v>
      </c>
      <c r="L898">
        <v>1310878800</v>
      </c>
      <c r="M898" t="b">
        <v>0</v>
      </c>
      <c r="N898" t="b">
        <v>1</v>
      </c>
      <c r="O898" t="s">
        <v>17</v>
      </c>
      <c r="P898">
        <f t="shared" si="83"/>
        <v>774</v>
      </c>
      <c r="Q898">
        <f t="shared" si="82"/>
        <v>105.03</v>
      </c>
      <c r="R898" t="str">
        <f t="shared" si="78"/>
        <v>food</v>
      </c>
      <c r="S898" t="str">
        <f t="shared" si="79"/>
        <v>food trucks</v>
      </c>
      <c r="T898" s="6">
        <f t="shared" si="80"/>
        <v>40738.208333333336</v>
      </c>
      <c r="U898" s="6">
        <f t="shared" si="81"/>
        <v>40741.208333333336</v>
      </c>
    </row>
    <row r="899" spans="1:21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G899" t="s">
        <v>14</v>
      </c>
      <c r="H899">
        <v>27</v>
      </c>
      <c r="I899" t="s">
        <v>21</v>
      </c>
      <c r="J899" t="s">
        <v>22</v>
      </c>
      <c r="K899">
        <v>1556427600</v>
      </c>
      <c r="L899">
        <v>1556600400</v>
      </c>
      <c r="M899" t="b">
        <v>0</v>
      </c>
      <c r="N899" t="b">
        <v>0</v>
      </c>
      <c r="O899" t="s">
        <v>33</v>
      </c>
      <c r="P899">
        <f t="shared" si="83"/>
        <v>28</v>
      </c>
      <c r="Q899">
        <f t="shared" si="82"/>
        <v>90.26</v>
      </c>
      <c r="R899" t="str">
        <f t="shared" ref="R899:R962" si="84">LEFT(O899,SEARCH("/",O899)-1)</f>
        <v>theater</v>
      </c>
      <c r="S899" t="str">
        <f t="shared" ref="S899:S962" si="85">RIGHT(O899,LEN(O899)-SEARCH("/",O899))</f>
        <v>plays</v>
      </c>
      <c r="T899" s="6">
        <f t="shared" ref="T899:T962" si="86">(((K899/60)/60)/24)+DATE(1970,1,1)</f>
        <v>43583.208333333328</v>
      </c>
      <c r="U899" s="6">
        <f t="shared" ref="U899:U962" si="87">(((L899/60)/60)/24)+DATE(1970,1,1)</f>
        <v>43585.208333333328</v>
      </c>
    </row>
    <row r="900" spans="1:21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G900" t="s">
        <v>14</v>
      </c>
      <c r="H900">
        <v>1221</v>
      </c>
      <c r="I900" t="s">
        <v>21</v>
      </c>
      <c r="J900" t="s">
        <v>22</v>
      </c>
      <c r="K900">
        <v>1576476000</v>
      </c>
      <c r="L900">
        <v>1576994400</v>
      </c>
      <c r="M900" t="b">
        <v>0</v>
      </c>
      <c r="N900" t="b">
        <v>0</v>
      </c>
      <c r="O900" t="s">
        <v>42</v>
      </c>
      <c r="P900">
        <f t="shared" si="83"/>
        <v>52</v>
      </c>
      <c r="Q900">
        <f t="shared" ref="Q900:Q963" si="88">ROUND(E900/H900,2)</f>
        <v>76.98</v>
      </c>
      <c r="R900" t="str">
        <f t="shared" si="84"/>
        <v>film &amp; video</v>
      </c>
      <c r="S900" t="str">
        <f t="shared" si="85"/>
        <v>documentary</v>
      </c>
      <c r="T900" s="6">
        <f t="shared" si="86"/>
        <v>43815.25</v>
      </c>
      <c r="U900" s="6">
        <f t="shared" si="87"/>
        <v>43821.25</v>
      </c>
    </row>
    <row r="901" spans="1:21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G901" t="s">
        <v>20</v>
      </c>
      <c r="H901">
        <v>123</v>
      </c>
      <c r="I901" t="s">
        <v>98</v>
      </c>
      <c r="J901" t="s">
        <v>99</v>
      </c>
      <c r="K901">
        <v>1381122000</v>
      </c>
      <c r="L901">
        <v>1382677200</v>
      </c>
      <c r="M901" t="b">
        <v>0</v>
      </c>
      <c r="N901" t="b">
        <v>0</v>
      </c>
      <c r="O901" t="s">
        <v>159</v>
      </c>
      <c r="P901">
        <f t="shared" si="83"/>
        <v>407</v>
      </c>
      <c r="Q901">
        <f t="shared" si="88"/>
        <v>102.6</v>
      </c>
      <c r="R901" t="str">
        <f t="shared" si="84"/>
        <v>music</v>
      </c>
      <c r="S901" t="str">
        <f t="shared" si="85"/>
        <v>jazz</v>
      </c>
      <c r="T901" s="6">
        <f t="shared" si="86"/>
        <v>41554.208333333336</v>
      </c>
      <c r="U901" s="6">
        <f t="shared" si="87"/>
        <v>41572.208333333336</v>
      </c>
    </row>
    <row r="902" spans="1:21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G902" t="s">
        <v>14</v>
      </c>
      <c r="H902">
        <v>1</v>
      </c>
      <c r="I902" t="s">
        <v>21</v>
      </c>
      <c r="J902" t="s">
        <v>22</v>
      </c>
      <c r="K902">
        <v>1411102800</v>
      </c>
      <c r="L902">
        <v>1411189200</v>
      </c>
      <c r="M902" t="b">
        <v>0</v>
      </c>
      <c r="N902" t="b">
        <v>1</v>
      </c>
      <c r="O902" t="s">
        <v>28</v>
      </c>
      <c r="P902">
        <f t="shared" si="83"/>
        <v>2</v>
      </c>
      <c r="Q902">
        <f t="shared" si="88"/>
        <v>2</v>
      </c>
      <c r="R902" t="str">
        <f t="shared" si="84"/>
        <v>technology</v>
      </c>
      <c r="S902" t="str">
        <f t="shared" si="85"/>
        <v>web</v>
      </c>
      <c r="T902" s="6">
        <f t="shared" si="86"/>
        <v>41901.208333333336</v>
      </c>
      <c r="U902" s="6">
        <f t="shared" si="87"/>
        <v>41902.208333333336</v>
      </c>
    </row>
    <row r="903" spans="1:21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G903" t="s">
        <v>20</v>
      </c>
      <c r="H903">
        <v>159</v>
      </c>
      <c r="I903" t="s">
        <v>21</v>
      </c>
      <c r="J903" t="s">
        <v>22</v>
      </c>
      <c r="K903">
        <v>1531803600</v>
      </c>
      <c r="L903">
        <v>1534654800</v>
      </c>
      <c r="M903" t="b">
        <v>0</v>
      </c>
      <c r="N903" t="b">
        <v>1</v>
      </c>
      <c r="O903" t="s">
        <v>23</v>
      </c>
      <c r="P903">
        <f t="shared" ref="P903:P966" si="89">ROUND(100*(E903/D903),0)</f>
        <v>156</v>
      </c>
      <c r="Q903">
        <f t="shared" si="88"/>
        <v>55.01</v>
      </c>
      <c r="R903" t="str">
        <f t="shared" si="84"/>
        <v>music</v>
      </c>
      <c r="S903" t="str">
        <f t="shared" si="85"/>
        <v>rock</v>
      </c>
      <c r="T903" s="6">
        <f t="shared" si="86"/>
        <v>43298.208333333328</v>
      </c>
      <c r="U903" s="6">
        <f t="shared" si="87"/>
        <v>43331.208333333328</v>
      </c>
    </row>
    <row r="904" spans="1:21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G904" t="s">
        <v>20</v>
      </c>
      <c r="H904">
        <v>110</v>
      </c>
      <c r="I904" t="s">
        <v>21</v>
      </c>
      <c r="J904" t="s">
        <v>22</v>
      </c>
      <c r="K904">
        <v>1454133600</v>
      </c>
      <c r="L904">
        <v>1457762400</v>
      </c>
      <c r="M904" t="b">
        <v>0</v>
      </c>
      <c r="N904" t="b">
        <v>0</v>
      </c>
      <c r="O904" t="s">
        <v>28</v>
      </c>
      <c r="P904">
        <f t="shared" si="89"/>
        <v>252</v>
      </c>
      <c r="Q904">
        <f t="shared" si="88"/>
        <v>32.130000000000003</v>
      </c>
      <c r="R904" t="str">
        <f t="shared" si="84"/>
        <v>technology</v>
      </c>
      <c r="S904" t="str">
        <f t="shared" si="85"/>
        <v>web</v>
      </c>
      <c r="T904" s="6">
        <f t="shared" si="86"/>
        <v>42399.25</v>
      </c>
      <c r="U904" s="6">
        <f t="shared" si="87"/>
        <v>42441.25</v>
      </c>
    </row>
    <row r="905" spans="1:21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G905" t="s">
        <v>47</v>
      </c>
      <c r="H905">
        <v>14</v>
      </c>
      <c r="I905" t="s">
        <v>21</v>
      </c>
      <c r="J905" t="s">
        <v>22</v>
      </c>
      <c r="K905">
        <v>1336194000</v>
      </c>
      <c r="L905">
        <v>1337490000</v>
      </c>
      <c r="M905" t="b">
        <v>0</v>
      </c>
      <c r="N905" t="b">
        <v>1</v>
      </c>
      <c r="O905" t="s">
        <v>68</v>
      </c>
      <c r="P905">
        <f t="shared" si="89"/>
        <v>2</v>
      </c>
      <c r="Q905">
        <f t="shared" si="88"/>
        <v>50.64</v>
      </c>
      <c r="R905" t="str">
        <f t="shared" si="84"/>
        <v>publishing</v>
      </c>
      <c r="S905" t="str">
        <f t="shared" si="85"/>
        <v>nonfiction</v>
      </c>
      <c r="T905" s="6">
        <f t="shared" si="86"/>
        <v>41034.208333333336</v>
      </c>
      <c r="U905" s="6">
        <f t="shared" si="87"/>
        <v>41049.208333333336</v>
      </c>
    </row>
    <row r="906" spans="1:21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G906" t="s">
        <v>14</v>
      </c>
      <c r="H906">
        <v>16</v>
      </c>
      <c r="I906" t="s">
        <v>21</v>
      </c>
      <c r="J906" t="s">
        <v>22</v>
      </c>
      <c r="K906">
        <v>1349326800</v>
      </c>
      <c r="L906">
        <v>1349672400</v>
      </c>
      <c r="M906" t="b">
        <v>0</v>
      </c>
      <c r="N906" t="b">
        <v>0</v>
      </c>
      <c r="O906" t="s">
        <v>133</v>
      </c>
      <c r="P906">
        <f t="shared" si="89"/>
        <v>12</v>
      </c>
      <c r="Q906">
        <f t="shared" si="88"/>
        <v>49.69</v>
      </c>
      <c r="R906" t="str">
        <f t="shared" si="84"/>
        <v>publishing</v>
      </c>
      <c r="S906" t="str">
        <f t="shared" si="85"/>
        <v>radio &amp; podcasts</v>
      </c>
      <c r="T906" s="6">
        <f t="shared" si="86"/>
        <v>41186.208333333336</v>
      </c>
      <c r="U906" s="6">
        <f t="shared" si="87"/>
        <v>41190.208333333336</v>
      </c>
    </row>
    <row r="907" spans="1:21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G907" t="s">
        <v>20</v>
      </c>
      <c r="H907">
        <v>236</v>
      </c>
      <c r="I907" t="s">
        <v>21</v>
      </c>
      <c r="J907" t="s">
        <v>22</v>
      </c>
      <c r="K907">
        <v>1379566800</v>
      </c>
      <c r="L907">
        <v>1379826000</v>
      </c>
      <c r="M907" t="b">
        <v>0</v>
      </c>
      <c r="N907" t="b">
        <v>0</v>
      </c>
      <c r="O907" t="s">
        <v>33</v>
      </c>
      <c r="P907">
        <f t="shared" si="89"/>
        <v>164</v>
      </c>
      <c r="Q907">
        <f t="shared" si="88"/>
        <v>54.89</v>
      </c>
      <c r="R907" t="str">
        <f t="shared" si="84"/>
        <v>theater</v>
      </c>
      <c r="S907" t="str">
        <f t="shared" si="85"/>
        <v>plays</v>
      </c>
      <c r="T907" s="6">
        <f t="shared" si="86"/>
        <v>41536.208333333336</v>
      </c>
      <c r="U907" s="6">
        <f t="shared" si="87"/>
        <v>41539.208333333336</v>
      </c>
    </row>
    <row r="908" spans="1:21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G908" t="s">
        <v>20</v>
      </c>
      <c r="H908">
        <v>191</v>
      </c>
      <c r="I908" t="s">
        <v>21</v>
      </c>
      <c r="J908" t="s">
        <v>22</v>
      </c>
      <c r="K908">
        <v>1494651600</v>
      </c>
      <c r="L908">
        <v>1497762000</v>
      </c>
      <c r="M908" t="b">
        <v>1</v>
      </c>
      <c r="N908" t="b">
        <v>1</v>
      </c>
      <c r="O908" t="s">
        <v>42</v>
      </c>
      <c r="P908">
        <f t="shared" si="89"/>
        <v>163</v>
      </c>
      <c r="Q908">
        <f t="shared" si="88"/>
        <v>46.93</v>
      </c>
      <c r="R908" t="str">
        <f t="shared" si="84"/>
        <v>film &amp; video</v>
      </c>
      <c r="S908" t="str">
        <f t="shared" si="85"/>
        <v>documentary</v>
      </c>
      <c r="T908" s="6">
        <f t="shared" si="86"/>
        <v>42868.208333333328</v>
      </c>
      <c r="U908" s="6">
        <f t="shared" si="87"/>
        <v>42904.208333333328</v>
      </c>
    </row>
    <row r="909" spans="1:21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G909" t="s">
        <v>14</v>
      </c>
      <c r="H909">
        <v>41</v>
      </c>
      <c r="I909" t="s">
        <v>21</v>
      </c>
      <c r="J909" t="s">
        <v>22</v>
      </c>
      <c r="K909">
        <v>1303880400</v>
      </c>
      <c r="L909">
        <v>1304485200</v>
      </c>
      <c r="M909" t="b">
        <v>0</v>
      </c>
      <c r="N909" t="b">
        <v>0</v>
      </c>
      <c r="O909" t="s">
        <v>33</v>
      </c>
      <c r="P909">
        <f t="shared" si="89"/>
        <v>20</v>
      </c>
      <c r="Q909">
        <f t="shared" si="88"/>
        <v>44.95</v>
      </c>
      <c r="R909" t="str">
        <f t="shared" si="84"/>
        <v>theater</v>
      </c>
      <c r="S909" t="str">
        <f t="shared" si="85"/>
        <v>plays</v>
      </c>
      <c r="T909" s="6">
        <f t="shared" si="86"/>
        <v>40660.208333333336</v>
      </c>
      <c r="U909" s="6">
        <f t="shared" si="87"/>
        <v>40667.208333333336</v>
      </c>
    </row>
    <row r="910" spans="1:21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G910" t="s">
        <v>20</v>
      </c>
      <c r="H910">
        <v>3934</v>
      </c>
      <c r="I910" t="s">
        <v>21</v>
      </c>
      <c r="J910" t="s">
        <v>22</v>
      </c>
      <c r="K910">
        <v>1335934800</v>
      </c>
      <c r="L910">
        <v>1336885200</v>
      </c>
      <c r="M910" t="b">
        <v>0</v>
      </c>
      <c r="N910" t="b">
        <v>0</v>
      </c>
      <c r="O910" t="s">
        <v>89</v>
      </c>
      <c r="P910">
        <f t="shared" si="89"/>
        <v>319</v>
      </c>
      <c r="Q910">
        <f t="shared" si="88"/>
        <v>31</v>
      </c>
      <c r="R910" t="str">
        <f t="shared" si="84"/>
        <v>games</v>
      </c>
      <c r="S910" t="str">
        <f t="shared" si="85"/>
        <v>video games</v>
      </c>
      <c r="T910" s="6">
        <f t="shared" si="86"/>
        <v>41031.208333333336</v>
      </c>
      <c r="U910" s="6">
        <f t="shared" si="87"/>
        <v>41042.208333333336</v>
      </c>
    </row>
    <row r="911" spans="1:21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G911" t="s">
        <v>20</v>
      </c>
      <c r="H911">
        <v>80</v>
      </c>
      <c r="I911" t="s">
        <v>15</v>
      </c>
      <c r="J911" t="s">
        <v>16</v>
      </c>
      <c r="K911">
        <v>1528088400</v>
      </c>
      <c r="L911">
        <v>1530421200</v>
      </c>
      <c r="M911" t="b">
        <v>0</v>
      </c>
      <c r="N911" t="b">
        <v>1</v>
      </c>
      <c r="O911" t="s">
        <v>33</v>
      </c>
      <c r="P911">
        <f t="shared" si="89"/>
        <v>479</v>
      </c>
      <c r="Q911">
        <f t="shared" si="88"/>
        <v>107.76</v>
      </c>
      <c r="R911" t="str">
        <f t="shared" si="84"/>
        <v>theater</v>
      </c>
      <c r="S911" t="str">
        <f t="shared" si="85"/>
        <v>plays</v>
      </c>
      <c r="T911" s="6">
        <f t="shared" si="86"/>
        <v>43255.208333333328</v>
      </c>
      <c r="U911" s="6">
        <f t="shared" si="87"/>
        <v>43282.208333333328</v>
      </c>
    </row>
    <row r="912" spans="1:21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G912" t="s">
        <v>74</v>
      </c>
      <c r="H912">
        <v>296</v>
      </c>
      <c r="I912" t="s">
        <v>21</v>
      </c>
      <c r="J912" t="s">
        <v>22</v>
      </c>
      <c r="K912">
        <v>1421906400</v>
      </c>
      <c r="L912">
        <v>1421992800</v>
      </c>
      <c r="M912" t="b">
        <v>0</v>
      </c>
      <c r="N912" t="b">
        <v>0</v>
      </c>
      <c r="O912" t="s">
        <v>33</v>
      </c>
      <c r="P912">
        <f t="shared" si="89"/>
        <v>20</v>
      </c>
      <c r="Q912">
        <f t="shared" si="88"/>
        <v>102.08</v>
      </c>
      <c r="R912" t="str">
        <f t="shared" si="84"/>
        <v>theater</v>
      </c>
      <c r="S912" t="str">
        <f t="shared" si="85"/>
        <v>plays</v>
      </c>
      <c r="T912" s="6">
        <f t="shared" si="86"/>
        <v>42026.25</v>
      </c>
      <c r="U912" s="6">
        <f t="shared" si="87"/>
        <v>42027.25</v>
      </c>
    </row>
    <row r="913" spans="1:21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G913" t="s">
        <v>20</v>
      </c>
      <c r="H913">
        <v>462</v>
      </c>
      <c r="I913" t="s">
        <v>21</v>
      </c>
      <c r="J913" t="s">
        <v>22</v>
      </c>
      <c r="K913">
        <v>1568005200</v>
      </c>
      <c r="L913">
        <v>1568178000</v>
      </c>
      <c r="M913" t="b">
        <v>1</v>
      </c>
      <c r="N913" t="b">
        <v>0</v>
      </c>
      <c r="O913" t="s">
        <v>28</v>
      </c>
      <c r="P913">
        <f t="shared" si="89"/>
        <v>199</v>
      </c>
      <c r="Q913">
        <f t="shared" si="88"/>
        <v>24.98</v>
      </c>
      <c r="R913" t="str">
        <f t="shared" si="84"/>
        <v>technology</v>
      </c>
      <c r="S913" t="str">
        <f t="shared" si="85"/>
        <v>web</v>
      </c>
      <c r="T913" s="6">
        <f t="shared" si="86"/>
        <v>43717.208333333328</v>
      </c>
      <c r="U913" s="6">
        <f t="shared" si="87"/>
        <v>43719.208333333328</v>
      </c>
    </row>
    <row r="914" spans="1:21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G914" t="s">
        <v>20</v>
      </c>
      <c r="H914">
        <v>179</v>
      </c>
      <c r="I914" t="s">
        <v>21</v>
      </c>
      <c r="J914" t="s">
        <v>22</v>
      </c>
      <c r="K914">
        <v>1346821200</v>
      </c>
      <c r="L914">
        <v>1347944400</v>
      </c>
      <c r="M914" t="b">
        <v>1</v>
      </c>
      <c r="N914" t="b">
        <v>0</v>
      </c>
      <c r="O914" t="s">
        <v>53</v>
      </c>
      <c r="P914">
        <f t="shared" si="89"/>
        <v>795</v>
      </c>
      <c r="Q914">
        <f t="shared" si="88"/>
        <v>79.94</v>
      </c>
      <c r="R914" t="str">
        <f t="shared" si="84"/>
        <v>film &amp; video</v>
      </c>
      <c r="S914" t="str">
        <f t="shared" si="85"/>
        <v>drama</v>
      </c>
      <c r="T914" s="6">
        <f t="shared" si="86"/>
        <v>41157.208333333336</v>
      </c>
      <c r="U914" s="6">
        <f t="shared" si="87"/>
        <v>41170.208333333336</v>
      </c>
    </row>
    <row r="915" spans="1:21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G915" t="s">
        <v>14</v>
      </c>
      <c r="H915">
        <v>523</v>
      </c>
      <c r="I915" t="s">
        <v>26</v>
      </c>
      <c r="J915" t="s">
        <v>27</v>
      </c>
      <c r="K915">
        <v>1557637200</v>
      </c>
      <c r="L915">
        <v>1558760400</v>
      </c>
      <c r="M915" t="b">
        <v>0</v>
      </c>
      <c r="N915" t="b">
        <v>0</v>
      </c>
      <c r="O915" t="s">
        <v>53</v>
      </c>
      <c r="P915">
        <f t="shared" si="89"/>
        <v>51</v>
      </c>
      <c r="Q915">
        <f t="shared" si="88"/>
        <v>67.95</v>
      </c>
      <c r="R915" t="str">
        <f t="shared" si="84"/>
        <v>film &amp; video</v>
      </c>
      <c r="S915" t="str">
        <f t="shared" si="85"/>
        <v>drama</v>
      </c>
      <c r="T915" s="6">
        <f t="shared" si="86"/>
        <v>43597.208333333328</v>
      </c>
      <c r="U915" s="6">
        <f t="shared" si="87"/>
        <v>43610.208333333328</v>
      </c>
    </row>
    <row r="916" spans="1:21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G916" t="s">
        <v>14</v>
      </c>
      <c r="H916">
        <v>141</v>
      </c>
      <c r="I916" t="s">
        <v>40</v>
      </c>
      <c r="J916" t="s">
        <v>41</v>
      </c>
      <c r="K916">
        <v>1375592400</v>
      </c>
      <c r="L916">
        <v>1376629200</v>
      </c>
      <c r="M916" t="b">
        <v>0</v>
      </c>
      <c r="N916" t="b">
        <v>0</v>
      </c>
      <c r="O916" t="s">
        <v>33</v>
      </c>
      <c r="P916">
        <f t="shared" si="89"/>
        <v>57</v>
      </c>
      <c r="Q916">
        <f t="shared" si="88"/>
        <v>26.07</v>
      </c>
      <c r="R916" t="str">
        <f t="shared" si="84"/>
        <v>theater</v>
      </c>
      <c r="S916" t="str">
        <f t="shared" si="85"/>
        <v>plays</v>
      </c>
      <c r="T916" s="6">
        <f t="shared" si="86"/>
        <v>41490.208333333336</v>
      </c>
      <c r="U916" s="6">
        <f t="shared" si="87"/>
        <v>41502.208333333336</v>
      </c>
    </row>
    <row r="917" spans="1:21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G917" t="s">
        <v>20</v>
      </c>
      <c r="H917">
        <v>1866</v>
      </c>
      <c r="I917" t="s">
        <v>40</v>
      </c>
      <c r="J917" t="s">
        <v>41</v>
      </c>
      <c r="K917">
        <v>1503982800</v>
      </c>
      <c r="L917">
        <v>1504760400</v>
      </c>
      <c r="M917" t="b">
        <v>0</v>
      </c>
      <c r="N917" t="b">
        <v>0</v>
      </c>
      <c r="O917" t="s">
        <v>269</v>
      </c>
      <c r="P917">
        <f t="shared" si="89"/>
        <v>156</v>
      </c>
      <c r="Q917">
        <f t="shared" si="88"/>
        <v>105</v>
      </c>
      <c r="R917" t="str">
        <f t="shared" si="84"/>
        <v>film &amp; video</v>
      </c>
      <c r="S917" t="str">
        <f t="shared" si="85"/>
        <v>television</v>
      </c>
      <c r="T917" s="6">
        <f t="shared" si="86"/>
        <v>42976.208333333328</v>
      </c>
      <c r="U917" s="6">
        <f t="shared" si="87"/>
        <v>42985.208333333328</v>
      </c>
    </row>
    <row r="918" spans="1:21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G918" t="s">
        <v>14</v>
      </c>
      <c r="H918">
        <v>52</v>
      </c>
      <c r="I918" t="s">
        <v>21</v>
      </c>
      <c r="J918" t="s">
        <v>22</v>
      </c>
      <c r="K918">
        <v>1418882400</v>
      </c>
      <c r="L918">
        <v>1419660000</v>
      </c>
      <c r="M918" t="b">
        <v>0</v>
      </c>
      <c r="N918" t="b">
        <v>0</v>
      </c>
      <c r="O918" t="s">
        <v>122</v>
      </c>
      <c r="P918">
        <f t="shared" si="89"/>
        <v>36</v>
      </c>
      <c r="Q918">
        <f t="shared" si="88"/>
        <v>25.83</v>
      </c>
      <c r="R918" t="str">
        <f t="shared" si="84"/>
        <v>photography</v>
      </c>
      <c r="S918" t="str">
        <f t="shared" si="85"/>
        <v>photography books</v>
      </c>
      <c r="T918" s="6">
        <f t="shared" si="86"/>
        <v>41991.25</v>
      </c>
      <c r="U918" s="6">
        <f t="shared" si="87"/>
        <v>42000.25</v>
      </c>
    </row>
    <row r="919" spans="1:21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G919" t="s">
        <v>47</v>
      </c>
      <c r="H919">
        <v>27</v>
      </c>
      <c r="I919" t="s">
        <v>40</v>
      </c>
      <c r="J919" t="s">
        <v>41</v>
      </c>
      <c r="K919">
        <v>1309237200</v>
      </c>
      <c r="L919">
        <v>1311310800</v>
      </c>
      <c r="M919" t="b">
        <v>0</v>
      </c>
      <c r="N919" t="b">
        <v>1</v>
      </c>
      <c r="O919" t="s">
        <v>100</v>
      </c>
      <c r="P919">
        <f t="shared" si="89"/>
        <v>58</v>
      </c>
      <c r="Q919">
        <f t="shared" si="88"/>
        <v>77.67</v>
      </c>
      <c r="R919" t="str">
        <f t="shared" si="84"/>
        <v>film &amp; video</v>
      </c>
      <c r="S919" t="str">
        <f t="shared" si="85"/>
        <v>shorts</v>
      </c>
      <c r="T919" s="6">
        <f t="shared" si="86"/>
        <v>40722.208333333336</v>
      </c>
      <c r="U919" s="6">
        <f t="shared" si="87"/>
        <v>40746.208333333336</v>
      </c>
    </row>
    <row r="920" spans="1:21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G920" t="s">
        <v>20</v>
      </c>
      <c r="H920">
        <v>156</v>
      </c>
      <c r="I920" t="s">
        <v>98</v>
      </c>
      <c r="J920" t="s">
        <v>99</v>
      </c>
      <c r="K920">
        <v>1343365200</v>
      </c>
      <c r="L920">
        <v>1344315600</v>
      </c>
      <c r="M920" t="b">
        <v>0</v>
      </c>
      <c r="N920" t="b">
        <v>0</v>
      </c>
      <c r="O920" t="s">
        <v>133</v>
      </c>
      <c r="P920">
        <f t="shared" si="89"/>
        <v>237</v>
      </c>
      <c r="Q920">
        <f t="shared" si="88"/>
        <v>57.83</v>
      </c>
      <c r="R920" t="str">
        <f t="shared" si="84"/>
        <v>publishing</v>
      </c>
      <c r="S920" t="str">
        <f t="shared" si="85"/>
        <v>radio &amp; podcasts</v>
      </c>
      <c r="T920" s="6">
        <f t="shared" si="86"/>
        <v>41117.208333333336</v>
      </c>
      <c r="U920" s="6">
        <f t="shared" si="87"/>
        <v>41128.208333333336</v>
      </c>
    </row>
    <row r="921" spans="1:21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G921" t="s">
        <v>14</v>
      </c>
      <c r="H921">
        <v>225</v>
      </c>
      <c r="I921" t="s">
        <v>26</v>
      </c>
      <c r="J921" t="s">
        <v>27</v>
      </c>
      <c r="K921">
        <v>1507957200</v>
      </c>
      <c r="L921">
        <v>1510725600</v>
      </c>
      <c r="M921" t="b">
        <v>0</v>
      </c>
      <c r="N921" t="b">
        <v>1</v>
      </c>
      <c r="O921" t="s">
        <v>33</v>
      </c>
      <c r="P921">
        <f t="shared" si="89"/>
        <v>59</v>
      </c>
      <c r="Q921">
        <f t="shared" si="88"/>
        <v>92.96</v>
      </c>
      <c r="R921" t="str">
        <f t="shared" si="84"/>
        <v>theater</v>
      </c>
      <c r="S921" t="str">
        <f t="shared" si="85"/>
        <v>plays</v>
      </c>
      <c r="T921" s="6">
        <f t="shared" si="86"/>
        <v>43022.208333333328</v>
      </c>
      <c r="U921" s="6">
        <f t="shared" si="87"/>
        <v>43054.25</v>
      </c>
    </row>
    <row r="922" spans="1:21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G922" t="s">
        <v>20</v>
      </c>
      <c r="H922">
        <v>255</v>
      </c>
      <c r="I922" t="s">
        <v>21</v>
      </c>
      <c r="J922" t="s">
        <v>22</v>
      </c>
      <c r="K922">
        <v>1549519200</v>
      </c>
      <c r="L922">
        <v>1551247200</v>
      </c>
      <c r="M922" t="b">
        <v>1</v>
      </c>
      <c r="N922" t="b">
        <v>0</v>
      </c>
      <c r="O922" t="s">
        <v>71</v>
      </c>
      <c r="P922">
        <f t="shared" si="89"/>
        <v>183</v>
      </c>
      <c r="Q922">
        <f t="shared" si="88"/>
        <v>37.950000000000003</v>
      </c>
      <c r="R922" t="str">
        <f t="shared" si="84"/>
        <v>film &amp; video</v>
      </c>
      <c r="S922" t="str">
        <f t="shared" si="85"/>
        <v>animation</v>
      </c>
      <c r="T922" s="6">
        <f t="shared" si="86"/>
        <v>43503.25</v>
      </c>
      <c r="U922" s="6">
        <f t="shared" si="87"/>
        <v>43523.25</v>
      </c>
    </row>
    <row r="923" spans="1:21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G923" t="s">
        <v>14</v>
      </c>
      <c r="H923">
        <v>38</v>
      </c>
      <c r="I923" t="s">
        <v>21</v>
      </c>
      <c r="J923" t="s">
        <v>22</v>
      </c>
      <c r="K923">
        <v>1329026400</v>
      </c>
      <c r="L923">
        <v>1330236000</v>
      </c>
      <c r="M923" t="b">
        <v>0</v>
      </c>
      <c r="N923" t="b">
        <v>0</v>
      </c>
      <c r="O923" t="s">
        <v>28</v>
      </c>
      <c r="P923">
        <f t="shared" si="89"/>
        <v>1</v>
      </c>
      <c r="Q923">
        <f t="shared" si="88"/>
        <v>31.84</v>
      </c>
      <c r="R923" t="str">
        <f t="shared" si="84"/>
        <v>technology</v>
      </c>
      <c r="S923" t="str">
        <f t="shared" si="85"/>
        <v>web</v>
      </c>
      <c r="T923" s="6">
        <f t="shared" si="86"/>
        <v>40951.25</v>
      </c>
      <c r="U923" s="6">
        <f t="shared" si="87"/>
        <v>40965.25</v>
      </c>
    </row>
    <row r="924" spans="1:21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G924" t="s">
        <v>20</v>
      </c>
      <c r="H924">
        <v>2261</v>
      </c>
      <c r="I924" t="s">
        <v>21</v>
      </c>
      <c r="J924" t="s">
        <v>22</v>
      </c>
      <c r="K924">
        <v>1544335200</v>
      </c>
      <c r="L924">
        <v>1545112800</v>
      </c>
      <c r="M924" t="b">
        <v>0</v>
      </c>
      <c r="N924" t="b">
        <v>1</v>
      </c>
      <c r="O924" t="s">
        <v>319</v>
      </c>
      <c r="P924">
        <f t="shared" si="89"/>
        <v>176</v>
      </c>
      <c r="Q924">
        <f t="shared" si="88"/>
        <v>40</v>
      </c>
      <c r="R924" t="str">
        <f t="shared" si="84"/>
        <v>music</v>
      </c>
      <c r="S924" t="str">
        <f t="shared" si="85"/>
        <v>world music</v>
      </c>
      <c r="T924" s="6">
        <f t="shared" si="86"/>
        <v>43443.25</v>
      </c>
      <c r="U924" s="6">
        <f t="shared" si="87"/>
        <v>43452.25</v>
      </c>
    </row>
    <row r="925" spans="1:21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G925" t="s">
        <v>20</v>
      </c>
      <c r="H925">
        <v>40</v>
      </c>
      <c r="I925" t="s">
        <v>21</v>
      </c>
      <c r="J925" t="s">
        <v>22</v>
      </c>
      <c r="K925">
        <v>1279083600</v>
      </c>
      <c r="L925">
        <v>1279170000</v>
      </c>
      <c r="M925" t="b">
        <v>0</v>
      </c>
      <c r="N925" t="b">
        <v>0</v>
      </c>
      <c r="O925" t="s">
        <v>33</v>
      </c>
      <c r="P925">
        <f t="shared" si="89"/>
        <v>238</v>
      </c>
      <c r="Q925">
        <f t="shared" si="88"/>
        <v>101.1</v>
      </c>
      <c r="R925" t="str">
        <f t="shared" si="84"/>
        <v>theater</v>
      </c>
      <c r="S925" t="str">
        <f t="shared" si="85"/>
        <v>plays</v>
      </c>
      <c r="T925" s="6">
        <f t="shared" si="86"/>
        <v>40373.208333333336</v>
      </c>
      <c r="U925" s="6">
        <f t="shared" si="87"/>
        <v>40374.208333333336</v>
      </c>
    </row>
    <row r="926" spans="1:21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G926" t="s">
        <v>20</v>
      </c>
      <c r="H926">
        <v>2289</v>
      </c>
      <c r="I926" t="s">
        <v>107</v>
      </c>
      <c r="J926" t="s">
        <v>108</v>
      </c>
      <c r="K926">
        <v>1572498000</v>
      </c>
      <c r="L926">
        <v>1573452000</v>
      </c>
      <c r="M926" t="b">
        <v>0</v>
      </c>
      <c r="N926" t="b">
        <v>0</v>
      </c>
      <c r="O926" t="s">
        <v>33</v>
      </c>
      <c r="P926">
        <f t="shared" si="89"/>
        <v>488</v>
      </c>
      <c r="Q926">
        <f t="shared" si="88"/>
        <v>84.01</v>
      </c>
      <c r="R926" t="str">
        <f t="shared" si="84"/>
        <v>theater</v>
      </c>
      <c r="S926" t="str">
        <f t="shared" si="85"/>
        <v>plays</v>
      </c>
      <c r="T926" s="6">
        <f t="shared" si="86"/>
        <v>43769.208333333328</v>
      </c>
      <c r="U926" s="6">
        <f t="shared" si="87"/>
        <v>43780.25</v>
      </c>
    </row>
    <row r="927" spans="1:21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G927" t="s">
        <v>20</v>
      </c>
      <c r="H927">
        <v>65</v>
      </c>
      <c r="I927" t="s">
        <v>21</v>
      </c>
      <c r="J927" t="s">
        <v>22</v>
      </c>
      <c r="K927">
        <v>1506056400</v>
      </c>
      <c r="L927">
        <v>1507093200</v>
      </c>
      <c r="M927" t="b">
        <v>0</v>
      </c>
      <c r="N927" t="b">
        <v>0</v>
      </c>
      <c r="O927" t="s">
        <v>33</v>
      </c>
      <c r="P927">
        <f t="shared" si="89"/>
        <v>224</v>
      </c>
      <c r="Q927">
        <f t="shared" si="88"/>
        <v>103.42</v>
      </c>
      <c r="R927" t="str">
        <f t="shared" si="84"/>
        <v>theater</v>
      </c>
      <c r="S927" t="str">
        <f t="shared" si="85"/>
        <v>plays</v>
      </c>
      <c r="T927" s="6">
        <f t="shared" si="86"/>
        <v>43000.208333333328</v>
      </c>
      <c r="U927" s="6">
        <f t="shared" si="87"/>
        <v>43012.208333333328</v>
      </c>
    </row>
    <row r="928" spans="1:21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G928" t="s">
        <v>14</v>
      </c>
      <c r="H928">
        <v>15</v>
      </c>
      <c r="I928" t="s">
        <v>21</v>
      </c>
      <c r="J928" t="s">
        <v>22</v>
      </c>
      <c r="K928">
        <v>1463029200</v>
      </c>
      <c r="L928">
        <v>1463374800</v>
      </c>
      <c r="M928" t="b">
        <v>0</v>
      </c>
      <c r="N928" t="b">
        <v>0</v>
      </c>
      <c r="O928" t="s">
        <v>17</v>
      </c>
      <c r="P928">
        <f t="shared" si="89"/>
        <v>18</v>
      </c>
      <c r="Q928">
        <f t="shared" si="88"/>
        <v>105.13</v>
      </c>
      <c r="R928" t="str">
        <f t="shared" si="84"/>
        <v>food</v>
      </c>
      <c r="S928" t="str">
        <f t="shared" si="85"/>
        <v>food trucks</v>
      </c>
      <c r="T928" s="6">
        <f t="shared" si="86"/>
        <v>42502.208333333328</v>
      </c>
      <c r="U928" s="6">
        <f t="shared" si="87"/>
        <v>42506.208333333328</v>
      </c>
    </row>
    <row r="929" spans="1:21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G929" t="s">
        <v>14</v>
      </c>
      <c r="H929">
        <v>37</v>
      </c>
      <c r="I929" t="s">
        <v>21</v>
      </c>
      <c r="J929" t="s">
        <v>22</v>
      </c>
      <c r="K929">
        <v>1342069200</v>
      </c>
      <c r="L929">
        <v>1344574800</v>
      </c>
      <c r="M929" t="b">
        <v>0</v>
      </c>
      <c r="N929" t="b">
        <v>0</v>
      </c>
      <c r="O929" t="s">
        <v>33</v>
      </c>
      <c r="P929">
        <f t="shared" si="89"/>
        <v>46</v>
      </c>
      <c r="Q929">
        <f t="shared" si="88"/>
        <v>89.22</v>
      </c>
      <c r="R929" t="str">
        <f t="shared" si="84"/>
        <v>theater</v>
      </c>
      <c r="S929" t="str">
        <f t="shared" si="85"/>
        <v>plays</v>
      </c>
      <c r="T929" s="6">
        <f t="shared" si="86"/>
        <v>41102.208333333336</v>
      </c>
      <c r="U929" s="6">
        <f t="shared" si="87"/>
        <v>41131.208333333336</v>
      </c>
    </row>
    <row r="930" spans="1:21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G930" t="s">
        <v>20</v>
      </c>
      <c r="H930">
        <v>3777</v>
      </c>
      <c r="I930" t="s">
        <v>107</v>
      </c>
      <c r="J930" t="s">
        <v>108</v>
      </c>
      <c r="K930">
        <v>1388296800</v>
      </c>
      <c r="L930">
        <v>1389074400</v>
      </c>
      <c r="M930" t="b">
        <v>0</v>
      </c>
      <c r="N930" t="b">
        <v>0</v>
      </c>
      <c r="O930" t="s">
        <v>28</v>
      </c>
      <c r="P930">
        <f t="shared" si="89"/>
        <v>117</v>
      </c>
      <c r="Q930">
        <f t="shared" si="88"/>
        <v>52</v>
      </c>
      <c r="R930" t="str">
        <f t="shared" si="84"/>
        <v>technology</v>
      </c>
      <c r="S930" t="str">
        <f t="shared" si="85"/>
        <v>web</v>
      </c>
      <c r="T930" s="6">
        <f t="shared" si="86"/>
        <v>41637.25</v>
      </c>
      <c r="U930" s="6">
        <f t="shared" si="87"/>
        <v>41646.25</v>
      </c>
    </row>
    <row r="931" spans="1:21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G931" t="s">
        <v>20</v>
      </c>
      <c r="H931">
        <v>184</v>
      </c>
      <c r="I931" t="s">
        <v>40</v>
      </c>
      <c r="J931" t="s">
        <v>41</v>
      </c>
      <c r="K931">
        <v>1493787600</v>
      </c>
      <c r="L931">
        <v>1494997200</v>
      </c>
      <c r="M931" t="b">
        <v>0</v>
      </c>
      <c r="N931" t="b">
        <v>0</v>
      </c>
      <c r="O931" t="s">
        <v>33</v>
      </c>
      <c r="P931">
        <f t="shared" si="89"/>
        <v>217</v>
      </c>
      <c r="Q931">
        <f t="shared" si="88"/>
        <v>64.959999999999994</v>
      </c>
      <c r="R931" t="str">
        <f t="shared" si="84"/>
        <v>theater</v>
      </c>
      <c r="S931" t="str">
        <f t="shared" si="85"/>
        <v>plays</v>
      </c>
      <c r="T931" s="6">
        <f t="shared" si="86"/>
        <v>42858.208333333328</v>
      </c>
      <c r="U931" s="6">
        <f t="shared" si="87"/>
        <v>42872.208333333328</v>
      </c>
    </row>
    <row r="932" spans="1:21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G932" t="s">
        <v>20</v>
      </c>
      <c r="H932">
        <v>85</v>
      </c>
      <c r="I932" t="s">
        <v>21</v>
      </c>
      <c r="J932" t="s">
        <v>22</v>
      </c>
      <c r="K932">
        <v>1424844000</v>
      </c>
      <c r="L932">
        <v>1425448800</v>
      </c>
      <c r="M932" t="b">
        <v>0</v>
      </c>
      <c r="N932" t="b">
        <v>1</v>
      </c>
      <c r="O932" t="s">
        <v>33</v>
      </c>
      <c r="P932">
        <f t="shared" si="89"/>
        <v>112</v>
      </c>
      <c r="Q932">
        <f t="shared" si="88"/>
        <v>46.24</v>
      </c>
      <c r="R932" t="str">
        <f t="shared" si="84"/>
        <v>theater</v>
      </c>
      <c r="S932" t="str">
        <f t="shared" si="85"/>
        <v>plays</v>
      </c>
      <c r="T932" s="6">
        <f t="shared" si="86"/>
        <v>42060.25</v>
      </c>
      <c r="U932" s="6">
        <f t="shared" si="87"/>
        <v>42067.25</v>
      </c>
    </row>
    <row r="933" spans="1:21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G933" t="s">
        <v>14</v>
      </c>
      <c r="H933">
        <v>112</v>
      </c>
      <c r="I933" t="s">
        <v>21</v>
      </c>
      <c r="J933" t="s">
        <v>22</v>
      </c>
      <c r="K933">
        <v>1403931600</v>
      </c>
      <c r="L933">
        <v>1404104400</v>
      </c>
      <c r="M933" t="b">
        <v>0</v>
      </c>
      <c r="N933" t="b">
        <v>1</v>
      </c>
      <c r="O933" t="s">
        <v>33</v>
      </c>
      <c r="P933">
        <f t="shared" si="89"/>
        <v>73</v>
      </c>
      <c r="Q933">
        <f t="shared" si="88"/>
        <v>51.15</v>
      </c>
      <c r="R933" t="str">
        <f t="shared" si="84"/>
        <v>theater</v>
      </c>
      <c r="S933" t="str">
        <f t="shared" si="85"/>
        <v>plays</v>
      </c>
      <c r="T933" s="6">
        <f t="shared" si="86"/>
        <v>41818.208333333336</v>
      </c>
      <c r="U933" s="6">
        <f t="shared" si="87"/>
        <v>41820.208333333336</v>
      </c>
    </row>
    <row r="934" spans="1:21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G934" t="s">
        <v>20</v>
      </c>
      <c r="H934">
        <v>144</v>
      </c>
      <c r="I934" t="s">
        <v>21</v>
      </c>
      <c r="J934" t="s">
        <v>22</v>
      </c>
      <c r="K934">
        <v>1394514000</v>
      </c>
      <c r="L934">
        <v>1394773200</v>
      </c>
      <c r="M934" t="b">
        <v>0</v>
      </c>
      <c r="N934" t="b">
        <v>0</v>
      </c>
      <c r="O934" t="s">
        <v>23</v>
      </c>
      <c r="P934">
        <f t="shared" si="89"/>
        <v>212</v>
      </c>
      <c r="Q934">
        <f t="shared" si="88"/>
        <v>33.909999999999997</v>
      </c>
      <c r="R934" t="str">
        <f t="shared" si="84"/>
        <v>music</v>
      </c>
      <c r="S934" t="str">
        <f t="shared" si="85"/>
        <v>rock</v>
      </c>
      <c r="T934" s="6">
        <f t="shared" si="86"/>
        <v>41709.208333333336</v>
      </c>
      <c r="U934" s="6">
        <f t="shared" si="87"/>
        <v>41712.208333333336</v>
      </c>
    </row>
    <row r="935" spans="1:21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G935" t="s">
        <v>20</v>
      </c>
      <c r="H935">
        <v>1902</v>
      </c>
      <c r="I935" t="s">
        <v>21</v>
      </c>
      <c r="J935" t="s">
        <v>22</v>
      </c>
      <c r="K935">
        <v>1365397200</v>
      </c>
      <c r="L935">
        <v>1366520400</v>
      </c>
      <c r="M935" t="b">
        <v>0</v>
      </c>
      <c r="N935" t="b">
        <v>0</v>
      </c>
      <c r="O935" t="s">
        <v>33</v>
      </c>
      <c r="P935">
        <f t="shared" si="89"/>
        <v>240</v>
      </c>
      <c r="Q935">
        <f t="shared" si="88"/>
        <v>92.02</v>
      </c>
      <c r="R935" t="str">
        <f t="shared" si="84"/>
        <v>theater</v>
      </c>
      <c r="S935" t="str">
        <f t="shared" si="85"/>
        <v>plays</v>
      </c>
      <c r="T935" s="6">
        <f t="shared" si="86"/>
        <v>41372.208333333336</v>
      </c>
      <c r="U935" s="6">
        <f t="shared" si="87"/>
        <v>41385.208333333336</v>
      </c>
    </row>
    <row r="936" spans="1:21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G936" t="s">
        <v>20</v>
      </c>
      <c r="H936">
        <v>105</v>
      </c>
      <c r="I936" t="s">
        <v>21</v>
      </c>
      <c r="J936" t="s">
        <v>22</v>
      </c>
      <c r="K936">
        <v>1456120800</v>
      </c>
      <c r="L936">
        <v>1456639200</v>
      </c>
      <c r="M936" t="b">
        <v>0</v>
      </c>
      <c r="N936" t="b">
        <v>0</v>
      </c>
      <c r="O936" t="s">
        <v>33</v>
      </c>
      <c r="P936">
        <f t="shared" si="89"/>
        <v>182</v>
      </c>
      <c r="Q936">
        <f t="shared" si="88"/>
        <v>107.43</v>
      </c>
      <c r="R936" t="str">
        <f t="shared" si="84"/>
        <v>theater</v>
      </c>
      <c r="S936" t="str">
        <f t="shared" si="85"/>
        <v>plays</v>
      </c>
      <c r="T936" s="6">
        <f t="shared" si="86"/>
        <v>42422.25</v>
      </c>
      <c r="U936" s="6">
        <f t="shared" si="87"/>
        <v>42428.25</v>
      </c>
    </row>
    <row r="937" spans="1:21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G937" t="s">
        <v>20</v>
      </c>
      <c r="H937">
        <v>132</v>
      </c>
      <c r="I937" t="s">
        <v>21</v>
      </c>
      <c r="J937" t="s">
        <v>22</v>
      </c>
      <c r="K937">
        <v>1437714000</v>
      </c>
      <c r="L937">
        <v>1438318800</v>
      </c>
      <c r="M937" t="b">
        <v>0</v>
      </c>
      <c r="N937" t="b">
        <v>0</v>
      </c>
      <c r="O937" t="s">
        <v>33</v>
      </c>
      <c r="P937">
        <f t="shared" si="89"/>
        <v>164</v>
      </c>
      <c r="Q937">
        <f t="shared" si="88"/>
        <v>75.849999999999994</v>
      </c>
      <c r="R937" t="str">
        <f t="shared" si="84"/>
        <v>theater</v>
      </c>
      <c r="S937" t="str">
        <f t="shared" si="85"/>
        <v>plays</v>
      </c>
      <c r="T937" s="6">
        <f t="shared" si="86"/>
        <v>42209.208333333328</v>
      </c>
      <c r="U937" s="6">
        <f t="shared" si="87"/>
        <v>42216.208333333328</v>
      </c>
    </row>
    <row r="938" spans="1:21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G938" t="s">
        <v>14</v>
      </c>
      <c r="H938">
        <v>21</v>
      </c>
      <c r="I938" t="s">
        <v>21</v>
      </c>
      <c r="J938" t="s">
        <v>22</v>
      </c>
      <c r="K938">
        <v>1563771600</v>
      </c>
      <c r="L938">
        <v>1564030800</v>
      </c>
      <c r="M938" t="b">
        <v>1</v>
      </c>
      <c r="N938" t="b">
        <v>0</v>
      </c>
      <c r="O938" t="s">
        <v>33</v>
      </c>
      <c r="P938">
        <f t="shared" si="89"/>
        <v>2</v>
      </c>
      <c r="Q938">
        <f t="shared" si="88"/>
        <v>80.48</v>
      </c>
      <c r="R938" t="str">
        <f t="shared" si="84"/>
        <v>theater</v>
      </c>
      <c r="S938" t="str">
        <f t="shared" si="85"/>
        <v>plays</v>
      </c>
      <c r="T938" s="6">
        <f t="shared" si="86"/>
        <v>43668.208333333328</v>
      </c>
      <c r="U938" s="6">
        <f t="shared" si="87"/>
        <v>43671.208333333328</v>
      </c>
    </row>
    <row r="939" spans="1:21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G939" t="s">
        <v>74</v>
      </c>
      <c r="H939">
        <v>976</v>
      </c>
      <c r="I939" t="s">
        <v>21</v>
      </c>
      <c r="J939" t="s">
        <v>22</v>
      </c>
      <c r="K939">
        <v>1448517600</v>
      </c>
      <c r="L939">
        <v>1449295200</v>
      </c>
      <c r="M939" t="b">
        <v>0</v>
      </c>
      <c r="N939" t="b">
        <v>0</v>
      </c>
      <c r="O939" t="s">
        <v>42</v>
      </c>
      <c r="P939">
        <f t="shared" si="89"/>
        <v>50</v>
      </c>
      <c r="Q939">
        <f t="shared" si="88"/>
        <v>86.98</v>
      </c>
      <c r="R939" t="str">
        <f t="shared" si="84"/>
        <v>film &amp; video</v>
      </c>
      <c r="S939" t="str">
        <f t="shared" si="85"/>
        <v>documentary</v>
      </c>
      <c r="T939" s="6">
        <f t="shared" si="86"/>
        <v>42334.25</v>
      </c>
      <c r="U939" s="6">
        <f t="shared" si="87"/>
        <v>42343.25</v>
      </c>
    </row>
    <row r="940" spans="1:21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G940" t="s">
        <v>20</v>
      </c>
      <c r="H940">
        <v>96</v>
      </c>
      <c r="I940" t="s">
        <v>21</v>
      </c>
      <c r="J940" t="s">
        <v>22</v>
      </c>
      <c r="K940">
        <v>1528779600</v>
      </c>
      <c r="L940">
        <v>1531890000</v>
      </c>
      <c r="M940" t="b">
        <v>0</v>
      </c>
      <c r="N940" t="b">
        <v>1</v>
      </c>
      <c r="O940" t="s">
        <v>119</v>
      </c>
      <c r="P940">
        <f t="shared" si="89"/>
        <v>110</v>
      </c>
      <c r="Q940">
        <f t="shared" si="88"/>
        <v>105.14</v>
      </c>
      <c r="R940" t="str">
        <f t="shared" si="84"/>
        <v>publishing</v>
      </c>
      <c r="S940" t="str">
        <f t="shared" si="85"/>
        <v>fiction</v>
      </c>
      <c r="T940" s="6">
        <f t="shared" si="86"/>
        <v>43263.208333333328</v>
      </c>
      <c r="U940" s="6">
        <f t="shared" si="87"/>
        <v>43299.208333333328</v>
      </c>
    </row>
    <row r="941" spans="1:21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G941" t="s">
        <v>14</v>
      </c>
      <c r="H941">
        <v>67</v>
      </c>
      <c r="I941" t="s">
        <v>21</v>
      </c>
      <c r="J941" t="s">
        <v>22</v>
      </c>
      <c r="K941">
        <v>1304744400</v>
      </c>
      <c r="L941">
        <v>1306213200</v>
      </c>
      <c r="M941" t="b">
        <v>0</v>
      </c>
      <c r="N941" t="b">
        <v>1</v>
      </c>
      <c r="O941" t="s">
        <v>89</v>
      </c>
      <c r="P941">
        <f t="shared" si="89"/>
        <v>49</v>
      </c>
      <c r="Q941">
        <f t="shared" si="88"/>
        <v>57.3</v>
      </c>
      <c r="R941" t="str">
        <f t="shared" si="84"/>
        <v>games</v>
      </c>
      <c r="S941" t="str">
        <f t="shared" si="85"/>
        <v>video games</v>
      </c>
      <c r="T941" s="6">
        <f t="shared" si="86"/>
        <v>40670.208333333336</v>
      </c>
      <c r="U941" s="6">
        <f t="shared" si="87"/>
        <v>40687.208333333336</v>
      </c>
    </row>
    <row r="942" spans="1:21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G942" t="s">
        <v>47</v>
      </c>
      <c r="H942">
        <v>66</v>
      </c>
      <c r="I942" t="s">
        <v>15</v>
      </c>
      <c r="J942" t="s">
        <v>16</v>
      </c>
      <c r="K942">
        <v>1354341600</v>
      </c>
      <c r="L942">
        <v>1356242400</v>
      </c>
      <c r="M942" t="b">
        <v>0</v>
      </c>
      <c r="N942" t="b">
        <v>0</v>
      </c>
      <c r="O942" t="s">
        <v>28</v>
      </c>
      <c r="P942">
        <f t="shared" si="89"/>
        <v>62</v>
      </c>
      <c r="Q942">
        <f t="shared" si="88"/>
        <v>93.35</v>
      </c>
      <c r="R942" t="str">
        <f t="shared" si="84"/>
        <v>technology</v>
      </c>
      <c r="S942" t="str">
        <f t="shared" si="85"/>
        <v>web</v>
      </c>
      <c r="T942" s="6">
        <f t="shared" si="86"/>
        <v>41244.25</v>
      </c>
      <c r="U942" s="6">
        <f t="shared" si="87"/>
        <v>41266.25</v>
      </c>
    </row>
    <row r="943" spans="1:21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G943" t="s">
        <v>14</v>
      </c>
      <c r="H943">
        <v>78</v>
      </c>
      <c r="I943" t="s">
        <v>21</v>
      </c>
      <c r="J943" t="s">
        <v>22</v>
      </c>
      <c r="K943">
        <v>1294552800</v>
      </c>
      <c r="L943">
        <v>1297576800</v>
      </c>
      <c r="M943" t="b">
        <v>1</v>
      </c>
      <c r="N943" t="b">
        <v>0</v>
      </c>
      <c r="O943" t="s">
        <v>33</v>
      </c>
      <c r="P943">
        <f t="shared" si="89"/>
        <v>13</v>
      </c>
      <c r="Q943">
        <f t="shared" si="88"/>
        <v>71.989999999999995</v>
      </c>
      <c r="R943" t="str">
        <f t="shared" si="84"/>
        <v>theater</v>
      </c>
      <c r="S943" t="str">
        <f t="shared" si="85"/>
        <v>plays</v>
      </c>
      <c r="T943" s="6">
        <f t="shared" si="86"/>
        <v>40552.25</v>
      </c>
      <c r="U943" s="6">
        <f t="shared" si="87"/>
        <v>40587.25</v>
      </c>
    </row>
    <row r="944" spans="1:21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G944" t="s">
        <v>14</v>
      </c>
      <c r="H944">
        <v>67</v>
      </c>
      <c r="I944" t="s">
        <v>26</v>
      </c>
      <c r="J944" t="s">
        <v>27</v>
      </c>
      <c r="K944">
        <v>1295935200</v>
      </c>
      <c r="L944">
        <v>1296194400</v>
      </c>
      <c r="M944" t="b">
        <v>0</v>
      </c>
      <c r="N944" t="b">
        <v>0</v>
      </c>
      <c r="O944" t="s">
        <v>33</v>
      </c>
      <c r="P944">
        <f t="shared" si="89"/>
        <v>65</v>
      </c>
      <c r="Q944">
        <f t="shared" si="88"/>
        <v>92.61</v>
      </c>
      <c r="R944" t="str">
        <f t="shared" si="84"/>
        <v>theater</v>
      </c>
      <c r="S944" t="str">
        <f t="shared" si="85"/>
        <v>plays</v>
      </c>
      <c r="T944" s="6">
        <f t="shared" si="86"/>
        <v>40568.25</v>
      </c>
      <c r="U944" s="6">
        <f t="shared" si="87"/>
        <v>40571.25</v>
      </c>
    </row>
    <row r="945" spans="1:21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G945" t="s">
        <v>20</v>
      </c>
      <c r="H945">
        <v>114</v>
      </c>
      <c r="I945" t="s">
        <v>21</v>
      </c>
      <c r="J945" t="s">
        <v>22</v>
      </c>
      <c r="K945">
        <v>1411534800</v>
      </c>
      <c r="L945">
        <v>1414558800</v>
      </c>
      <c r="M945" t="b">
        <v>0</v>
      </c>
      <c r="N945" t="b">
        <v>0</v>
      </c>
      <c r="O945" t="s">
        <v>17</v>
      </c>
      <c r="P945">
        <f t="shared" si="89"/>
        <v>160</v>
      </c>
      <c r="Q945">
        <f t="shared" si="88"/>
        <v>104.99</v>
      </c>
      <c r="R945" t="str">
        <f t="shared" si="84"/>
        <v>food</v>
      </c>
      <c r="S945" t="str">
        <f t="shared" si="85"/>
        <v>food trucks</v>
      </c>
      <c r="T945" s="6">
        <f t="shared" si="86"/>
        <v>41906.208333333336</v>
      </c>
      <c r="U945" s="6">
        <f t="shared" si="87"/>
        <v>41941.208333333336</v>
      </c>
    </row>
    <row r="946" spans="1:21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v>1</v>
      </c>
      <c r="G946" t="s">
        <v>14</v>
      </c>
      <c r="H946">
        <v>263</v>
      </c>
      <c r="I946" t="s">
        <v>26</v>
      </c>
      <c r="J946" t="s">
        <v>27</v>
      </c>
      <c r="K946">
        <v>1486706400</v>
      </c>
      <c r="L946">
        <v>1488348000</v>
      </c>
      <c r="M946" t="b">
        <v>0</v>
      </c>
      <c r="N946" t="b">
        <v>0</v>
      </c>
      <c r="O946" t="s">
        <v>122</v>
      </c>
      <c r="P946">
        <f t="shared" si="89"/>
        <v>81</v>
      </c>
      <c r="Q946">
        <f t="shared" si="88"/>
        <v>30.96</v>
      </c>
      <c r="R946" t="str">
        <f t="shared" si="84"/>
        <v>photography</v>
      </c>
      <c r="S946" t="str">
        <f t="shared" si="85"/>
        <v>photography books</v>
      </c>
      <c r="T946" s="6">
        <f t="shared" si="86"/>
        <v>42776.25</v>
      </c>
      <c r="U946" s="6">
        <f t="shared" si="87"/>
        <v>42795.25</v>
      </c>
    </row>
    <row r="947" spans="1:21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v>2</v>
      </c>
      <c r="G947" t="s">
        <v>14</v>
      </c>
      <c r="H947">
        <v>1691</v>
      </c>
      <c r="I947" t="s">
        <v>21</v>
      </c>
      <c r="J947" t="s">
        <v>22</v>
      </c>
      <c r="K947">
        <v>1333602000</v>
      </c>
      <c r="L947">
        <v>1334898000</v>
      </c>
      <c r="M947" t="b">
        <v>1</v>
      </c>
      <c r="N947" t="b">
        <v>0</v>
      </c>
      <c r="O947" t="s">
        <v>122</v>
      </c>
      <c r="P947">
        <f t="shared" si="89"/>
        <v>32</v>
      </c>
      <c r="Q947">
        <f t="shared" si="88"/>
        <v>33</v>
      </c>
      <c r="R947" t="str">
        <f t="shared" si="84"/>
        <v>photography</v>
      </c>
      <c r="S947" t="str">
        <f t="shared" si="85"/>
        <v>photography books</v>
      </c>
      <c r="T947" s="6">
        <f t="shared" si="86"/>
        <v>41004.208333333336</v>
      </c>
      <c r="U947" s="6">
        <f t="shared" si="87"/>
        <v>41019.208333333336</v>
      </c>
    </row>
    <row r="948" spans="1:21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v>3</v>
      </c>
      <c r="G948" t="s">
        <v>14</v>
      </c>
      <c r="H948">
        <v>181</v>
      </c>
      <c r="I948" t="s">
        <v>21</v>
      </c>
      <c r="J948" t="s">
        <v>22</v>
      </c>
      <c r="K948">
        <v>1308200400</v>
      </c>
      <c r="L948">
        <v>1308373200</v>
      </c>
      <c r="M948" t="b">
        <v>0</v>
      </c>
      <c r="N948" t="b">
        <v>0</v>
      </c>
      <c r="O948" t="s">
        <v>33</v>
      </c>
      <c r="P948">
        <f t="shared" si="89"/>
        <v>10</v>
      </c>
      <c r="Q948">
        <f t="shared" si="88"/>
        <v>84.19</v>
      </c>
      <c r="R948" t="str">
        <f t="shared" si="84"/>
        <v>theater</v>
      </c>
      <c r="S948" t="str">
        <f t="shared" si="85"/>
        <v>plays</v>
      </c>
      <c r="T948" s="6">
        <f t="shared" si="86"/>
        <v>40710.208333333336</v>
      </c>
      <c r="U948" s="6">
        <f t="shared" si="87"/>
        <v>40712.208333333336</v>
      </c>
    </row>
    <row r="949" spans="1:21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v>4</v>
      </c>
      <c r="G949" t="s">
        <v>14</v>
      </c>
      <c r="H949">
        <v>13</v>
      </c>
      <c r="I949" t="s">
        <v>21</v>
      </c>
      <c r="J949" t="s">
        <v>22</v>
      </c>
      <c r="K949">
        <v>1411707600</v>
      </c>
      <c r="L949">
        <v>1412312400</v>
      </c>
      <c r="M949" t="b">
        <v>0</v>
      </c>
      <c r="N949" t="b">
        <v>0</v>
      </c>
      <c r="O949" t="s">
        <v>33</v>
      </c>
      <c r="P949">
        <f t="shared" si="89"/>
        <v>27</v>
      </c>
      <c r="Q949">
        <f t="shared" si="88"/>
        <v>73.92</v>
      </c>
      <c r="R949" t="str">
        <f t="shared" si="84"/>
        <v>theater</v>
      </c>
      <c r="S949" t="str">
        <f t="shared" si="85"/>
        <v>plays</v>
      </c>
      <c r="T949" s="6">
        <f t="shared" si="86"/>
        <v>41908.208333333336</v>
      </c>
      <c r="U949" s="6">
        <f t="shared" si="87"/>
        <v>41915.208333333336</v>
      </c>
    </row>
    <row r="950" spans="1:21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v>5</v>
      </c>
      <c r="G950" t="s">
        <v>74</v>
      </c>
      <c r="H950">
        <v>160</v>
      </c>
      <c r="I950" t="s">
        <v>21</v>
      </c>
      <c r="J950" t="s">
        <v>22</v>
      </c>
      <c r="K950">
        <v>1418364000</v>
      </c>
      <c r="L950">
        <v>1419228000</v>
      </c>
      <c r="M950" t="b">
        <v>1</v>
      </c>
      <c r="N950" t="b">
        <v>1</v>
      </c>
      <c r="O950" t="s">
        <v>42</v>
      </c>
      <c r="P950">
        <f t="shared" si="89"/>
        <v>63</v>
      </c>
      <c r="Q950">
        <f t="shared" si="88"/>
        <v>36.99</v>
      </c>
      <c r="R950" t="str">
        <f t="shared" si="84"/>
        <v>film &amp; video</v>
      </c>
      <c r="S950" t="str">
        <f t="shared" si="85"/>
        <v>documentary</v>
      </c>
      <c r="T950" s="6">
        <f t="shared" si="86"/>
        <v>41985.25</v>
      </c>
      <c r="U950" s="6">
        <f t="shared" si="87"/>
        <v>41995.25</v>
      </c>
    </row>
    <row r="951" spans="1:21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v>6</v>
      </c>
      <c r="G951" t="s">
        <v>20</v>
      </c>
      <c r="H951">
        <v>203</v>
      </c>
      <c r="I951" t="s">
        <v>21</v>
      </c>
      <c r="J951" t="s">
        <v>22</v>
      </c>
      <c r="K951">
        <v>1429333200</v>
      </c>
      <c r="L951">
        <v>1430974800</v>
      </c>
      <c r="M951" t="b">
        <v>0</v>
      </c>
      <c r="N951" t="b">
        <v>0</v>
      </c>
      <c r="O951" t="s">
        <v>28</v>
      </c>
      <c r="P951">
        <f t="shared" si="89"/>
        <v>161</v>
      </c>
      <c r="Q951">
        <f t="shared" si="88"/>
        <v>46.9</v>
      </c>
      <c r="R951" t="str">
        <f t="shared" si="84"/>
        <v>technology</v>
      </c>
      <c r="S951" t="str">
        <f t="shared" si="85"/>
        <v>web</v>
      </c>
      <c r="T951" s="6">
        <f t="shared" si="86"/>
        <v>42112.208333333328</v>
      </c>
      <c r="U951" s="6">
        <f t="shared" si="87"/>
        <v>42131.208333333328</v>
      </c>
    </row>
    <row r="952" spans="1:21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v>7</v>
      </c>
      <c r="G952" t="s">
        <v>14</v>
      </c>
      <c r="H952">
        <v>1</v>
      </c>
      <c r="I952" t="s">
        <v>21</v>
      </c>
      <c r="J952" t="s">
        <v>22</v>
      </c>
      <c r="K952">
        <v>1555390800</v>
      </c>
      <c r="L952">
        <v>1555822800</v>
      </c>
      <c r="M952" t="b">
        <v>0</v>
      </c>
      <c r="N952" t="b">
        <v>1</v>
      </c>
      <c r="O952" t="s">
        <v>33</v>
      </c>
      <c r="P952">
        <f t="shared" si="89"/>
        <v>5</v>
      </c>
      <c r="Q952">
        <f t="shared" si="88"/>
        <v>5</v>
      </c>
      <c r="R952" t="str">
        <f t="shared" si="84"/>
        <v>theater</v>
      </c>
      <c r="S952" t="str">
        <f t="shared" si="85"/>
        <v>plays</v>
      </c>
      <c r="T952" s="6">
        <f t="shared" si="86"/>
        <v>43571.208333333328</v>
      </c>
      <c r="U952" s="6">
        <f t="shared" si="87"/>
        <v>43576.208333333328</v>
      </c>
    </row>
    <row r="953" spans="1:21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v>8</v>
      </c>
      <c r="G953" t="s">
        <v>20</v>
      </c>
      <c r="H953">
        <v>1559</v>
      </c>
      <c r="I953" t="s">
        <v>21</v>
      </c>
      <c r="J953" t="s">
        <v>22</v>
      </c>
      <c r="K953">
        <v>1482732000</v>
      </c>
      <c r="L953">
        <v>1482818400</v>
      </c>
      <c r="M953" t="b">
        <v>0</v>
      </c>
      <c r="N953" t="b">
        <v>1</v>
      </c>
      <c r="O953" t="s">
        <v>23</v>
      </c>
      <c r="P953">
        <f t="shared" si="89"/>
        <v>1097</v>
      </c>
      <c r="Q953">
        <f t="shared" si="88"/>
        <v>102.02</v>
      </c>
      <c r="R953" t="str">
        <f t="shared" si="84"/>
        <v>music</v>
      </c>
      <c r="S953" t="str">
        <f t="shared" si="85"/>
        <v>rock</v>
      </c>
      <c r="T953" s="6">
        <f t="shared" si="86"/>
        <v>42730.25</v>
      </c>
      <c r="U953" s="6">
        <f t="shared" si="87"/>
        <v>42731.25</v>
      </c>
    </row>
    <row r="954" spans="1:21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v>9</v>
      </c>
      <c r="G954" t="s">
        <v>74</v>
      </c>
      <c r="H954">
        <v>2266</v>
      </c>
      <c r="I954" t="s">
        <v>21</v>
      </c>
      <c r="J954" t="s">
        <v>22</v>
      </c>
      <c r="K954">
        <v>1470718800</v>
      </c>
      <c r="L954">
        <v>1471928400</v>
      </c>
      <c r="M954" t="b">
        <v>0</v>
      </c>
      <c r="N954" t="b">
        <v>0</v>
      </c>
      <c r="O954" t="s">
        <v>42</v>
      </c>
      <c r="P954">
        <f t="shared" si="89"/>
        <v>70</v>
      </c>
      <c r="Q954">
        <f t="shared" si="88"/>
        <v>45.01</v>
      </c>
      <c r="R954" t="str">
        <f t="shared" si="84"/>
        <v>film &amp; video</v>
      </c>
      <c r="S954" t="str">
        <f t="shared" si="85"/>
        <v>documentary</v>
      </c>
      <c r="T954" s="6">
        <f t="shared" si="86"/>
        <v>42591.208333333328</v>
      </c>
      <c r="U954" s="6">
        <f t="shared" si="87"/>
        <v>42605.208333333328</v>
      </c>
    </row>
    <row r="955" spans="1:21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v>10</v>
      </c>
      <c r="G955" t="s">
        <v>14</v>
      </c>
      <c r="H955">
        <v>21</v>
      </c>
      <c r="I955" t="s">
        <v>21</v>
      </c>
      <c r="J955" t="s">
        <v>22</v>
      </c>
      <c r="K955">
        <v>1450591200</v>
      </c>
      <c r="L955">
        <v>1453701600</v>
      </c>
      <c r="M955" t="b">
        <v>0</v>
      </c>
      <c r="N955" t="b">
        <v>1</v>
      </c>
      <c r="O955" t="s">
        <v>474</v>
      </c>
      <c r="P955">
        <f t="shared" si="89"/>
        <v>60</v>
      </c>
      <c r="Q955">
        <f t="shared" si="88"/>
        <v>94.29</v>
      </c>
      <c r="R955" t="str">
        <f t="shared" si="84"/>
        <v>film &amp; video</v>
      </c>
      <c r="S955" t="str">
        <f t="shared" si="85"/>
        <v>science fiction</v>
      </c>
      <c r="T955" s="6">
        <f t="shared" si="86"/>
        <v>42358.25</v>
      </c>
      <c r="U955" s="6">
        <f t="shared" si="87"/>
        <v>42394.25</v>
      </c>
    </row>
    <row r="956" spans="1:21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v>11</v>
      </c>
      <c r="G956" t="s">
        <v>20</v>
      </c>
      <c r="H956">
        <v>1548</v>
      </c>
      <c r="I956" t="s">
        <v>26</v>
      </c>
      <c r="J956" t="s">
        <v>27</v>
      </c>
      <c r="K956">
        <v>1348290000</v>
      </c>
      <c r="L956">
        <v>1350363600</v>
      </c>
      <c r="M956" t="b">
        <v>0</v>
      </c>
      <c r="N956" t="b">
        <v>0</v>
      </c>
      <c r="O956" t="s">
        <v>28</v>
      </c>
      <c r="P956">
        <f t="shared" si="89"/>
        <v>367</v>
      </c>
      <c r="Q956">
        <f t="shared" si="88"/>
        <v>101.02</v>
      </c>
      <c r="R956" t="str">
        <f t="shared" si="84"/>
        <v>technology</v>
      </c>
      <c r="S956" t="str">
        <f t="shared" si="85"/>
        <v>web</v>
      </c>
      <c r="T956" s="6">
        <f t="shared" si="86"/>
        <v>41174.208333333336</v>
      </c>
      <c r="U956" s="6">
        <f t="shared" si="87"/>
        <v>41198.208333333336</v>
      </c>
    </row>
    <row r="957" spans="1:21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v>12</v>
      </c>
      <c r="G957" t="s">
        <v>20</v>
      </c>
      <c r="H957">
        <v>80</v>
      </c>
      <c r="I957" t="s">
        <v>21</v>
      </c>
      <c r="J957" t="s">
        <v>22</v>
      </c>
      <c r="K957">
        <v>1353823200</v>
      </c>
      <c r="L957">
        <v>1353996000</v>
      </c>
      <c r="M957" t="b">
        <v>0</v>
      </c>
      <c r="N957" t="b">
        <v>0</v>
      </c>
      <c r="O957" t="s">
        <v>33</v>
      </c>
      <c r="P957">
        <f t="shared" si="89"/>
        <v>1109</v>
      </c>
      <c r="Q957">
        <f t="shared" si="88"/>
        <v>97.04</v>
      </c>
      <c r="R957" t="str">
        <f t="shared" si="84"/>
        <v>theater</v>
      </c>
      <c r="S957" t="str">
        <f t="shared" si="85"/>
        <v>plays</v>
      </c>
      <c r="T957" s="6">
        <f t="shared" si="86"/>
        <v>41238.25</v>
      </c>
      <c r="U957" s="6">
        <f t="shared" si="87"/>
        <v>41240.25</v>
      </c>
    </row>
    <row r="958" spans="1:21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v>13</v>
      </c>
      <c r="G958" t="s">
        <v>14</v>
      </c>
      <c r="H958">
        <v>830</v>
      </c>
      <c r="I958" t="s">
        <v>21</v>
      </c>
      <c r="J958" t="s">
        <v>22</v>
      </c>
      <c r="K958">
        <v>1450764000</v>
      </c>
      <c r="L958">
        <v>1451109600</v>
      </c>
      <c r="M958" t="b">
        <v>0</v>
      </c>
      <c r="N958" t="b">
        <v>0</v>
      </c>
      <c r="O958" t="s">
        <v>474</v>
      </c>
      <c r="P958">
        <f t="shared" si="89"/>
        <v>19</v>
      </c>
      <c r="Q958">
        <f t="shared" si="88"/>
        <v>43.01</v>
      </c>
      <c r="R958" t="str">
        <f t="shared" si="84"/>
        <v>film &amp; video</v>
      </c>
      <c r="S958" t="str">
        <f t="shared" si="85"/>
        <v>science fiction</v>
      </c>
      <c r="T958" s="6">
        <f t="shared" si="86"/>
        <v>42360.25</v>
      </c>
      <c r="U958" s="6">
        <f t="shared" si="87"/>
        <v>42364.25</v>
      </c>
    </row>
    <row r="959" spans="1:21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v>14</v>
      </c>
      <c r="G959" t="s">
        <v>20</v>
      </c>
      <c r="H959">
        <v>131</v>
      </c>
      <c r="I959" t="s">
        <v>21</v>
      </c>
      <c r="J959" t="s">
        <v>22</v>
      </c>
      <c r="K959">
        <v>1329372000</v>
      </c>
      <c r="L959">
        <v>1329631200</v>
      </c>
      <c r="M959" t="b">
        <v>0</v>
      </c>
      <c r="N959" t="b">
        <v>0</v>
      </c>
      <c r="O959" t="s">
        <v>33</v>
      </c>
      <c r="P959">
        <f t="shared" si="89"/>
        <v>127</v>
      </c>
      <c r="Q959">
        <f t="shared" si="88"/>
        <v>94.92</v>
      </c>
      <c r="R959" t="str">
        <f t="shared" si="84"/>
        <v>theater</v>
      </c>
      <c r="S959" t="str">
        <f t="shared" si="85"/>
        <v>plays</v>
      </c>
      <c r="T959" s="6">
        <f t="shared" si="86"/>
        <v>40955.25</v>
      </c>
      <c r="U959" s="6">
        <f t="shared" si="87"/>
        <v>40958.25</v>
      </c>
    </row>
    <row r="960" spans="1:21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v>15</v>
      </c>
      <c r="G960" t="s">
        <v>20</v>
      </c>
      <c r="H960">
        <v>112</v>
      </c>
      <c r="I960" t="s">
        <v>21</v>
      </c>
      <c r="J960" t="s">
        <v>22</v>
      </c>
      <c r="K960">
        <v>1277096400</v>
      </c>
      <c r="L960">
        <v>1278997200</v>
      </c>
      <c r="M960" t="b">
        <v>0</v>
      </c>
      <c r="N960" t="b">
        <v>0</v>
      </c>
      <c r="O960" t="s">
        <v>71</v>
      </c>
      <c r="P960">
        <f t="shared" si="89"/>
        <v>735</v>
      </c>
      <c r="Q960">
        <f t="shared" si="88"/>
        <v>72.150000000000006</v>
      </c>
      <c r="R960" t="str">
        <f t="shared" si="84"/>
        <v>film &amp; video</v>
      </c>
      <c r="S960" t="str">
        <f t="shared" si="85"/>
        <v>animation</v>
      </c>
      <c r="T960" s="6">
        <f t="shared" si="86"/>
        <v>40350.208333333336</v>
      </c>
      <c r="U960" s="6">
        <f t="shared" si="87"/>
        <v>40372.208333333336</v>
      </c>
    </row>
    <row r="961" spans="1:21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v>16</v>
      </c>
      <c r="G961" t="s">
        <v>14</v>
      </c>
      <c r="H961">
        <v>130</v>
      </c>
      <c r="I961" t="s">
        <v>21</v>
      </c>
      <c r="J961" t="s">
        <v>22</v>
      </c>
      <c r="K961">
        <v>1277701200</v>
      </c>
      <c r="L961">
        <v>1280120400</v>
      </c>
      <c r="M961" t="b">
        <v>0</v>
      </c>
      <c r="N961" t="b">
        <v>0</v>
      </c>
      <c r="O961" t="s">
        <v>206</v>
      </c>
      <c r="P961">
        <f t="shared" si="89"/>
        <v>5</v>
      </c>
      <c r="Q961">
        <f t="shared" si="88"/>
        <v>51.01</v>
      </c>
      <c r="R961" t="str">
        <f t="shared" si="84"/>
        <v>publishing</v>
      </c>
      <c r="S961" t="str">
        <f t="shared" si="85"/>
        <v>translations</v>
      </c>
      <c r="T961" s="6">
        <f t="shared" si="86"/>
        <v>40357.208333333336</v>
      </c>
      <c r="U961" s="6">
        <f t="shared" si="87"/>
        <v>40385.208333333336</v>
      </c>
    </row>
    <row r="962" spans="1:21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v>17</v>
      </c>
      <c r="G962" t="s">
        <v>14</v>
      </c>
      <c r="H962">
        <v>55</v>
      </c>
      <c r="I962" t="s">
        <v>21</v>
      </c>
      <c r="J962" t="s">
        <v>22</v>
      </c>
      <c r="K962">
        <v>1454911200</v>
      </c>
      <c r="L962">
        <v>1458104400</v>
      </c>
      <c r="M962" t="b">
        <v>0</v>
      </c>
      <c r="N962" t="b">
        <v>0</v>
      </c>
      <c r="O962" t="s">
        <v>28</v>
      </c>
      <c r="P962">
        <f t="shared" si="89"/>
        <v>85</v>
      </c>
      <c r="Q962">
        <f t="shared" si="88"/>
        <v>85.05</v>
      </c>
      <c r="R962" t="str">
        <f t="shared" si="84"/>
        <v>technology</v>
      </c>
      <c r="S962" t="str">
        <f t="shared" si="85"/>
        <v>web</v>
      </c>
      <c r="T962" s="6">
        <f t="shared" si="86"/>
        <v>42408.25</v>
      </c>
      <c r="U962" s="6">
        <f t="shared" si="87"/>
        <v>42445.208333333328</v>
      </c>
    </row>
    <row r="963" spans="1:21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v>18</v>
      </c>
      <c r="G963" t="s">
        <v>20</v>
      </c>
      <c r="H963">
        <v>155</v>
      </c>
      <c r="I963" t="s">
        <v>21</v>
      </c>
      <c r="J963" t="s">
        <v>22</v>
      </c>
      <c r="K963">
        <v>1297922400</v>
      </c>
      <c r="L963">
        <v>1298268000</v>
      </c>
      <c r="M963" t="b">
        <v>0</v>
      </c>
      <c r="N963" t="b">
        <v>0</v>
      </c>
      <c r="O963" t="s">
        <v>206</v>
      </c>
      <c r="P963">
        <f t="shared" si="89"/>
        <v>119</v>
      </c>
      <c r="Q963">
        <f t="shared" si="88"/>
        <v>43.87</v>
      </c>
      <c r="R963" t="str">
        <f t="shared" ref="R963:R1001" si="90">LEFT(O963,SEARCH("/",O963)-1)</f>
        <v>publishing</v>
      </c>
      <c r="S963" t="str">
        <f t="shared" ref="S963:S1001" si="91">RIGHT(O963,LEN(O963)-SEARCH("/",O963))</f>
        <v>translations</v>
      </c>
      <c r="T963" s="6">
        <f t="shared" ref="T963:T1001" si="92">(((K963/60)/60)/24)+DATE(1970,1,1)</f>
        <v>40591.25</v>
      </c>
      <c r="U963" s="6">
        <f t="shared" ref="U963:U1001" si="93">(((L963/60)/60)/24)+DATE(1970,1,1)</f>
        <v>40595.25</v>
      </c>
    </row>
    <row r="964" spans="1:21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v>19</v>
      </c>
      <c r="G964" t="s">
        <v>20</v>
      </c>
      <c r="H964">
        <v>266</v>
      </c>
      <c r="I964" t="s">
        <v>21</v>
      </c>
      <c r="J964" t="s">
        <v>22</v>
      </c>
      <c r="K964">
        <v>1384408800</v>
      </c>
      <c r="L964">
        <v>1386223200</v>
      </c>
      <c r="M964" t="b">
        <v>0</v>
      </c>
      <c r="N964" t="b">
        <v>0</v>
      </c>
      <c r="O964" t="s">
        <v>17</v>
      </c>
      <c r="P964">
        <f t="shared" si="89"/>
        <v>296</v>
      </c>
      <c r="Q964">
        <f t="shared" ref="Q964:Q1001" si="94">ROUND(E964/H964,2)</f>
        <v>40.06</v>
      </c>
      <c r="R964" t="str">
        <f t="shared" si="90"/>
        <v>food</v>
      </c>
      <c r="S964" t="str">
        <f t="shared" si="91"/>
        <v>food trucks</v>
      </c>
      <c r="T964" s="6">
        <f t="shared" si="92"/>
        <v>41592.25</v>
      </c>
      <c r="U964" s="6">
        <f t="shared" si="93"/>
        <v>41613.25</v>
      </c>
    </row>
    <row r="965" spans="1:21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v>20</v>
      </c>
      <c r="G965" t="s">
        <v>14</v>
      </c>
      <c r="H965">
        <v>114</v>
      </c>
      <c r="I965" t="s">
        <v>107</v>
      </c>
      <c r="J965" t="s">
        <v>108</v>
      </c>
      <c r="K965">
        <v>1299304800</v>
      </c>
      <c r="L965">
        <v>1299823200</v>
      </c>
      <c r="M965" t="b">
        <v>0</v>
      </c>
      <c r="N965" t="b">
        <v>1</v>
      </c>
      <c r="O965" t="s">
        <v>122</v>
      </c>
      <c r="P965">
        <f t="shared" si="89"/>
        <v>85</v>
      </c>
      <c r="Q965">
        <f t="shared" si="94"/>
        <v>43.83</v>
      </c>
      <c r="R965" t="str">
        <f t="shared" si="90"/>
        <v>photography</v>
      </c>
      <c r="S965" t="str">
        <f t="shared" si="91"/>
        <v>photography books</v>
      </c>
      <c r="T965" s="6">
        <f t="shared" si="92"/>
        <v>40607.25</v>
      </c>
      <c r="U965" s="6">
        <f t="shared" si="93"/>
        <v>40613.25</v>
      </c>
    </row>
    <row r="966" spans="1:21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v>21</v>
      </c>
      <c r="G966" t="s">
        <v>20</v>
      </c>
      <c r="H966">
        <v>155</v>
      </c>
      <c r="I966" t="s">
        <v>21</v>
      </c>
      <c r="J966" t="s">
        <v>22</v>
      </c>
      <c r="K966">
        <v>1431320400</v>
      </c>
      <c r="L966">
        <v>1431752400</v>
      </c>
      <c r="M966" t="b">
        <v>0</v>
      </c>
      <c r="N966" t="b">
        <v>0</v>
      </c>
      <c r="O966" t="s">
        <v>33</v>
      </c>
      <c r="P966">
        <f t="shared" si="89"/>
        <v>356</v>
      </c>
      <c r="Q966">
        <f t="shared" si="94"/>
        <v>84.93</v>
      </c>
      <c r="R966" t="str">
        <f t="shared" si="90"/>
        <v>theater</v>
      </c>
      <c r="S966" t="str">
        <f t="shared" si="91"/>
        <v>plays</v>
      </c>
      <c r="T966" s="6">
        <f t="shared" si="92"/>
        <v>42135.208333333328</v>
      </c>
      <c r="U966" s="6">
        <f t="shared" si="93"/>
        <v>42140.208333333328</v>
      </c>
    </row>
    <row r="967" spans="1:21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v>22</v>
      </c>
      <c r="G967" t="s">
        <v>20</v>
      </c>
      <c r="H967">
        <v>207</v>
      </c>
      <c r="I967" t="s">
        <v>40</v>
      </c>
      <c r="J967" t="s">
        <v>41</v>
      </c>
      <c r="K967">
        <v>1264399200</v>
      </c>
      <c r="L967">
        <v>1267855200</v>
      </c>
      <c r="M967" t="b">
        <v>0</v>
      </c>
      <c r="N967" t="b">
        <v>0</v>
      </c>
      <c r="O967" t="s">
        <v>23</v>
      </c>
      <c r="P967">
        <f t="shared" ref="P967:P1001" si="95">ROUND(100*(E967/D967),0)</f>
        <v>386</v>
      </c>
      <c r="Q967">
        <f t="shared" si="94"/>
        <v>41.07</v>
      </c>
      <c r="R967" t="str">
        <f t="shared" si="90"/>
        <v>music</v>
      </c>
      <c r="S967" t="str">
        <f t="shared" si="91"/>
        <v>rock</v>
      </c>
      <c r="T967" s="6">
        <f t="shared" si="92"/>
        <v>40203.25</v>
      </c>
      <c r="U967" s="6">
        <f t="shared" si="93"/>
        <v>40243.25</v>
      </c>
    </row>
    <row r="968" spans="1:21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v>23</v>
      </c>
      <c r="G968" t="s">
        <v>20</v>
      </c>
      <c r="H968">
        <v>245</v>
      </c>
      <c r="I968" t="s">
        <v>21</v>
      </c>
      <c r="J968" t="s">
        <v>22</v>
      </c>
      <c r="K968">
        <v>1497502800</v>
      </c>
      <c r="L968">
        <v>1497675600</v>
      </c>
      <c r="M968" t="b">
        <v>0</v>
      </c>
      <c r="N968" t="b">
        <v>0</v>
      </c>
      <c r="O968" t="s">
        <v>33</v>
      </c>
      <c r="P968">
        <f t="shared" si="95"/>
        <v>792</v>
      </c>
      <c r="Q968">
        <f t="shared" si="94"/>
        <v>54.97</v>
      </c>
      <c r="R968" t="str">
        <f t="shared" si="90"/>
        <v>theater</v>
      </c>
      <c r="S968" t="str">
        <f t="shared" si="91"/>
        <v>plays</v>
      </c>
      <c r="T968" s="6">
        <f t="shared" si="92"/>
        <v>42901.208333333328</v>
      </c>
      <c r="U968" s="6">
        <f t="shared" si="93"/>
        <v>42903.208333333328</v>
      </c>
    </row>
    <row r="969" spans="1:21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v>24</v>
      </c>
      <c r="G969" t="s">
        <v>20</v>
      </c>
      <c r="H969">
        <v>1573</v>
      </c>
      <c r="I969" t="s">
        <v>21</v>
      </c>
      <c r="J969" t="s">
        <v>22</v>
      </c>
      <c r="K969">
        <v>1333688400</v>
      </c>
      <c r="L969">
        <v>1336885200</v>
      </c>
      <c r="M969" t="b">
        <v>0</v>
      </c>
      <c r="N969" t="b">
        <v>0</v>
      </c>
      <c r="O969" t="s">
        <v>319</v>
      </c>
      <c r="P969">
        <f t="shared" si="95"/>
        <v>137</v>
      </c>
      <c r="Q969">
        <f t="shared" si="94"/>
        <v>77.010000000000005</v>
      </c>
      <c r="R969" t="str">
        <f t="shared" si="90"/>
        <v>music</v>
      </c>
      <c r="S969" t="str">
        <f t="shared" si="91"/>
        <v>world music</v>
      </c>
      <c r="T969" s="6">
        <f t="shared" si="92"/>
        <v>41005.208333333336</v>
      </c>
      <c r="U969" s="6">
        <f t="shared" si="93"/>
        <v>41042.208333333336</v>
      </c>
    </row>
    <row r="970" spans="1:21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v>25</v>
      </c>
      <c r="G970" t="s">
        <v>20</v>
      </c>
      <c r="H970">
        <v>114</v>
      </c>
      <c r="I970" t="s">
        <v>21</v>
      </c>
      <c r="J970" t="s">
        <v>22</v>
      </c>
      <c r="K970">
        <v>1293861600</v>
      </c>
      <c r="L970">
        <v>1295157600</v>
      </c>
      <c r="M970" t="b">
        <v>0</v>
      </c>
      <c r="N970" t="b">
        <v>0</v>
      </c>
      <c r="O970" t="s">
        <v>17</v>
      </c>
      <c r="P970">
        <f t="shared" si="95"/>
        <v>338</v>
      </c>
      <c r="Q970">
        <f t="shared" si="94"/>
        <v>71.2</v>
      </c>
      <c r="R970" t="str">
        <f t="shared" si="90"/>
        <v>food</v>
      </c>
      <c r="S970" t="str">
        <f t="shared" si="91"/>
        <v>food trucks</v>
      </c>
      <c r="T970" s="6">
        <f t="shared" si="92"/>
        <v>40544.25</v>
      </c>
      <c r="U970" s="6">
        <f t="shared" si="93"/>
        <v>40559.25</v>
      </c>
    </row>
    <row r="971" spans="1:21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v>26</v>
      </c>
      <c r="G971" t="s">
        <v>20</v>
      </c>
      <c r="H971">
        <v>93</v>
      </c>
      <c r="I971" t="s">
        <v>21</v>
      </c>
      <c r="J971" t="s">
        <v>22</v>
      </c>
      <c r="K971">
        <v>1576994400</v>
      </c>
      <c r="L971">
        <v>1577599200</v>
      </c>
      <c r="M971" t="b">
        <v>0</v>
      </c>
      <c r="N971" t="b">
        <v>0</v>
      </c>
      <c r="O971" t="s">
        <v>33</v>
      </c>
      <c r="P971">
        <f t="shared" si="95"/>
        <v>108</v>
      </c>
      <c r="Q971">
        <f t="shared" si="94"/>
        <v>91.94</v>
      </c>
      <c r="R971" t="str">
        <f t="shared" si="90"/>
        <v>theater</v>
      </c>
      <c r="S971" t="str">
        <f t="shared" si="91"/>
        <v>plays</v>
      </c>
      <c r="T971" s="6">
        <f t="shared" si="92"/>
        <v>43821.25</v>
      </c>
      <c r="U971" s="6">
        <f t="shared" si="93"/>
        <v>43828.25</v>
      </c>
    </row>
    <row r="972" spans="1:21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v>27</v>
      </c>
      <c r="G972" t="s">
        <v>14</v>
      </c>
      <c r="H972">
        <v>594</v>
      </c>
      <c r="I972" t="s">
        <v>21</v>
      </c>
      <c r="J972" t="s">
        <v>22</v>
      </c>
      <c r="K972">
        <v>1304917200</v>
      </c>
      <c r="L972">
        <v>1305003600</v>
      </c>
      <c r="M972" t="b">
        <v>0</v>
      </c>
      <c r="N972" t="b">
        <v>0</v>
      </c>
      <c r="O972" t="s">
        <v>33</v>
      </c>
      <c r="P972">
        <f t="shared" si="95"/>
        <v>61</v>
      </c>
      <c r="Q972">
        <f t="shared" si="94"/>
        <v>97.07</v>
      </c>
      <c r="R972" t="str">
        <f t="shared" si="90"/>
        <v>theater</v>
      </c>
      <c r="S972" t="str">
        <f t="shared" si="91"/>
        <v>plays</v>
      </c>
      <c r="T972" s="6">
        <f t="shared" si="92"/>
        <v>40672.208333333336</v>
      </c>
      <c r="U972" s="6">
        <f t="shared" si="93"/>
        <v>40673.208333333336</v>
      </c>
    </row>
    <row r="973" spans="1:21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v>28</v>
      </c>
      <c r="G973" t="s">
        <v>14</v>
      </c>
      <c r="H973">
        <v>24</v>
      </c>
      <c r="I973" t="s">
        <v>21</v>
      </c>
      <c r="J973" t="s">
        <v>22</v>
      </c>
      <c r="K973">
        <v>1381208400</v>
      </c>
      <c r="L973">
        <v>1381726800</v>
      </c>
      <c r="M973" t="b">
        <v>0</v>
      </c>
      <c r="N973" t="b">
        <v>0</v>
      </c>
      <c r="O973" t="s">
        <v>269</v>
      </c>
      <c r="P973">
        <f t="shared" si="95"/>
        <v>28</v>
      </c>
      <c r="Q973">
        <f t="shared" si="94"/>
        <v>58.92</v>
      </c>
      <c r="R973" t="str">
        <f t="shared" si="90"/>
        <v>film &amp; video</v>
      </c>
      <c r="S973" t="str">
        <f t="shared" si="91"/>
        <v>television</v>
      </c>
      <c r="T973" s="6">
        <f t="shared" si="92"/>
        <v>41555.208333333336</v>
      </c>
      <c r="U973" s="6">
        <f t="shared" si="93"/>
        <v>41561.208333333336</v>
      </c>
    </row>
    <row r="974" spans="1:21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v>29</v>
      </c>
      <c r="G974" t="s">
        <v>20</v>
      </c>
      <c r="H974">
        <v>1681</v>
      </c>
      <c r="I974" t="s">
        <v>21</v>
      </c>
      <c r="J974" t="s">
        <v>22</v>
      </c>
      <c r="K974">
        <v>1401685200</v>
      </c>
      <c r="L974">
        <v>1402462800</v>
      </c>
      <c r="M974" t="b">
        <v>0</v>
      </c>
      <c r="N974" t="b">
        <v>1</v>
      </c>
      <c r="O974" t="s">
        <v>28</v>
      </c>
      <c r="P974">
        <f t="shared" si="95"/>
        <v>228</v>
      </c>
      <c r="Q974">
        <f t="shared" si="94"/>
        <v>58.02</v>
      </c>
      <c r="R974" t="str">
        <f t="shared" si="90"/>
        <v>technology</v>
      </c>
      <c r="S974" t="str">
        <f t="shared" si="91"/>
        <v>web</v>
      </c>
      <c r="T974" s="6">
        <f t="shared" si="92"/>
        <v>41792.208333333336</v>
      </c>
      <c r="U974" s="6">
        <f t="shared" si="93"/>
        <v>41801.208333333336</v>
      </c>
    </row>
    <row r="975" spans="1:21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v>30</v>
      </c>
      <c r="G975" t="s">
        <v>14</v>
      </c>
      <c r="H975">
        <v>252</v>
      </c>
      <c r="I975" t="s">
        <v>21</v>
      </c>
      <c r="J975" t="s">
        <v>22</v>
      </c>
      <c r="K975">
        <v>1291960800</v>
      </c>
      <c r="L975">
        <v>1292133600</v>
      </c>
      <c r="M975" t="b">
        <v>0</v>
      </c>
      <c r="N975" t="b">
        <v>1</v>
      </c>
      <c r="O975" t="s">
        <v>33</v>
      </c>
      <c r="P975">
        <f t="shared" si="95"/>
        <v>22</v>
      </c>
      <c r="Q975">
        <f t="shared" si="94"/>
        <v>103.87</v>
      </c>
      <c r="R975" t="str">
        <f t="shared" si="90"/>
        <v>theater</v>
      </c>
      <c r="S975" t="str">
        <f t="shared" si="91"/>
        <v>plays</v>
      </c>
      <c r="T975" s="6">
        <f t="shared" si="92"/>
        <v>40522.25</v>
      </c>
      <c r="U975" s="6">
        <f t="shared" si="93"/>
        <v>40524.25</v>
      </c>
    </row>
    <row r="976" spans="1:21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v>31</v>
      </c>
      <c r="G976" t="s">
        <v>20</v>
      </c>
      <c r="H976">
        <v>32</v>
      </c>
      <c r="I976" t="s">
        <v>21</v>
      </c>
      <c r="J976" t="s">
        <v>22</v>
      </c>
      <c r="K976">
        <v>1368853200</v>
      </c>
      <c r="L976">
        <v>1368939600</v>
      </c>
      <c r="M976" t="b">
        <v>0</v>
      </c>
      <c r="N976" t="b">
        <v>0</v>
      </c>
      <c r="O976" t="s">
        <v>60</v>
      </c>
      <c r="P976">
        <f t="shared" si="95"/>
        <v>374</v>
      </c>
      <c r="Q976">
        <f t="shared" si="94"/>
        <v>93.47</v>
      </c>
      <c r="R976" t="str">
        <f t="shared" si="90"/>
        <v>music</v>
      </c>
      <c r="S976" t="str">
        <f t="shared" si="91"/>
        <v>indie rock</v>
      </c>
      <c r="T976" s="6">
        <f t="shared" si="92"/>
        <v>41412.208333333336</v>
      </c>
      <c r="U976" s="6">
        <f t="shared" si="93"/>
        <v>41413.208333333336</v>
      </c>
    </row>
    <row r="977" spans="1:21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v>32</v>
      </c>
      <c r="G977" t="s">
        <v>20</v>
      </c>
      <c r="H977">
        <v>135</v>
      </c>
      <c r="I977" t="s">
        <v>21</v>
      </c>
      <c r="J977" t="s">
        <v>22</v>
      </c>
      <c r="K977">
        <v>1448776800</v>
      </c>
      <c r="L977">
        <v>1452146400</v>
      </c>
      <c r="M977" t="b">
        <v>0</v>
      </c>
      <c r="N977" t="b">
        <v>1</v>
      </c>
      <c r="O977" t="s">
        <v>33</v>
      </c>
      <c r="P977">
        <f t="shared" si="95"/>
        <v>155</v>
      </c>
      <c r="Q977">
        <f t="shared" si="94"/>
        <v>61.97</v>
      </c>
      <c r="R977" t="str">
        <f t="shared" si="90"/>
        <v>theater</v>
      </c>
      <c r="S977" t="str">
        <f t="shared" si="91"/>
        <v>plays</v>
      </c>
      <c r="T977" s="6">
        <f t="shared" si="92"/>
        <v>42337.25</v>
      </c>
      <c r="U977" s="6">
        <f t="shared" si="93"/>
        <v>42376.25</v>
      </c>
    </row>
    <row r="978" spans="1:21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v>33</v>
      </c>
      <c r="G978" t="s">
        <v>20</v>
      </c>
      <c r="H978">
        <v>140</v>
      </c>
      <c r="I978" t="s">
        <v>21</v>
      </c>
      <c r="J978" t="s">
        <v>22</v>
      </c>
      <c r="K978">
        <v>1296194400</v>
      </c>
      <c r="L978">
        <v>1296712800</v>
      </c>
      <c r="M978" t="b">
        <v>0</v>
      </c>
      <c r="N978" t="b">
        <v>1</v>
      </c>
      <c r="O978" t="s">
        <v>33</v>
      </c>
      <c r="P978">
        <f t="shared" si="95"/>
        <v>322</v>
      </c>
      <c r="Q978">
        <f t="shared" si="94"/>
        <v>92.04</v>
      </c>
      <c r="R978" t="str">
        <f t="shared" si="90"/>
        <v>theater</v>
      </c>
      <c r="S978" t="str">
        <f t="shared" si="91"/>
        <v>plays</v>
      </c>
      <c r="T978" s="6">
        <f t="shared" si="92"/>
        <v>40571.25</v>
      </c>
      <c r="U978" s="6">
        <f t="shared" si="93"/>
        <v>40577.25</v>
      </c>
    </row>
    <row r="979" spans="1:21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v>34</v>
      </c>
      <c r="G979" t="s">
        <v>14</v>
      </c>
      <c r="H979">
        <v>67</v>
      </c>
      <c r="I979" t="s">
        <v>21</v>
      </c>
      <c r="J979" t="s">
        <v>22</v>
      </c>
      <c r="K979">
        <v>1517983200</v>
      </c>
      <c r="L979">
        <v>1520748000</v>
      </c>
      <c r="M979" t="b">
        <v>0</v>
      </c>
      <c r="N979" t="b">
        <v>0</v>
      </c>
      <c r="O979" t="s">
        <v>17</v>
      </c>
      <c r="P979">
        <f t="shared" si="95"/>
        <v>74</v>
      </c>
      <c r="Q979">
        <f t="shared" si="94"/>
        <v>77.27</v>
      </c>
      <c r="R979" t="str">
        <f t="shared" si="90"/>
        <v>food</v>
      </c>
      <c r="S979" t="str">
        <f t="shared" si="91"/>
        <v>food trucks</v>
      </c>
      <c r="T979" s="6">
        <f t="shared" si="92"/>
        <v>43138.25</v>
      </c>
      <c r="U979" s="6">
        <f t="shared" si="93"/>
        <v>43170.25</v>
      </c>
    </row>
    <row r="980" spans="1:21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v>35</v>
      </c>
      <c r="G980" t="s">
        <v>20</v>
      </c>
      <c r="H980">
        <v>92</v>
      </c>
      <c r="I980" t="s">
        <v>21</v>
      </c>
      <c r="J980" t="s">
        <v>22</v>
      </c>
      <c r="K980">
        <v>1478930400</v>
      </c>
      <c r="L980">
        <v>1480831200</v>
      </c>
      <c r="M980" t="b">
        <v>0</v>
      </c>
      <c r="N980" t="b">
        <v>0</v>
      </c>
      <c r="O980" t="s">
        <v>89</v>
      </c>
      <c r="P980">
        <f t="shared" si="95"/>
        <v>864</v>
      </c>
      <c r="Q980">
        <f t="shared" si="94"/>
        <v>93.92</v>
      </c>
      <c r="R980" t="str">
        <f t="shared" si="90"/>
        <v>games</v>
      </c>
      <c r="S980" t="str">
        <f t="shared" si="91"/>
        <v>video games</v>
      </c>
      <c r="T980" s="6">
        <f t="shared" si="92"/>
        <v>42686.25</v>
      </c>
      <c r="U980" s="6">
        <f t="shared" si="93"/>
        <v>42708.25</v>
      </c>
    </row>
    <row r="981" spans="1:21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v>36</v>
      </c>
      <c r="G981" t="s">
        <v>20</v>
      </c>
      <c r="H981">
        <v>1015</v>
      </c>
      <c r="I981" t="s">
        <v>40</v>
      </c>
      <c r="J981" t="s">
        <v>41</v>
      </c>
      <c r="K981">
        <v>1426395600</v>
      </c>
      <c r="L981">
        <v>1426914000</v>
      </c>
      <c r="M981" t="b">
        <v>0</v>
      </c>
      <c r="N981" t="b">
        <v>0</v>
      </c>
      <c r="O981" t="s">
        <v>33</v>
      </c>
      <c r="P981">
        <f t="shared" si="95"/>
        <v>143</v>
      </c>
      <c r="Q981">
        <f t="shared" si="94"/>
        <v>84.97</v>
      </c>
      <c r="R981" t="str">
        <f t="shared" si="90"/>
        <v>theater</v>
      </c>
      <c r="S981" t="str">
        <f t="shared" si="91"/>
        <v>plays</v>
      </c>
      <c r="T981" s="6">
        <f t="shared" si="92"/>
        <v>42078.208333333328</v>
      </c>
      <c r="U981" s="6">
        <f t="shared" si="93"/>
        <v>42084.208333333328</v>
      </c>
    </row>
    <row r="982" spans="1:21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v>37</v>
      </c>
      <c r="G982" t="s">
        <v>14</v>
      </c>
      <c r="H982">
        <v>742</v>
      </c>
      <c r="I982" t="s">
        <v>21</v>
      </c>
      <c r="J982" t="s">
        <v>22</v>
      </c>
      <c r="K982">
        <v>1446181200</v>
      </c>
      <c r="L982">
        <v>1446616800</v>
      </c>
      <c r="M982" t="b">
        <v>1</v>
      </c>
      <c r="N982" t="b">
        <v>0</v>
      </c>
      <c r="O982" t="s">
        <v>68</v>
      </c>
      <c r="P982">
        <f t="shared" si="95"/>
        <v>40</v>
      </c>
      <c r="Q982">
        <f t="shared" si="94"/>
        <v>105.97</v>
      </c>
      <c r="R982" t="str">
        <f t="shared" si="90"/>
        <v>publishing</v>
      </c>
      <c r="S982" t="str">
        <f t="shared" si="91"/>
        <v>nonfiction</v>
      </c>
      <c r="T982" s="6">
        <f t="shared" si="92"/>
        <v>42307.208333333328</v>
      </c>
      <c r="U982" s="6">
        <f t="shared" si="93"/>
        <v>42312.25</v>
      </c>
    </row>
    <row r="983" spans="1:21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v>38</v>
      </c>
      <c r="G983" t="s">
        <v>20</v>
      </c>
      <c r="H983">
        <v>323</v>
      </c>
      <c r="I983" t="s">
        <v>21</v>
      </c>
      <c r="J983" t="s">
        <v>22</v>
      </c>
      <c r="K983">
        <v>1514181600</v>
      </c>
      <c r="L983">
        <v>1517032800</v>
      </c>
      <c r="M983" t="b">
        <v>0</v>
      </c>
      <c r="N983" t="b">
        <v>0</v>
      </c>
      <c r="O983" t="s">
        <v>28</v>
      </c>
      <c r="P983">
        <f t="shared" si="95"/>
        <v>178</v>
      </c>
      <c r="Q983">
        <f t="shared" si="94"/>
        <v>36.97</v>
      </c>
      <c r="R983" t="str">
        <f t="shared" si="90"/>
        <v>technology</v>
      </c>
      <c r="S983" t="str">
        <f t="shared" si="91"/>
        <v>web</v>
      </c>
      <c r="T983" s="6">
        <f t="shared" si="92"/>
        <v>43094.25</v>
      </c>
      <c r="U983" s="6">
        <f t="shared" si="93"/>
        <v>43127.25</v>
      </c>
    </row>
    <row r="984" spans="1:21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v>39</v>
      </c>
      <c r="G984" t="s">
        <v>14</v>
      </c>
      <c r="H984">
        <v>75</v>
      </c>
      <c r="I984" t="s">
        <v>21</v>
      </c>
      <c r="J984" t="s">
        <v>22</v>
      </c>
      <c r="K984">
        <v>1311051600</v>
      </c>
      <c r="L984">
        <v>1311224400</v>
      </c>
      <c r="M984" t="b">
        <v>0</v>
      </c>
      <c r="N984" t="b">
        <v>1</v>
      </c>
      <c r="O984" t="s">
        <v>42</v>
      </c>
      <c r="P984">
        <f t="shared" si="95"/>
        <v>85</v>
      </c>
      <c r="Q984">
        <f t="shared" si="94"/>
        <v>81.53</v>
      </c>
      <c r="R984" t="str">
        <f t="shared" si="90"/>
        <v>film &amp; video</v>
      </c>
      <c r="S984" t="str">
        <f t="shared" si="91"/>
        <v>documentary</v>
      </c>
      <c r="T984" s="6">
        <f t="shared" si="92"/>
        <v>40743.208333333336</v>
      </c>
      <c r="U984" s="6">
        <f t="shared" si="93"/>
        <v>40745.208333333336</v>
      </c>
    </row>
    <row r="985" spans="1:21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v>40</v>
      </c>
      <c r="G985" t="s">
        <v>20</v>
      </c>
      <c r="H985">
        <v>2326</v>
      </c>
      <c r="I985" t="s">
        <v>21</v>
      </c>
      <c r="J985" t="s">
        <v>22</v>
      </c>
      <c r="K985">
        <v>1564894800</v>
      </c>
      <c r="L985">
        <v>1566190800</v>
      </c>
      <c r="M985" t="b">
        <v>0</v>
      </c>
      <c r="N985" t="b">
        <v>0</v>
      </c>
      <c r="O985" t="s">
        <v>42</v>
      </c>
      <c r="P985">
        <f t="shared" si="95"/>
        <v>146</v>
      </c>
      <c r="Q985">
        <f t="shared" si="94"/>
        <v>81</v>
      </c>
      <c r="R985" t="str">
        <f t="shared" si="90"/>
        <v>film &amp; video</v>
      </c>
      <c r="S985" t="str">
        <f t="shared" si="91"/>
        <v>documentary</v>
      </c>
      <c r="T985" s="6">
        <f t="shared" si="92"/>
        <v>43681.208333333328</v>
      </c>
      <c r="U985" s="6">
        <f t="shared" si="93"/>
        <v>43696.208333333328</v>
      </c>
    </row>
    <row r="986" spans="1:21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v>41</v>
      </c>
      <c r="G986" t="s">
        <v>20</v>
      </c>
      <c r="H986">
        <v>381</v>
      </c>
      <c r="I986" t="s">
        <v>21</v>
      </c>
      <c r="J986" t="s">
        <v>22</v>
      </c>
      <c r="K986">
        <v>1567918800</v>
      </c>
      <c r="L986">
        <v>1570165200</v>
      </c>
      <c r="M986" t="b">
        <v>0</v>
      </c>
      <c r="N986" t="b">
        <v>0</v>
      </c>
      <c r="O986" t="s">
        <v>33</v>
      </c>
      <c r="P986">
        <f t="shared" si="95"/>
        <v>152</v>
      </c>
      <c r="Q986">
        <f t="shared" si="94"/>
        <v>26.01</v>
      </c>
      <c r="R986" t="str">
        <f t="shared" si="90"/>
        <v>theater</v>
      </c>
      <c r="S986" t="str">
        <f t="shared" si="91"/>
        <v>plays</v>
      </c>
      <c r="T986" s="6">
        <f t="shared" si="92"/>
        <v>43716.208333333328</v>
      </c>
      <c r="U986" s="6">
        <f t="shared" si="93"/>
        <v>43742.208333333328</v>
      </c>
    </row>
    <row r="987" spans="1:21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v>42</v>
      </c>
      <c r="G987" t="s">
        <v>14</v>
      </c>
      <c r="H987">
        <v>4405</v>
      </c>
      <c r="I987" t="s">
        <v>21</v>
      </c>
      <c r="J987" t="s">
        <v>22</v>
      </c>
      <c r="K987">
        <v>1386309600</v>
      </c>
      <c r="L987">
        <v>1388556000</v>
      </c>
      <c r="M987" t="b">
        <v>0</v>
      </c>
      <c r="N987" t="b">
        <v>1</v>
      </c>
      <c r="O987" t="s">
        <v>23</v>
      </c>
      <c r="P987">
        <f t="shared" si="95"/>
        <v>67</v>
      </c>
      <c r="Q987">
        <f t="shared" si="94"/>
        <v>26</v>
      </c>
      <c r="R987" t="str">
        <f t="shared" si="90"/>
        <v>music</v>
      </c>
      <c r="S987" t="str">
        <f t="shared" si="91"/>
        <v>rock</v>
      </c>
      <c r="T987" s="6">
        <f t="shared" si="92"/>
        <v>41614.25</v>
      </c>
      <c r="U987" s="6">
        <f t="shared" si="93"/>
        <v>41640.25</v>
      </c>
    </row>
    <row r="988" spans="1:21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v>43</v>
      </c>
      <c r="G988" t="s">
        <v>14</v>
      </c>
      <c r="H988">
        <v>92</v>
      </c>
      <c r="I988" t="s">
        <v>21</v>
      </c>
      <c r="J988" t="s">
        <v>22</v>
      </c>
      <c r="K988">
        <v>1301979600</v>
      </c>
      <c r="L988">
        <v>1303189200</v>
      </c>
      <c r="M988" t="b">
        <v>0</v>
      </c>
      <c r="N988" t="b">
        <v>0</v>
      </c>
      <c r="O988" t="s">
        <v>23</v>
      </c>
      <c r="P988">
        <f t="shared" si="95"/>
        <v>40</v>
      </c>
      <c r="Q988">
        <f t="shared" si="94"/>
        <v>34.17</v>
      </c>
      <c r="R988" t="str">
        <f t="shared" si="90"/>
        <v>music</v>
      </c>
      <c r="S988" t="str">
        <f t="shared" si="91"/>
        <v>rock</v>
      </c>
      <c r="T988" s="6">
        <f t="shared" si="92"/>
        <v>40638.208333333336</v>
      </c>
      <c r="U988" s="6">
        <f t="shared" si="93"/>
        <v>40652.208333333336</v>
      </c>
    </row>
    <row r="989" spans="1:21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v>44</v>
      </c>
      <c r="G989" t="s">
        <v>20</v>
      </c>
      <c r="H989">
        <v>480</v>
      </c>
      <c r="I989" t="s">
        <v>21</v>
      </c>
      <c r="J989" t="s">
        <v>22</v>
      </c>
      <c r="K989">
        <v>1493269200</v>
      </c>
      <c r="L989">
        <v>1494478800</v>
      </c>
      <c r="M989" t="b">
        <v>0</v>
      </c>
      <c r="N989" t="b">
        <v>0</v>
      </c>
      <c r="O989" t="s">
        <v>42</v>
      </c>
      <c r="P989">
        <f t="shared" si="95"/>
        <v>217</v>
      </c>
      <c r="Q989">
        <f t="shared" si="94"/>
        <v>28</v>
      </c>
      <c r="R989" t="str">
        <f t="shared" si="90"/>
        <v>film &amp; video</v>
      </c>
      <c r="S989" t="str">
        <f t="shared" si="91"/>
        <v>documentary</v>
      </c>
      <c r="T989" s="6">
        <f t="shared" si="92"/>
        <v>42852.208333333328</v>
      </c>
      <c r="U989" s="6">
        <f t="shared" si="93"/>
        <v>42866.208333333328</v>
      </c>
    </row>
    <row r="990" spans="1:21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v>45</v>
      </c>
      <c r="G990" t="s">
        <v>14</v>
      </c>
      <c r="H990">
        <v>64</v>
      </c>
      <c r="I990" t="s">
        <v>21</v>
      </c>
      <c r="J990" t="s">
        <v>22</v>
      </c>
      <c r="K990">
        <v>1478930400</v>
      </c>
      <c r="L990">
        <v>1480744800</v>
      </c>
      <c r="M990" t="b">
        <v>0</v>
      </c>
      <c r="N990" t="b">
        <v>0</v>
      </c>
      <c r="O990" t="s">
        <v>133</v>
      </c>
      <c r="P990">
        <f t="shared" si="95"/>
        <v>52</v>
      </c>
      <c r="Q990">
        <f t="shared" si="94"/>
        <v>76.55</v>
      </c>
      <c r="R990" t="str">
        <f t="shared" si="90"/>
        <v>publishing</v>
      </c>
      <c r="S990" t="str">
        <f t="shared" si="91"/>
        <v>radio &amp; podcasts</v>
      </c>
      <c r="T990" s="6">
        <f t="shared" si="92"/>
        <v>42686.25</v>
      </c>
      <c r="U990" s="6">
        <f t="shared" si="93"/>
        <v>42707.25</v>
      </c>
    </row>
    <row r="991" spans="1:21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v>46</v>
      </c>
      <c r="G991" t="s">
        <v>20</v>
      </c>
      <c r="H991">
        <v>226</v>
      </c>
      <c r="I991" t="s">
        <v>21</v>
      </c>
      <c r="J991" t="s">
        <v>22</v>
      </c>
      <c r="K991">
        <v>1555390800</v>
      </c>
      <c r="L991">
        <v>1555822800</v>
      </c>
      <c r="M991" t="b">
        <v>0</v>
      </c>
      <c r="N991" t="b">
        <v>0</v>
      </c>
      <c r="O991" t="s">
        <v>206</v>
      </c>
      <c r="P991">
        <f t="shared" si="95"/>
        <v>500</v>
      </c>
      <c r="Q991">
        <f t="shared" si="94"/>
        <v>53.05</v>
      </c>
      <c r="R991" t="str">
        <f t="shared" si="90"/>
        <v>publishing</v>
      </c>
      <c r="S991" t="str">
        <f t="shared" si="91"/>
        <v>translations</v>
      </c>
      <c r="T991" s="6">
        <f t="shared" si="92"/>
        <v>43571.208333333328</v>
      </c>
      <c r="U991" s="6">
        <f t="shared" si="93"/>
        <v>43576.208333333328</v>
      </c>
    </row>
    <row r="992" spans="1:21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v>47</v>
      </c>
      <c r="G992" t="s">
        <v>14</v>
      </c>
      <c r="H992">
        <v>64</v>
      </c>
      <c r="I992" t="s">
        <v>21</v>
      </c>
      <c r="J992" t="s">
        <v>22</v>
      </c>
      <c r="K992">
        <v>1456984800</v>
      </c>
      <c r="L992">
        <v>1458882000</v>
      </c>
      <c r="M992" t="b">
        <v>0</v>
      </c>
      <c r="N992" t="b">
        <v>1</v>
      </c>
      <c r="O992" t="s">
        <v>53</v>
      </c>
      <c r="P992">
        <f t="shared" si="95"/>
        <v>88</v>
      </c>
      <c r="Q992">
        <f t="shared" si="94"/>
        <v>106.86</v>
      </c>
      <c r="R992" t="str">
        <f t="shared" si="90"/>
        <v>film &amp; video</v>
      </c>
      <c r="S992" t="str">
        <f t="shared" si="91"/>
        <v>drama</v>
      </c>
      <c r="T992" s="6">
        <f t="shared" si="92"/>
        <v>42432.25</v>
      </c>
      <c r="U992" s="6">
        <f t="shared" si="93"/>
        <v>42454.208333333328</v>
      </c>
    </row>
    <row r="993" spans="1:21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v>48</v>
      </c>
      <c r="G993" t="s">
        <v>20</v>
      </c>
      <c r="H993">
        <v>241</v>
      </c>
      <c r="I993" t="s">
        <v>21</v>
      </c>
      <c r="J993" t="s">
        <v>22</v>
      </c>
      <c r="K993">
        <v>1411621200</v>
      </c>
      <c r="L993">
        <v>1411966800</v>
      </c>
      <c r="M993" t="b">
        <v>0</v>
      </c>
      <c r="N993" t="b">
        <v>1</v>
      </c>
      <c r="O993" t="s">
        <v>23</v>
      </c>
      <c r="P993">
        <f t="shared" si="95"/>
        <v>113</v>
      </c>
      <c r="Q993">
        <f t="shared" si="94"/>
        <v>46.02</v>
      </c>
      <c r="R993" t="str">
        <f t="shared" si="90"/>
        <v>music</v>
      </c>
      <c r="S993" t="str">
        <f t="shared" si="91"/>
        <v>rock</v>
      </c>
      <c r="T993" s="6">
        <f t="shared" si="92"/>
        <v>41907.208333333336</v>
      </c>
      <c r="U993" s="6">
        <f t="shared" si="93"/>
        <v>41911.208333333336</v>
      </c>
    </row>
    <row r="994" spans="1:21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v>49</v>
      </c>
      <c r="G994" t="s">
        <v>20</v>
      </c>
      <c r="H994">
        <v>132</v>
      </c>
      <c r="I994" t="s">
        <v>21</v>
      </c>
      <c r="J994" t="s">
        <v>22</v>
      </c>
      <c r="K994">
        <v>1525669200</v>
      </c>
      <c r="L994">
        <v>1526878800</v>
      </c>
      <c r="M994" t="b">
        <v>0</v>
      </c>
      <c r="N994" t="b">
        <v>1</v>
      </c>
      <c r="O994" t="s">
        <v>53</v>
      </c>
      <c r="P994">
        <f t="shared" si="95"/>
        <v>427</v>
      </c>
      <c r="Q994">
        <f t="shared" si="94"/>
        <v>100.17</v>
      </c>
      <c r="R994" t="str">
        <f t="shared" si="90"/>
        <v>film &amp; video</v>
      </c>
      <c r="S994" t="str">
        <f t="shared" si="91"/>
        <v>drama</v>
      </c>
      <c r="T994" s="6">
        <f t="shared" si="92"/>
        <v>43227.208333333328</v>
      </c>
      <c r="U994" s="6">
        <f t="shared" si="93"/>
        <v>43241.208333333328</v>
      </c>
    </row>
    <row r="995" spans="1:21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v>50</v>
      </c>
      <c r="G995" t="s">
        <v>74</v>
      </c>
      <c r="H995">
        <v>75</v>
      </c>
      <c r="I995" t="s">
        <v>107</v>
      </c>
      <c r="J995" t="s">
        <v>108</v>
      </c>
      <c r="K995">
        <v>1450936800</v>
      </c>
      <c r="L995">
        <v>1452405600</v>
      </c>
      <c r="M995" t="b">
        <v>0</v>
      </c>
      <c r="N995" t="b">
        <v>1</v>
      </c>
      <c r="O995" t="s">
        <v>122</v>
      </c>
      <c r="P995">
        <f t="shared" si="95"/>
        <v>78</v>
      </c>
      <c r="Q995">
        <f t="shared" si="94"/>
        <v>101.44</v>
      </c>
      <c r="R995" t="str">
        <f t="shared" si="90"/>
        <v>photography</v>
      </c>
      <c r="S995" t="str">
        <f t="shared" si="91"/>
        <v>photography books</v>
      </c>
      <c r="T995" s="6">
        <f t="shared" si="92"/>
        <v>42362.25</v>
      </c>
      <c r="U995" s="6">
        <f t="shared" si="93"/>
        <v>42379.25</v>
      </c>
    </row>
    <row r="996" spans="1:21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v>51</v>
      </c>
      <c r="G996" t="s">
        <v>14</v>
      </c>
      <c r="H996">
        <v>842</v>
      </c>
      <c r="I996" t="s">
        <v>21</v>
      </c>
      <c r="J996" t="s">
        <v>22</v>
      </c>
      <c r="K996">
        <v>1413522000</v>
      </c>
      <c r="L996">
        <v>1414040400</v>
      </c>
      <c r="M996" t="b">
        <v>0</v>
      </c>
      <c r="N996" t="b">
        <v>1</v>
      </c>
      <c r="O996" t="s">
        <v>206</v>
      </c>
      <c r="P996">
        <f t="shared" si="95"/>
        <v>52</v>
      </c>
      <c r="Q996">
        <f t="shared" si="94"/>
        <v>87.97</v>
      </c>
      <c r="R996" t="str">
        <f t="shared" si="90"/>
        <v>publishing</v>
      </c>
      <c r="S996" t="str">
        <f t="shared" si="91"/>
        <v>translations</v>
      </c>
      <c r="T996" s="6">
        <f t="shared" si="92"/>
        <v>41929.208333333336</v>
      </c>
      <c r="U996" s="6">
        <f t="shared" si="93"/>
        <v>41935.208333333336</v>
      </c>
    </row>
    <row r="997" spans="1:21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v>52</v>
      </c>
      <c r="G997" t="s">
        <v>20</v>
      </c>
      <c r="H997">
        <v>2043</v>
      </c>
      <c r="I997" t="s">
        <v>21</v>
      </c>
      <c r="J997" t="s">
        <v>22</v>
      </c>
      <c r="K997">
        <v>1541307600</v>
      </c>
      <c r="L997">
        <v>1543816800</v>
      </c>
      <c r="M997" t="b">
        <v>0</v>
      </c>
      <c r="N997" t="b">
        <v>1</v>
      </c>
      <c r="O997" t="s">
        <v>17</v>
      </c>
      <c r="P997">
        <f t="shared" si="95"/>
        <v>157</v>
      </c>
      <c r="Q997">
        <f t="shared" si="94"/>
        <v>75</v>
      </c>
      <c r="R997" t="str">
        <f t="shared" si="90"/>
        <v>food</v>
      </c>
      <c r="S997" t="str">
        <f t="shared" si="91"/>
        <v>food trucks</v>
      </c>
      <c r="T997" s="6">
        <f t="shared" si="92"/>
        <v>43408.208333333328</v>
      </c>
      <c r="U997" s="6">
        <f t="shared" si="93"/>
        <v>43437.25</v>
      </c>
    </row>
    <row r="998" spans="1:21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v>53</v>
      </c>
      <c r="G998" t="s">
        <v>14</v>
      </c>
      <c r="H998">
        <v>112</v>
      </c>
      <c r="I998" t="s">
        <v>21</v>
      </c>
      <c r="J998" t="s">
        <v>22</v>
      </c>
      <c r="K998">
        <v>1357106400</v>
      </c>
      <c r="L998">
        <v>1359698400</v>
      </c>
      <c r="M998" t="b">
        <v>0</v>
      </c>
      <c r="N998" t="b">
        <v>0</v>
      </c>
      <c r="O998" t="s">
        <v>33</v>
      </c>
      <c r="P998">
        <f t="shared" si="95"/>
        <v>73</v>
      </c>
      <c r="Q998">
        <f t="shared" si="94"/>
        <v>42.98</v>
      </c>
      <c r="R998" t="str">
        <f t="shared" si="90"/>
        <v>theater</v>
      </c>
      <c r="S998" t="str">
        <f t="shared" si="91"/>
        <v>plays</v>
      </c>
      <c r="T998" s="6">
        <f t="shared" si="92"/>
        <v>41276.25</v>
      </c>
      <c r="U998" s="6">
        <f t="shared" si="93"/>
        <v>41306.25</v>
      </c>
    </row>
    <row r="999" spans="1:21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v>54</v>
      </c>
      <c r="G999" t="s">
        <v>74</v>
      </c>
      <c r="H999">
        <v>139</v>
      </c>
      <c r="I999" t="s">
        <v>107</v>
      </c>
      <c r="J999" t="s">
        <v>108</v>
      </c>
      <c r="K999">
        <v>1390197600</v>
      </c>
      <c r="L999">
        <v>1390629600</v>
      </c>
      <c r="M999" t="b">
        <v>0</v>
      </c>
      <c r="N999" t="b">
        <v>0</v>
      </c>
      <c r="O999" t="s">
        <v>33</v>
      </c>
      <c r="P999">
        <f t="shared" si="95"/>
        <v>61</v>
      </c>
      <c r="Q999">
        <f t="shared" si="94"/>
        <v>33.119999999999997</v>
      </c>
      <c r="R999" t="str">
        <f t="shared" si="90"/>
        <v>theater</v>
      </c>
      <c r="S999" t="str">
        <f t="shared" si="91"/>
        <v>plays</v>
      </c>
      <c r="T999" s="6">
        <f t="shared" si="92"/>
        <v>41659.25</v>
      </c>
      <c r="U999" s="6">
        <f t="shared" si="93"/>
        <v>41664.25</v>
      </c>
    </row>
    <row r="1000" spans="1:21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v>55</v>
      </c>
      <c r="G1000" t="s">
        <v>14</v>
      </c>
      <c r="H1000">
        <v>374</v>
      </c>
      <c r="I1000" t="s">
        <v>21</v>
      </c>
      <c r="J1000" t="s">
        <v>22</v>
      </c>
      <c r="K1000">
        <v>1265868000</v>
      </c>
      <c r="L1000">
        <v>1267077600</v>
      </c>
      <c r="M1000" t="b">
        <v>0</v>
      </c>
      <c r="N1000" t="b">
        <v>1</v>
      </c>
      <c r="O1000" t="s">
        <v>60</v>
      </c>
      <c r="P1000">
        <f t="shared" si="95"/>
        <v>57</v>
      </c>
      <c r="Q1000">
        <f t="shared" si="94"/>
        <v>101.13</v>
      </c>
      <c r="R1000" t="str">
        <f t="shared" si="90"/>
        <v>music</v>
      </c>
      <c r="S1000" t="str">
        <f t="shared" si="91"/>
        <v>indie rock</v>
      </c>
      <c r="T1000" s="6">
        <f t="shared" si="92"/>
        <v>40220.25</v>
      </c>
      <c r="U1000" s="6">
        <f t="shared" si="93"/>
        <v>40234.25</v>
      </c>
    </row>
    <row r="1001" spans="1:21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v>56</v>
      </c>
      <c r="G1001" t="s">
        <v>74</v>
      </c>
      <c r="H1001">
        <v>1122</v>
      </c>
      <c r="I1001" t="s">
        <v>21</v>
      </c>
      <c r="J1001" t="s">
        <v>22</v>
      </c>
      <c r="K1001">
        <v>1467176400</v>
      </c>
      <c r="L1001">
        <v>1467781200</v>
      </c>
      <c r="M1001" t="b">
        <v>0</v>
      </c>
      <c r="N1001" t="b">
        <v>0</v>
      </c>
      <c r="O1001" t="s">
        <v>17</v>
      </c>
      <c r="P1001">
        <f t="shared" si="95"/>
        <v>57</v>
      </c>
      <c r="Q1001">
        <f t="shared" si="94"/>
        <v>55.99</v>
      </c>
      <c r="R1001" t="str">
        <f t="shared" si="90"/>
        <v>food</v>
      </c>
      <c r="S1001" t="str">
        <f t="shared" si="91"/>
        <v>food trucks</v>
      </c>
      <c r="T1001" s="6">
        <f t="shared" si="92"/>
        <v>42550.208333333328</v>
      </c>
      <c r="U1001" s="6">
        <f t="shared" si="93"/>
        <v>42557.208333333328</v>
      </c>
    </row>
  </sheetData>
  <conditionalFormatting sqref="G2:G1048576">
    <cfRule type="containsText" dxfId="11" priority="3" operator="containsText" text="live">
      <formula>NOT(ISERROR(SEARCH("live",G2)))</formula>
    </cfRule>
    <cfRule type="containsText" dxfId="10" priority="4" operator="containsText" text="canceled">
      <formula>NOT(ISERROR(SEARCH("canceled",G2)))</formula>
    </cfRule>
    <cfRule type="containsText" dxfId="9" priority="5" operator="containsText" text="failed">
      <formula>NOT(ISERROR(SEARCH("failed",G2)))</formula>
    </cfRule>
    <cfRule type="containsText" dxfId="8" priority="6" operator="containsText" text="successful">
      <formula>NOT(ISERROR(SEARCH("successful",G2)))</formula>
    </cfRule>
  </conditionalFormatting>
  <conditionalFormatting sqref="P2">
    <cfRule type="colorScale" priority="2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conditionalFormatting sqref="P2:P1001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77541-11BB-B84C-A8C0-E75E0B678EAB}">
  <dimension ref="A1:F14"/>
  <sheetViews>
    <sheetView workbookViewId="0">
      <selection activeCell="H32" sqref="H32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4" t="s">
        <v>6</v>
      </c>
      <c r="B1" t="s">
        <v>2033</v>
      </c>
    </row>
    <row r="3" spans="1:6" x14ac:dyDescent="0.2">
      <c r="A3" s="4" t="s">
        <v>2037</v>
      </c>
      <c r="B3" s="4" t="s">
        <v>2034</v>
      </c>
    </row>
    <row r="4" spans="1:6" x14ac:dyDescent="0.2">
      <c r="A4" s="4" t="s">
        <v>2036</v>
      </c>
      <c r="B4" t="s">
        <v>74</v>
      </c>
      <c r="C4" t="s">
        <v>14</v>
      </c>
      <c r="D4" t="s">
        <v>47</v>
      </c>
      <c r="E4" t="s">
        <v>20</v>
      </c>
      <c r="F4" t="s">
        <v>2035</v>
      </c>
    </row>
    <row r="5" spans="1:6" x14ac:dyDescent="0.2">
      <c r="A5" s="5" t="s">
        <v>2038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5" t="s">
        <v>2042</v>
      </c>
      <c r="B6">
        <v>4</v>
      </c>
      <c r="C6">
        <v>20</v>
      </c>
      <c r="E6">
        <v>22</v>
      </c>
      <c r="F6">
        <v>46</v>
      </c>
    </row>
    <row r="7" spans="1:6" x14ac:dyDescent="0.2">
      <c r="A7" s="5" t="s">
        <v>2043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5" t="s">
        <v>2039</v>
      </c>
      <c r="E8">
        <v>4</v>
      </c>
      <c r="F8">
        <v>4</v>
      </c>
    </row>
    <row r="9" spans="1:6" x14ac:dyDescent="0.2">
      <c r="A9" s="5" t="s">
        <v>2040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5" t="s">
        <v>2044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5" t="s">
        <v>2041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5" t="s">
        <v>2046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5" t="s">
        <v>2045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5" t="s">
        <v>2035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A1482-0EA9-554F-AE06-CE9A9B60F6D2}">
  <dimension ref="A1:E18"/>
  <sheetViews>
    <sheetView workbookViewId="0">
      <selection activeCell="M12" sqref="M12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4" t="s">
        <v>2031</v>
      </c>
      <c r="B1" t="s">
        <v>2033</v>
      </c>
    </row>
    <row r="2" spans="1:5" x14ac:dyDescent="0.2">
      <c r="A2" s="4" t="s">
        <v>2061</v>
      </c>
      <c r="B2" t="s">
        <v>2033</v>
      </c>
    </row>
    <row r="4" spans="1:5" x14ac:dyDescent="0.2">
      <c r="A4" s="4" t="s">
        <v>2037</v>
      </c>
      <c r="B4" s="4" t="s">
        <v>2034</v>
      </c>
    </row>
    <row r="5" spans="1:5" x14ac:dyDescent="0.2">
      <c r="A5" s="4" t="s">
        <v>2036</v>
      </c>
      <c r="B5" t="s">
        <v>74</v>
      </c>
      <c r="C5" t="s">
        <v>14</v>
      </c>
      <c r="D5" t="s">
        <v>20</v>
      </c>
      <c r="E5" t="s">
        <v>2035</v>
      </c>
    </row>
    <row r="6" spans="1:5" x14ac:dyDescent="0.2">
      <c r="A6" s="7" t="s">
        <v>2049</v>
      </c>
      <c r="B6">
        <v>6</v>
      </c>
      <c r="C6">
        <v>36</v>
      </c>
      <c r="D6">
        <v>49</v>
      </c>
      <c r="E6">
        <v>91</v>
      </c>
    </row>
    <row r="7" spans="1:5" x14ac:dyDescent="0.2">
      <c r="A7" s="7" t="s">
        <v>2050</v>
      </c>
      <c r="B7">
        <v>7</v>
      </c>
      <c r="C7">
        <v>28</v>
      </c>
      <c r="D7">
        <v>44</v>
      </c>
      <c r="E7">
        <v>79</v>
      </c>
    </row>
    <row r="8" spans="1:5" x14ac:dyDescent="0.2">
      <c r="A8" s="7" t="s">
        <v>2051</v>
      </c>
      <c r="B8">
        <v>4</v>
      </c>
      <c r="C8">
        <v>33</v>
      </c>
      <c r="D8">
        <v>49</v>
      </c>
      <c r="E8">
        <v>86</v>
      </c>
    </row>
    <row r="9" spans="1:5" x14ac:dyDescent="0.2">
      <c r="A9" s="7" t="s">
        <v>2052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7" t="s">
        <v>2053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7" t="s">
        <v>2054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7" t="s">
        <v>2055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7" t="s">
        <v>2056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7" t="s">
        <v>2057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7" t="s">
        <v>2058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7" t="s">
        <v>2059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7" t="s">
        <v>2060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7" t="s">
        <v>2035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CA623-0494-7E49-B8A2-363FF860B1DF}">
  <dimension ref="A1:H13"/>
  <sheetViews>
    <sheetView workbookViewId="0">
      <selection activeCell="B24" sqref="B24"/>
    </sheetView>
  </sheetViews>
  <sheetFormatPr baseColWidth="10" defaultRowHeight="16" x14ac:dyDescent="0.2"/>
  <cols>
    <col min="1" max="1" width="28.33203125" customWidth="1"/>
    <col min="2" max="2" width="18.1640625" customWidth="1"/>
    <col min="3" max="3" width="14.5" customWidth="1"/>
    <col min="4" max="4" width="16.33203125" customWidth="1"/>
    <col min="5" max="5" width="13" customWidth="1"/>
    <col min="6" max="6" width="19.83203125" customWidth="1"/>
    <col min="7" max="7" width="17.1640625" customWidth="1"/>
    <col min="8" max="8" width="18.83203125" customWidth="1"/>
  </cols>
  <sheetData>
    <row r="1" spans="1:8" x14ac:dyDescent="0.2">
      <c r="A1" s="8" t="s">
        <v>2062</v>
      </c>
      <c r="B1" s="8" t="s">
        <v>2063</v>
      </c>
      <c r="C1" s="8" t="s">
        <v>2064</v>
      </c>
      <c r="D1" s="8" t="s">
        <v>2065</v>
      </c>
      <c r="E1" s="8" t="s">
        <v>2066</v>
      </c>
      <c r="F1" s="8" t="s">
        <v>2067</v>
      </c>
      <c r="G1" s="8" t="s">
        <v>2068</v>
      </c>
      <c r="H1" s="8" t="s">
        <v>2069</v>
      </c>
    </row>
    <row r="2" spans="1:8" x14ac:dyDescent="0.2">
      <c r="A2" t="s">
        <v>2070</v>
      </c>
      <c r="B2">
        <f>COUNTIFS(Crowdfunding!D2:D1001,"&lt;1000",Crowdfunding!G2:G1001,"successful")</f>
        <v>30</v>
      </c>
      <c r="C2">
        <f>COUNTIFS(Crowdfunding!$D2:$D1001,"&lt;1000",Crowdfunding!$G2:$G1001,"failed")</f>
        <v>20</v>
      </c>
      <c r="D2">
        <f>COUNTIFS(Crowdfunding!$D2:$D1001,"&lt;1000",Crowdfunding!$G2:$G1001,"canceled")</f>
        <v>1</v>
      </c>
      <c r="E2">
        <f>SUM(B2:D2)</f>
        <v>51</v>
      </c>
      <c r="F2" s="9">
        <f>(B2/$E2)</f>
        <v>0.58823529411764708</v>
      </c>
      <c r="G2" s="9">
        <f>(C2/$E2)</f>
        <v>0.39215686274509803</v>
      </c>
      <c r="H2" s="9">
        <f>(D2/$E2)</f>
        <v>1.9607843137254902E-2</v>
      </c>
    </row>
    <row r="3" spans="1:8" x14ac:dyDescent="0.2">
      <c r="A3" t="s">
        <v>2071</v>
      </c>
      <c r="B3">
        <f>COUNTIFS(Crowdfunding!$D2:$D1001,"&gt;=1000",Crowdfunding!$D2:$D1001,"&lt;=4999",Crowdfunding!$G2:$G1001,"successful")</f>
        <v>191</v>
      </c>
      <c r="C3">
        <f>COUNTIFS(Crowdfunding!$D2:$D1001,"&gt;=1000",Crowdfunding!$D2:$D1001,"&lt;=4999",Crowdfunding!$G2:$G1001,"failed")</f>
        <v>38</v>
      </c>
      <c r="D3">
        <f>COUNTIFS(Crowdfunding!$D2:$D1001,"&gt;=1000",Crowdfunding!$D2:$D1001,"&lt;=4999",Crowdfunding!$G2:$G1001,"canceled")</f>
        <v>2</v>
      </c>
      <c r="E3">
        <f t="shared" ref="E3:E13" si="0">SUM(B3:D3)</f>
        <v>231</v>
      </c>
      <c r="F3" s="9">
        <f t="shared" ref="F3:F13" si="1">(B3/$E3)</f>
        <v>0.82683982683982682</v>
      </c>
      <c r="G3" s="9">
        <f t="shared" ref="G3:G13" si="2">(C3/$E3)</f>
        <v>0.16450216450216451</v>
      </c>
      <c r="H3" s="9">
        <f t="shared" ref="H3:H13" si="3">(D3/$E3)</f>
        <v>8.658008658008658E-3</v>
      </c>
    </row>
    <row r="4" spans="1:8" x14ac:dyDescent="0.2">
      <c r="A4" t="s">
        <v>2072</v>
      </c>
      <c r="B4">
        <f>COUNTIFS(Crowdfunding!$D2:$D1001,"&gt;=5000",Crowdfunding!$D2:$D1001,"&lt;=5999",Crowdfunding!$G2:$G1001,"successful")</f>
        <v>50</v>
      </c>
      <c r="C4">
        <f>COUNTIFS(Crowdfunding!$D2:$D1001,"&gt;=5000",Crowdfunding!$D2:$D1001,"&lt;=5999",Crowdfunding!$G2:$G1001,"failed")</f>
        <v>18</v>
      </c>
      <c r="D4">
        <f>COUNTIFS(Crowdfunding!$D2:$D1001,"&gt;=5000",Crowdfunding!$D2:$D1001,"&lt;=5999",Crowdfunding!$G2:$G1001,"canceled")</f>
        <v>3</v>
      </c>
      <c r="E4">
        <f t="shared" si="0"/>
        <v>71</v>
      </c>
      <c r="F4" s="9">
        <f t="shared" si="1"/>
        <v>0.70422535211267601</v>
      </c>
      <c r="G4" s="9">
        <f t="shared" si="2"/>
        <v>0.25352112676056338</v>
      </c>
      <c r="H4" s="9">
        <f t="shared" si="3"/>
        <v>4.2253521126760563E-2</v>
      </c>
    </row>
    <row r="5" spans="1:8" x14ac:dyDescent="0.2">
      <c r="A5" t="s">
        <v>2073</v>
      </c>
      <c r="B5">
        <f>COUNTIFS(Crowdfunding!$D2:$D1001,"&gt;=10000",Crowdfunding!$D2:$D1001,"&lt;=14999",Crowdfunding!$G2:$G1001,"successful")</f>
        <v>4</v>
      </c>
      <c r="C5">
        <f>COUNTIFS(Crowdfunding!$D2:$D1001,"&gt;=10000",Crowdfunding!$D2:$D1001,"&lt;=14999",Crowdfunding!$G2:$G1001,"failed")</f>
        <v>5</v>
      </c>
      <c r="D5">
        <f>COUNTIFS(Crowdfunding!$D2:$D1001,"&gt;=10000",Crowdfunding!$D2:$D1001,"&lt;=14999",Crowdfunding!$G2:$G1001,"canceled")</f>
        <v>0</v>
      </c>
      <c r="E5">
        <f t="shared" si="0"/>
        <v>9</v>
      </c>
      <c r="F5" s="9">
        <f t="shared" si="1"/>
        <v>0.44444444444444442</v>
      </c>
      <c r="G5" s="9">
        <f t="shared" si="2"/>
        <v>0.55555555555555558</v>
      </c>
      <c r="H5" s="9">
        <f t="shared" si="3"/>
        <v>0</v>
      </c>
    </row>
    <row r="6" spans="1:8" x14ac:dyDescent="0.2">
      <c r="A6" t="s">
        <v>2074</v>
      </c>
      <c r="B6">
        <f>COUNTIFS(Crowdfunding!$D2:$D1001,"&gt;=15000",Crowdfunding!$D2:$D1001,"&lt;=19999",Crowdfunding!$G2:$G1001,"successful")</f>
        <v>10</v>
      </c>
      <c r="C6">
        <f>COUNTIFS(Crowdfunding!$D2:$D1001,"&gt;=15000",Crowdfunding!$D2:$D1001,"&lt;=19999",Crowdfunding!$G2:$G1001,"failed")</f>
        <v>0</v>
      </c>
      <c r="D6">
        <f>COUNTIFS(Crowdfunding!$D2:$D1001,"&gt;=15000",Crowdfunding!$D2:$D1001,"&lt;=19999",Crowdfunding!$G2:$G1001,"canceled")</f>
        <v>0</v>
      </c>
      <c r="E6">
        <f t="shared" si="0"/>
        <v>10</v>
      </c>
      <c r="F6" s="9">
        <f t="shared" si="1"/>
        <v>1</v>
      </c>
      <c r="G6" s="9">
        <f t="shared" si="2"/>
        <v>0</v>
      </c>
      <c r="H6" s="9">
        <f t="shared" si="3"/>
        <v>0</v>
      </c>
    </row>
    <row r="7" spans="1:8" x14ac:dyDescent="0.2">
      <c r="A7" t="s">
        <v>2075</v>
      </c>
      <c r="B7">
        <f>COUNTIFS(Crowdfunding!$D2:$D1001,"&gt;=20000",Crowdfunding!D2:D1001,"&lt;=24999",Crowdfunding!G2:G1001,"successful")</f>
        <v>7</v>
      </c>
      <c r="C7">
        <f>COUNTIFS(Crowdfunding!$D2:$D1001,"&gt;=20000",Crowdfunding!E2:E1001,"&lt;=24999",Crowdfunding!H2:H1001,"failed")</f>
        <v>0</v>
      </c>
      <c r="D7">
        <f>COUNTIFS(Crowdfunding!$D2:$D1001,"&gt;=20000",Crowdfunding!G2:G1001,"&lt;=24999",Crowdfunding!I2:I1001,"canceled")</f>
        <v>0</v>
      </c>
      <c r="E7">
        <f t="shared" si="0"/>
        <v>7</v>
      </c>
      <c r="F7" s="9">
        <f t="shared" si="1"/>
        <v>1</v>
      </c>
      <c r="G7" s="9">
        <f t="shared" si="2"/>
        <v>0</v>
      </c>
      <c r="H7" s="9">
        <f t="shared" si="3"/>
        <v>0</v>
      </c>
    </row>
    <row r="8" spans="1:8" x14ac:dyDescent="0.2">
      <c r="A8" t="s">
        <v>2076</v>
      </c>
      <c r="B8">
        <f>COUNTIFS(Crowdfunding!$D2:$D1001,"&gt;=25000",Crowdfunding!$D2:$D1001,"&lt;=29999",Crowdfunding!$G2:$G1001,"successful")</f>
        <v>11</v>
      </c>
      <c r="C8">
        <f>COUNTIFS(Crowdfunding!$D2:$D1001,"&gt;=25000",Crowdfunding!$D2:$D1001,"&lt;=29999",Crowdfunding!$G2:$G1001,"failed")</f>
        <v>3</v>
      </c>
      <c r="D8">
        <f>COUNTIFS(Crowdfunding!$D2:$D1001,"&gt;=25000",Crowdfunding!$D2:$D1001,"&lt;=29999",Crowdfunding!$G2:$G1001,"canceled")</f>
        <v>0</v>
      </c>
      <c r="E8">
        <f t="shared" si="0"/>
        <v>14</v>
      </c>
      <c r="F8" s="9">
        <f t="shared" si="1"/>
        <v>0.7857142857142857</v>
      </c>
      <c r="G8" s="9">
        <f t="shared" si="2"/>
        <v>0.21428571428571427</v>
      </c>
      <c r="H8" s="9">
        <f t="shared" si="3"/>
        <v>0</v>
      </c>
    </row>
    <row r="9" spans="1:8" x14ac:dyDescent="0.2">
      <c r="A9" t="s">
        <v>2077</v>
      </c>
      <c r="B9">
        <f>COUNTIFS(Crowdfunding!$D2:$D1001,"&gt;=30000",Crowdfunding!$D2:$D1001,"&lt;=34999",Crowdfunding!$G2:$G1001,"successful")</f>
        <v>7</v>
      </c>
      <c r="C9">
        <f>COUNTIFS(Crowdfunding!$D2:$D1001,"&gt;=30000",Crowdfunding!$D2:$D1001,"&lt;=34999",Crowdfunding!$G2:$G1001,"failed")</f>
        <v>0</v>
      </c>
      <c r="D9">
        <f>COUNTIFS(Crowdfunding!$D2:$D1001,"&gt;=30000",Crowdfunding!$D2:$D1001,"&lt;=34999",Crowdfunding!$G2:$G1001,"canceled")</f>
        <v>0</v>
      </c>
      <c r="E9">
        <f t="shared" si="0"/>
        <v>7</v>
      </c>
      <c r="F9" s="9">
        <f t="shared" si="1"/>
        <v>1</v>
      </c>
      <c r="G9" s="9">
        <f t="shared" si="2"/>
        <v>0</v>
      </c>
      <c r="H9" s="9">
        <f t="shared" si="3"/>
        <v>0</v>
      </c>
    </row>
    <row r="10" spans="1:8" x14ac:dyDescent="0.2">
      <c r="A10" t="s">
        <v>2078</v>
      </c>
      <c r="B10">
        <f>COUNTIFS(Crowdfunding!$D2:$D1001,"&gt;=35000",Crowdfunding!$D2:$D1001,"&lt;=39999",Crowdfunding!$G2:$G1001,"successful")</f>
        <v>8</v>
      </c>
      <c r="C10">
        <f>COUNTIFS(Crowdfunding!$D2:$D1001,"&gt;=35000",Crowdfunding!$D2:$D1001,"&lt;=39999",Crowdfunding!$G2:$G1001,"failed")</f>
        <v>3</v>
      </c>
      <c r="D10">
        <f>COUNTIFS(Crowdfunding!$D2:$D1001,"&gt;=35000",Crowdfunding!$D2:$D1001,"&lt;=39999",Crowdfunding!$G2:$G1001,"canceled")</f>
        <v>1</v>
      </c>
      <c r="E10">
        <f t="shared" si="0"/>
        <v>12</v>
      </c>
      <c r="F10" s="9">
        <f t="shared" si="1"/>
        <v>0.66666666666666663</v>
      </c>
      <c r="G10" s="9">
        <f t="shared" si="2"/>
        <v>0.25</v>
      </c>
      <c r="H10" s="9">
        <f t="shared" si="3"/>
        <v>8.3333333333333329E-2</v>
      </c>
    </row>
    <row r="11" spans="1:8" x14ac:dyDescent="0.2">
      <c r="A11" t="s">
        <v>2079</v>
      </c>
      <c r="B11">
        <f>COUNTIFS(Crowdfunding!$D2:$D1001,"&gt;=40000",Crowdfunding!$D2:$D1001,"&lt;=44999",Crowdfunding!$G2:$G1001,"successful")</f>
        <v>11</v>
      </c>
      <c r="C11">
        <f>COUNTIFS(Crowdfunding!$D2:$D1001,"&gt;=40000",Crowdfunding!$D2:$D1001,"&lt;=44999",Crowdfunding!$G2:$G1001,"failed")</f>
        <v>3</v>
      </c>
      <c r="D11">
        <f>COUNTIFS(Crowdfunding!$D2:$D1001,"&gt;=40000",Crowdfunding!$D2:$D1001,"&lt;=44999",Crowdfunding!$G2:$G1001,"canceled")</f>
        <v>0</v>
      </c>
      <c r="E11">
        <f t="shared" si="0"/>
        <v>14</v>
      </c>
      <c r="F11" s="9">
        <f t="shared" si="1"/>
        <v>0.7857142857142857</v>
      </c>
      <c r="G11" s="9">
        <f t="shared" si="2"/>
        <v>0.21428571428571427</v>
      </c>
      <c r="H11" s="9">
        <f t="shared" si="3"/>
        <v>0</v>
      </c>
    </row>
    <row r="12" spans="1:8" x14ac:dyDescent="0.2">
      <c r="A12" t="s">
        <v>2080</v>
      </c>
      <c r="B12">
        <f>COUNTIFS(Crowdfunding!$D2:$D1001,"&gt;=45000",Crowdfunding!$D2:$D1001,"&lt;=49999",Crowdfunding!$G2:$G1001,"successful")</f>
        <v>8</v>
      </c>
      <c r="C12">
        <f>COUNTIFS(Crowdfunding!$D2:$D1001,"&gt;=45000",Crowdfunding!$D2:$D1001,"&lt;=49999",Crowdfunding!$G2:$G1001,"failed")</f>
        <v>3</v>
      </c>
      <c r="D12">
        <f>COUNTIFS(Crowdfunding!$D2:$D1001,"&gt;=45000",Crowdfunding!$D2:$D1001,"&lt;=49999",Crowdfunding!$G2:$G1001,"canceled")</f>
        <v>0</v>
      </c>
      <c r="E12">
        <f t="shared" si="0"/>
        <v>11</v>
      </c>
      <c r="F12" s="9">
        <f t="shared" si="1"/>
        <v>0.72727272727272729</v>
      </c>
      <c r="G12" s="9">
        <f t="shared" si="2"/>
        <v>0.27272727272727271</v>
      </c>
      <c r="H12" s="9">
        <f t="shared" si="3"/>
        <v>0</v>
      </c>
    </row>
    <row r="13" spans="1:8" x14ac:dyDescent="0.2">
      <c r="A13" t="s">
        <v>2081</v>
      </c>
      <c r="B13">
        <f>COUNTIFS(Crowdfunding!$D2:$D1001,"&gt;=50000",Crowdfunding!$G2:$G1001,"successful")</f>
        <v>114</v>
      </c>
      <c r="C13">
        <f>COUNTIFS(Crowdfunding!$D2:$D1001,"&gt;=50000",Crowdfunding!$G2:$G1001,"failed")</f>
        <v>163</v>
      </c>
      <c r="D13">
        <f>COUNTIFS(Crowdfunding!$D2:$D1001,"&gt;=50000",Crowdfunding!$G2:$G1001,"canceled")</f>
        <v>28</v>
      </c>
      <c r="E13">
        <f t="shared" si="0"/>
        <v>305</v>
      </c>
      <c r="F13" s="9">
        <f t="shared" si="1"/>
        <v>0.3737704918032787</v>
      </c>
      <c r="G13" s="9">
        <f t="shared" si="2"/>
        <v>0.53442622950819674</v>
      </c>
      <c r="H13" s="9">
        <f t="shared" si="3"/>
        <v>9.1803278688524587E-2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850DB-25BE-AC43-864A-E90D4E167D4D}">
  <dimension ref="A1:P1001"/>
  <sheetViews>
    <sheetView tabSelected="1" topLeftCell="A341" workbookViewId="0">
      <selection activeCell="K32" sqref="K32"/>
    </sheetView>
  </sheetViews>
  <sheetFormatPr baseColWidth="10" defaultRowHeight="16" x14ac:dyDescent="0.2"/>
  <cols>
    <col min="2" max="2" width="9.5" bestFit="1" customWidth="1"/>
    <col min="3" max="3" width="13" bestFit="1" customWidth="1"/>
    <col min="4" max="4" width="13" customWidth="1"/>
    <col min="5" max="5" width="12.5" bestFit="1" customWidth="1"/>
    <col min="6" max="6" width="13" bestFit="1" customWidth="1"/>
    <col min="8" max="8" width="13" bestFit="1" customWidth="1"/>
    <col min="9" max="9" width="4.6640625" customWidth="1"/>
    <col min="10" max="10" width="39" bestFit="1" customWidth="1"/>
    <col min="11" max="11" width="41.1640625" bestFit="1" customWidth="1"/>
    <col min="14" max="14" width="9.5" bestFit="1" customWidth="1"/>
    <col min="15" max="15" width="13" bestFit="1" customWidth="1"/>
  </cols>
  <sheetData>
    <row r="1" spans="1:16" x14ac:dyDescent="0.2">
      <c r="A1" s="8" t="s">
        <v>2085</v>
      </c>
      <c r="B1" s="1" t="s">
        <v>4</v>
      </c>
      <c r="C1" s="1" t="s">
        <v>5</v>
      </c>
      <c r="D1" s="1"/>
      <c r="E1" s="1" t="s">
        <v>4</v>
      </c>
      <c r="F1" s="1" t="s">
        <v>5</v>
      </c>
      <c r="G1" s="1" t="s">
        <v>4</v>
      </c>
      <c r="H1" s="1" t="s">
        <v>5</v>
      </c>
      <c r="I1" s="1"/>
      <c r="J1" s="8" t="s">
        <v>2082</v>
      </c>
      <c r="K1" s="8" t="s">
        <v>2083</v>
      </c>
      <c r="M1" s="8"/>
      <c r="N1" s="1"/>
      <c r="O1" s="1"/>
      <c r="P1" s="8"/>
    </row>
    <row r="2" spans="1:16" x14ac:dyDescent="0.2">
      <c r="A2" t="str">
        <f>B2&amp;COUNTIF($B$2:B2,B2)</f>
        <v>failed1</v>
      </c>
      <c r="B2" t="s">
        <v>14</v>
      </c>
      <c r="C2">
        <v>0</v>
      </c>
      <c r="D2" t="s">
        <v>20</v>
      </c>
      <c r="E2" t="str">
        <f>VLOOKUP($D$2&amp;ROW()-1,$A$1:$C$1001,MATCH(E$1,$A$1:$C$1,0),0)</f>
        <v>successful</v>
      </c>
      <c r="F2">
        <f>VLOOKUP($D$2&amp;ROW()-1,$A$1:$C$1001,MATCH(F$1,$A$1:$C$1,0),0)</f>
        <v>158</v>
      </c>
      <c r="G2" t="str">
        <f>VLOOKUP($D$3&amp;ROW()-1,$A$1:$C$1001,MATCH(G$1,$A$1:$C$1,0),0)</f>
        <v>failed</v>
      </c>
      <c r="H2">
        <f>VLOOKUP($D$3&amp;ROW()-1,$A$1:$C$1001,MATCH(H$1,$A$1:$C$1,0),0)</f>
        <v>0</v>
      </c>
      <c r="J2" s="10">
        <f>SUM(F2:F566)</f>
        <v>480898</v>
      </c>
      <c r="K2" s="10">
        <f>SUM(H2:H365)</f>
        <v>213164</v>
      </c>
    </row>
    <row r="3" spans="1:16" x14ac:dyDescent="0.2">
      <c r="A3" t="str">
        <f>B3&amp;COUNTIF($B$2:B3,B3)</f>
        <v>successful1</v>
      </c>
      <c r="B3" t="s">
        <v>20</v>
      </c>
      <c r="C3">
        <v>158</v>
      </c>
      <c r="D3" t="s">
        <v>14</v>
      </c>
      <c r="E3" t="str">
        <f>VLOOKUP($D$2&amp;ROW()-1,$A$1:$C$1001,MATCH(E$1,$A$1:$C$1,0),0)</f>
        <v>successful</v>
      </c>
      <c r="F3">
        <f>VLOOKUP($D$2&amp;ROW()-1,$A$1:$C$1001,MATCH(F$1,$A$1:$C$1,0),0)</f>
        <v>1425</v>
      </c>
      <c r="G3" t="str">
        <f t="shared" ref="G3:H66" si="0">VLOOKUP($D$3&amp;ROW()-1,$A$1:$C$1001,MATCH(G$1,$A$1:$C$1,0),0)</f>
        <v>failed</v>
      </c>
      <c r="H3">
        <f t="shared" si="0"/>
        <v>24</v>
      </c>
      <c r="M3" s="8"/>
    </row>
    <row r="4" spans="1:16" x14ac:dyDescent="0.2">
      <c r="A4" t="str">
        <f>B4&amp;COUNTIF($B$2:B4,B4)</f>
        <v>successful2</v>
      </c>
      <c r="B4" t="s">
        <v>20</v>
      </c>
      <c r="C4">
        <v>1425</v>
      </c>
      <c r="E4" t="str">
        <f t="shared" ref="E4:F35" si="1">VLOOKUP($D$2&amp;ROW()-1,$A$1:$C$1001,MATCH(E$1,$A$1:$C$1,0),0)</f>
        <v>successful</v>
      </c>
      <c r="F4">
        <f t="shared" si="1"/>
        <v>174</v>
      </c>
      <c r="G4" t="str">
        <f t="shared" si="0"/>
        <v>failed</v>
      </c>
      <c r="H4">
        <f t="shared" si="0"/>
        <v>53</v>
      </c>
      <c r="J4" t="s">
        <v>2086</v>
      </c>
      <c r="K4" t="s">
        <v>2086</v>
      </c>
    </row>
    <row r="5" spans="1:16" x14ac:dyDescent="0.2">
      <c r="A5" t="str">
        <f>B5&amp;COUNTIF($B$2:B5,B5)</f>
        <v>failed2</v>
      </c>
      <c r="B5" t="s">
        <v>14</v>
      </c>
      <c r="C5">
        <v>24</v>
      </c>
      <c r="E5" t="str">
        <f t="shared" si="1"/>
        <v>successful</v>
      </c>
      <c r="F5">
        <f t="shared" si="1"/>
        <v>227</v>
      </c>
      <c r="G5" t="str">
        <f t="shared" si="0"/>
        <v>failed</v>
      </c>
      <c r="H5">
        <f t="shared" si="0"/>
        <v>18</v>
      </c>
      <c r="J5">
        <f>ROUND(AVERAGE($F$2:$F$566),0)</f>
        <v>851</v>
      </c>
      <c r="K5" s="11">
        <f>AVERAGE($H$2:$H$365)</f>
        <v>585.61538461538464</v>
      </c>
      <c r="M5" s="8"/>
    </row>
    <row r="6" spans="1:16" x14ac:dyDescent="0.2">
      <c r="A6" t="str">
        <f>B6&amp;COUNTIF($B$2:B6,B6)</f>
        <v>failed3</v>
      </c>
      <c r="B6" t="s">
        <v>14</v>
      </c>
      <c r="C6">
        <v>53</v>
      </c>
      <c r="E6" t="str">
        <f t="shared" si="1"/>
        <v>successful</v>
      </c>
      <c r="F6">
        <f t="shared" si="1"/>
        <v>220</v>
      </c>
      <c r="G6" t="str">
        <f t="shared" si="0"/>
        <v>failed</v>
      </c>
      <c r="H6">
        <f t="shared" si="0"/>
        <v>44</v>
      </c>
      <c r="J6" s="12" t="s">
        <v>2087</v>
      </c>
      <c r="K6" s="12" t="s">
        <v>2087</v>
      </c>
    </row>
    <row r="7" spans="1:16" x14ac:dyDescent="0.2">
      <c r="A7" t="str">
        <f>B7&amp;COUNTIF($B$2:B7,B7)</f>
        <v>successful3</v>
      </c>
      <c r="B7" t="s">
        <v>20</v>
      </c>
      <c r="C7">
        <v>174</v>
      </c>
      <c r="E7" t="str">
        <f t="shared" si="1"/>
        <v>successful</v>
      </c>
      <c r="F7">
        <f t="shared" si="1"/>
        <v>98</v>
      </c>
      <c r="G7" t="str">
        <f t="shared" si="0"/>
        <v>failed</v>
      </c>
      <c r="H7">
        <f t="shared" si="0"/>
        <v>27</v>
      </c>
      <c r="J7" s="13">
        <f>ROUND(MEDIAN($F$2:$F$566),0)</f>
        <v>201</v>
      </c>
      <c r="K7" s="13">
        <f>ROUND(MEDIAN($H$2:$H$365),0)</f>
        <v>115</v>
      </c>
      <c r="M7" s="8"/>
    </row>
    <row r="8" spans="1:16" x14ac:dyDescent="0.2">
      <c r="A8" t="str">
        <f>B8&amp;COUNTIF($B$2:B8,B8)</f>
        <v>failed4</v>
      </c>
      <c r="B8" t="s">
        <v>14</v>
      </c>
      <c r="C8">
        <v>18</v>
      </c>
      <c r="E8" t="str">
        <f t="shared" si="1"/>
        <v>successful</v>
      </c>
      <c r="F8">
        <f t="shared" si="1"/>
        <v>100</v>
      </c>
      <c r="G8" t="str">
        <f t="shared" si="0"/>
        <v>failed</v>
      </c>
      <c r="H8">
        <f t="shared" si="0"/>
        <v>55</v>
      </c>
      <c r="J8" t="s">
        <v>2088</v>
      </c>
      <c r="K8" t="s">
        <v>2088</v>
      </c>
    </row>
    <row r="9" spans="1:16" x14ac:dyDescent="0.2">
      <c r="A9" t="str">
        <f>B9&amp;COUNTIF($B$2:B9,B9)</f>
        <v>successful4</v>
      </c>
      <c r="B9" t="s">
        <v>20</v>
      </c>
      <c r="C9">
        <v>227</v>
      </c>
      <c r="E9" t="str">
        <f t="shared" si="1"/>
        <v>successful</v>
      </c>
      <c r="F9">
        <f t="shared" si="1"/>
        <v>1249</v>
      </c>
      <c r="G9" t="str">
        <f t="shared" si="0"/>
        <v>failed</v>
      </c>
      <c r="H9">
        <f t="shared" si="0"/>
        <v>200</v>
      </c>
      <c r="J9">
        <f>ROUND(MIN($F$2:$F$566),0)</f>
        <v>16</v>
      </c>
      <c r="K9">
        <f>ROUND(MIN($H$2:$H$365),0)</f>
        <v>0</v>
      </c>
      <c r="M9" s="8"/>
    </row>
    <row r="10" spans="1:16" x14ac:dyDescent="0.2">
      <c r="A10" t="str">
        <f>B10&amp;COUNTIF($B$2:B10,B10)</f>
        <v>live1</v>
      </c>
      <c r="B10" t="s">
        <v>47</v>
      </c>
      <c r="C10">
        <v>708</v>
      </c>
      <c r="E10" t="str">
        <f t="shared" si="1"/>
        <v>successful</v>
      </c>
      <c r="F10">
        <f t="shared" si="1"/>
        <v>1396</v>
      </c>
      <c r="G10" t="str">
        <f t="shared" si="0"/>
        <v>failed</v>
      </c>
      <c r="H10">
        <f t="shared" si="0"/>
        <v>452</v>
      </c>
      <c r="J10" t="s">
        <v>2089</v>
      </c>
      <c r="K10" t="s">
        <v>2089</v>
      </c>
    </row>
    <row r="11" spans="1:16" x14ac:dyDescent="0.2">
      <c r="A11" t="str">
        <f>B11&amp;COUNTIF($B$2:B11,B11)</f>
        <v>failed5</v>
      </c>
      <c r="B11" t="s">
        <v>14</v>
      </c>
      <c r="C11">
        <v>44</v>
      </c>
      <c r="E11" t="str">
        <f t="shared" si="1"/>
        <v>successful</v>
      </c>
      <c r="F11">
        <f t="shared" si="1"/>
        <v>890</v>
      </c>
      <c r="G11" t="str">
        <f t="shared" si="0"/>
        <v>failed</v>
      </c>
      <c r="H11">
        <f t="shared" si="0"/>
        <v>674</v>
      </c>
      <c r="J11">
        <f>ROUND(MAX($F$2:$F$566),0)</f>
        <v>7295</v>
      </c>
      <c r="K11" s="10">
        <f>ROUND(MAX($H$2:$H$365),0)</f>
        <v>6080</v>
      </c>
      <c r="M11" s="8"/>
    </row>
    <row r="12" spans="1:16" x14ac:dyDescent="0.2">
      <c r="A12" t="str">
        <f>B12&amp;COUNTIF($B$2:B12,B12)</f>
        <v>successful5</v>
      </c>
      <c r="B12" t="s">
        <v>20</v>
      </c>
      <c r="C12">
        <v>220</v>
      </c>
      <c r="E12" t="str">
        <f t="shared" si="1"/>
        <v>successful</v>
      </c>
      <c r="F12">
        <f t="shared" si="1"/>
        <v>142</v>
      </c>
      <c r="G12" t="str">
        <f t="shared" si="0"/>
        <v>failed</v>
      </c>
      <c r="H12">
        <f t="shared" si="0"/>
        <v>558</v>
      </c>
      <c r="J12" t="s">
        <v>2090</v>
      </c>
      <c r="K12" t="s">
        <v>2090</v>
      </c>
    </row>
    <row r="13" spans="1:16" x14ac:dyDescent="0.2">
      <c r="A13" t="str">
        <f>B13&amp;COUNTIF($B$2:B13,B13)</f>
        <v>failed6</v>
      </c>
      <c r="B13" t="s">
        <v>14</v>
      </c>
      <c r="C13">
        <v>27</v>
      </c>
      <c r="E13" t="str">
        <f t="shared" si="1"/>
        <v>successful</v>
      </c>
      <c r="F13">
        <f t="shared" si="1"/>
        <v>2673</v>
      </c>
      <c r="G13" t="str">
        <f t="shared" si="0"/>
        <v>failed</v>
      </c>
      <c r="H13">
        <f t="shared" si="0"/>
        <v>15</v>
      </c>
      <c r="J13" s="10">
        <f>VAR(F2:F566)</f>
        <v>1606216.5936295739</v>
      </c>
      <c r="K13" s="10">
        <f>VAR($H$2:$H$365)</f>
        <v>924113.45496927318</v>
      </c>
      <c r="M13" s="8"/>
    </row>
    <row r="14" spans="1:16" x14ac:dyDescent="0.2">
      <c r="A14" t="str">
        <f>B14&amp;COUNTIF($B$2:B14,B14)</f>
        <v>failed7</v>
      </c>
      <c r="B14" t="s">
        <v>14</v>
      </c>
      <c r="C14">
        <v>55</v>
      </c>
      <c r="E14" t="str">
        <f t="shared" si="1"/>
        <v>successful</v>
      </c>
      <c r="F14">
        <f t="shared" si="1"/>
        <v>163</v>
      </c>
      <c r="G14" t="str">
        <f t="shared" si="0"/>
        <v>failed</v>
      </c>
      <c r="H14">
        <f t="shared" si="0"/>
        <v>2307</v>
      </c>
      <c r="J14" t="s">
        <v>2091</v>
      </c>
      <c r="K14" t="s">
        <v>2091</v>
      </c>
    </row>
    <row r="15" spans="1:16" x14ac:dyDescent="0.2">
      <c r="A15" t="str">
        <f>B15&amp;COUNTIF($B$2:B15,B15)</f>
        <v>successful6</v>
      </c>
      <c r="B15" t="s">
        <v>20</v>
      </c>
      <c r="C15">
        <v>98</v>
      </c>
      <c r="E15" t="str">
        <f t="shared" si="1"/>
        <v>successful</v>
      </c>
      <c r="F15">
        <f t="shared" si="1"/>
        <v>2220</v>
      </c>
      <c r="G15" t="str">
        <f t="shared" si="0"/>
        <v>failed</v>
      </c>
      <c r="H15">
        <f t="shared" si="0"/>
        <v>88</v>
      </c>
      <c r="J15" s="10">
        <f>STDEV(F2:F566)</f>
        <v>1267.366006183523</v>
      </c>
      <c r="K15" s="10">
        <f>STDEV($H$2:$H$365)</f>
        <v>961.30819978260524</v>
      </c>
      <c r="M15" s="8"/>
    </row>
    <row r="16" spans="1:16" x14ac:dyDescent="0.2">
      <c r="A16" t="str">
        <f>B16&amp;COUNTIF($B$2:B16,B16)</f>
        <v>failed8</v>
      </c>
      <c r="B16" t="s">
        <v>14</v>
      </c>
      <c r="C16">
        <v>200</v>
      </c>
      <c r="E16" t="str">
        <f t="shared" si="1"/>
        <v>successful</v>
      </c>
      <c r="F16">
        <f t="shared" si="1"/>
        <v>1606</v>
      </c>
      <c r="G16" t="str">
        <f t="shared" si="0"/>
        <v>failed</v>
      </c>
      <c r="H16">
        <f t="shared" si="0"/>
        <v>48</v>
      </c>
    </row>
    <row r="17" spans="1:13" x14ac:dyDescent="0.2">
      <c r="A17" t="str">
        <f>B17&amp;COUNTIF($B$2:B17,B17)</f>
        <v>failed9</v>
      </c>
      <c r="B17" t="s">
        <v>14</v>
      </c>
      <c r="C17">
        <v>452</v>
      </c>
      <c r="E17" t="str">
        <f t="shared" si="1"/>
        <v>successful</v>
      </c>
      <c r="F17">
        <f t="shared" si="1"/>
        <v>129</v>
      </c>
      <c r="G17" t="str">
        <f t="shared" si="0"/>
        <v>failed</v>
      </c>
      <c r="H17">
        <f t="shared" si="0"/>
        <v>1</v>
      </c>
      <c r="J17" s="14" t="s">
        <v>2092</v>
      </c>
      <c r="K17" s="14"/>
      <c r="M17" s="8"/>
    </row>
    <row r="18" spans="1:13" x14ac:dyDescent="0.2">
      <c r="A18" t="str">
        <f>B18&amp;COUNTIF($B$2:B18,B18)</f>
        <v>successful7</v>
      </c>
      <c r="B18" t="s">
        <v>20</v>
      </c>
      <c r="C18">
        <v>100</v>
      </c>
      <c r="E18" t="str">
        <f t="shared" si="1"/>
        <v>successful</v>
      </c>
      <c r="F18">
        <f t="shared" si="1"/>
        <v>226</v>
      </c>
      <c r="G18" t="str">
        <f t="shared" si="0"/>
        <v>failed</v>
      </c>
      <c r="H18">
        <f t="shared" si="0"/>
        <v>1467</v>
      </c>
      <c r="J18" s="14"/>
      <c r="K18" s="14"/>
    </row>
    <row r="19" spans="1:13" x14ac:dyDescent="0.2">
      <c r="A19" t="str">
        <f>B19&amp;COUNTIF($B$2:B19,B19)</f>
        <v>successful8</v>
      </c>
      <c r="B19" t="s">
        <v>20</v>
      </c>
      <c r="C19">
        <v>1249</v>
      </c>
      <c r="E19" t="str">
        <f t="shared" si="1"/>
        <v>successful</v>
      </c>
      <c r="F19">
        <f t="shared" si="1"/>
        <v>5419</v>
      </c>
      <c r="G19" t="str">
        <f t="shared" si="0"/>
        <v>failed</v>
      </c>
      <c r="H19">
        <f t="shared" si="0"/>
        <v>75</v>
      </c>
      <c r="J19" s="14"/>
      <c r="K19" s="14"/>
      <c r="M19" s="8"/>
    </row>
    <row r="20" spans="1:13" x14ac:dyDescent="0.2">
      <c r="A20" t="str">
        <f>B20&amp;COUNTIF($B$2:B20,B20)</f>
        <v>canceled1</v>
      </c>
      <c r="B20" t="s">
        <v>74</v>
      </c>
      <c r="C20">
        <v>135</v>
      </c>
      <c r="E20" t="str">
        <f t="shared" si="1"/>
        <v>successful</v>
      </c>
      <c r="F20">
        <f t="shared" si="1"/>
        <v>165</v>
      </c>
      <c r="G20" t="str">
        <f t="shared" si="0"/>
        <v>failed</v>
      </c>
      <c r="H20">
        <f t="shared" si="0"/>
        <v>120</v>
      </c>
    </row>
    <row r="21" spans="1:13" x14ac:dyDescent="0.2">
      <c r="A21" t="str">
        <f>B21&amp;COUNTIF($B$2:B21,B21)</f>
        <v>failed10</v>
      </c>
      <c r="B21" t="s">
        <v>14</v>
      </c>
      <c r="C21">
        <v>674</v>
      </c>
      <c r="E21" t="str">
        <f t="shared" si="1"/>
        <v>successful</v>
      </c>
      <c r="F21">
        <f t="shared" si="1"/>
        <v>1965</v>
      </c>
      <c r="G21" t="str">
        <f t="shared" si="0"/>
        <v>failed</v>
      </c>
      <c r="H21">
        <f t="shared" si="0"/>
        <v>2253</v>
      </c>
      <c r="M21" s="8"/>
    </row>
    <row r="22" spans="1:13" ht="16" customHeight="1" x14ac:dyDescent="0.2">
      <c r="A22" t="str">
        <f>B22&amp;COUNTIF($B$2:B22,B22)</f>
        <v>successful9</v>
      </c>
      <c r="B22" t="s">
        <v>20</v>
      </c>
      <c r="C22">
        <v>1396</v>
      </c>
      <c r="E22" t="str">
        <f t="shared" si="1"/>
        <v>successful</v>
      </c>
      <c r="F22">
        <f t="shared" si="1"/>
        <v>16</v>
      </c>
      <c r="G22" t="str">
        <f t="shared" si="0"/>
        <v>failed</v>
      </c>
      <c r="H22">
        <f t="shared" si="0"/>
        <v>5</v>
      </c>
      <c r="J22" s="14" t="s">
        <v>2093</v>
      </c>
      <c r="K22" s="14"/>
    </row>
    <row r="23" spans="1:13" x14ac:dyDescent="0.2">
      <c r="A23" t="str">
        <f>B23&amp;COUNTIF($B$2:B23,B23)</f>
        <v>failed11</v>
      </c>
      <c r="B23" t="s">
        <v>14</v>
      </c>
      <c r="C23">
        <v>558</v>
      </c>
      <c r="E23" t="str">
        <f t="shared" si="1"/>
        <v>successful</v>
      </c>
      <c r="F23">
        <f t="shared" si="1"/>
        <v>107</v>
      </c>
      <c r="G23" t="str">
        <f t="shared" si="0"/>
        <v>failed</v>
      </c>
      <c r="H23">
        <f t="shared" si="0"/>
        <v>38</v>
      </c>
      <c r="J23" s="14"/>
      <c r="K23" s="14"/>
      <c r="M23" s="8"/>
    </row>
    <row r="24" spans="1:13" x14ac:dyDescent="0.2">
      <c r="A24" t="str">
        <f>B24&amp;COUNTIF($B$2:B24,B24)</f>
        <v>successful10</v>
      </c>
      <c r="B24" t="s">
        <v>20</v>
      </c>
      <c r="C24">
        <v>890</v>
      </c>
      <c r="E24" t="str">
        <f t="shared" si="1"/>
        <v>successful</v>
      </c>
      <c r="F24">
        <f t="shared" si="1"/>
        <v>134</v>
      </c>
      <c r="G24" t="str">
        <f t="shared" si="0"/>
        <v>failed</v>
      </c>
      <c r="H24">
        <f t="shared" si="0"/>
        <v>12</v>
      </c>
      <c r="J24" s="14"/>
      <c r="K24" s="14"/>
    </row>
    <row r="25" spans="1:13" x14ac:dyDescent="0.2">
      <c r="A25" t="str">
        <f>B25&amp;COUNTIF($B$2:B25,B25)</f>
        <v>successful11</v>
      </c>
      <c r="B25" t="s">
        <v>20</v>
      </c>
      <c r="C25">
        <v>142</v>
      </c>
      <c r="E25" t="str">
        <f t="shared" si="1"/>
        <v>successful</v>
      </c>
      <c r="F25">
        <f t="shared" si="1"/>
        <v>198</v>
      </c>
      <c r="G25" t="str">
        <f t="shared" si="0"/>
        <v>failed</v>
      </c>
      <c r="H25">
        <f t="shared" si="0"/>
        <v>1684</v>
      </c>
      <c r="J25" s="14"/>
      <c r="K25" s="14"/>
      <c r="M25" s="8"/>
    </row>
    <row r="26" spans="1:13" x14ac:dyDescent="0.2">
      <c r="A26" t="str">
        <f>B26&amp;COUNTIF($B$2:B26,B26)</f>
        <v>successful12</v>
      </c>
      <c r="B26" t="s">
        <v>20</v>
      </c>
      <c r="C26">
        <v>2673</v>
      </c>
      <c r="E26" t="str">
        <f t="shared" si="1"/>
        <v>successful</v>
      </c>
      <c r="F26">
        <f t="shared" si="1"/>
        <v>111</v>
      </c>
      <c r="G26" t="str">
        <f t="shared" si="0"/>
        <v>failed</v>
      </c>
      <c r="H26">
        <f t="shared" si="0"/>
        <v>56</v>
      </c>
      <c r="J26" s="14"/>
      <c r="K26" s="14"/>
    </row>
    <row r="27" spans="1:13" x14ac:dyDescent="0.2">
      <c r="A27" t="str">
        <f>B27&amp;COUNTIF($B$2:B27,B27)</f>
        <v>successful13</v>
      </c>
      <c r="B27" t="s">
        <v>20</v>
      </c>
      <c r="C27">
        <v>163</v>
      </c>
      <c r="E27" t="str">
        <f t="shared" si="1"/>
        <v>successful</v>
      </c>
      <c r="F27">
        <f t="shared" si="1"/>
        <v>222</v>
      </c>
      <c r="G27" t="str">
        <f t="shared" si="0"/>
        <v>failed</v>
      </c>
      <c r="H27">
        <f t="shared" si="0"/>
        <v>838</v>
      </c>
      <c r="J27" s="14"/>
      <c r="K27" s="14"/>
      <c r="M27" s="8"/>
    </row>
    <row r="28" spans="1:13" x14ac:dyDescent="0.2">
      <c r="A28" t="str">
        <f>B28&amp;COUNTIF($B$2:B28,B28)</f>
        <v>canceled2</v>
      </c>
      <c r="B28" t="s">
        <v>74</v>
      </c>
      <c r="C28">
        <v>1480</v>
      </c>
      <c r="E28" t="str">
        <f t="shared" si="1"/>
        <v>successful</v>
      </c>
      <c r="F28">
        <f t="shared" si="1"/>
        <v>6212</v>
      </c>
      <c r="G28" t="str">
        <f t="shared" si="0"/>
        <v>failed</v>
      </c>
      <c r="H28">
        <f t="shared" si="0"/>
        <v>1000</v>
      </c>
    </row>
    <row r="29" spans="1:13" x14ac:dyDescent="0.2">
      <c r="A29" t="str">
        <f>B29&amp;COUNTIF($B$2:B29,B29)</f>
        <v>failed12</v>
      </c>
      <c r="B29" t="s">
        <v>14</v>
      </c>
      <c r="C29">
        <v>15</v>
      </c>
      <c r="E29" t="str">
        <f t="shared" si="1"/>
        <v>successful</v>
      </c>
      <c r="F29">
        <f t="shared" si="1"/>
        <v>98</v>
      </c>
      <c r="G29" t="str">
        <f t="shared" si="0"/>
        <v>failed</v>
      </c>
      <c r="H29">
        <f t="shared" si="0"/>
        <v>1482</v>
      </c>
      <c r="M29" s="8"/>
    </row>
    <row r="30" spans="1:13" x14ac:dyDescent="0.2">
      <c r="A30" t="str">
        <f>B30&amp;COUNTIF($B$2:B30,B30)</f>
        <v>successful14</v>
      </c>
      <c r="B30" t="s">
        <v>20</v>
      </c>
      <c r="C30">
        <v>2220</v>
      </c>
      <c r="E30" t="str">
        <f t="shared" si="1"/>
        <v>successful</v>
      </c>
      <c r="F30">
        <f t="shared" si="1"/>
        <v>92</v>
      </c>
      <c r="G30" t="str">
        <f t="shared" si="0"/>
        <v>failed</v>
      </c>
      <c r="H30">
        <f t="shared" si="0"/>
        <v>106</v>
      </c>
    </row>
    <row r="31" spans="1:13" x14ac:dyDescent="0.2">
      <c r="A31" t="str">
        <f>B31&amp;COUNTIF($B$2:B31,B31)</f>
        <v>successful15</v>
      </c>
      <c r="B31" t="s">
        <v>20</v>
      </c>
      <c r="C31">
        <v>1606</v>
      </c>
      <c r="E31" t="str">
        <f t="shared" si="1"/>
        <v>successful</v>
      </c>
      <c r="F31">
        <f t="shared" si="1"/>
        <v>149</v>
      </c>
      <c r="G31" t="str">
        <f t="shared" si="0"/>
        <v>failed</v>
      </c>
      <c r="H31">
        <f t="shared" si="0"/>
        <v>679</v>
      </c>
      <c r="M31" s="8"/>
    </row>
    <row r="32" spans="1:13" x14ac:dyDescent="0.2">
      <c r="A32" t="str">
        <f>B32&amp;COUNTIF($B$2:B32,B32)</f>
        <v>successful16</v>
      </c>
      <c r="B32" t="s">
        <v>20</v>
      </c>
      <c r="C32">
        <v>129</v>
      </c>
      <c r="E32" t="str">
        <f t="shared" si="1"/>
        <v>successful</v>
      </c>
      <c r="F32">
        <f t="shared" si="1"/>
        <v>2431</v>
      </c>
      <c r="G32" t="str">
        <f t="shared" si="0"/>
        <v>failed</v>
      </c>
      <c r="H32">
        <f t="shared" si="0"/>
        <v>1220</v>
      </c>
    </row>
    <row r="33" spans="1:13" x14ac:dyDescent="0.2">
      <c r="A33" t="str">
        <f>B33&amp;COUNTIF($B$2:B33,B33)</f>
        <v>successful17</v>
      </c>
      <c r="B33" t="s">
        <v>20</v>
      </c>
      <c r="C33">
        <v>226</v>
      </c>
      <c r="E33" t="str">
        <f t="shared" si="1"/>
        <v>successful</v>
      </c>
      <c r="F33">
        <f t="shared" si="1"/>
        <v>303</v>
      </c>
      <c r="G33" t="str">
        <f t="shared" si="0"/>
        <v>failed</v>
      </c>
      <c r="H33">
        <f t="shared" si="0"/>
        <v>1</v>
      </c>
      <c r="M33" s="8"/>
    </row>
    <row r="34" spans="1:13" x14ac:dyDescent="0.2">
      <c r="A34" t="str">
        <f>B34&amp;COUNTIF($B$2:B34,B34)</f>
        <v>failed13</v>
      </c>
      <c r="B34" t="s">
        <v>14</v>
      </c>
      <c r="C34">
        <v>2307</v>
      </c>
      <c r="E34" t="str">
        <f t="shared" si="1"/>
        <v>successful</v>
      </c>
      <c r="F34">
        <f t="shared" si="1"/>
        <v>209</v>
      </c>
      <c r="G34" t="str">
        <f t="shared" si="0"/>
        <v>failed</v>
      </c>
      <c r="H34">
        <f t="shared" si="0"/>
        <v>37</v>
      </c>
    </row>
    <row r="35" spans="1:13" x14ac:dyDescent="0.2">
      <c r="A35" t="str">
        <f>B35&amp;COUNTIF($B$2:B35,B35)</f>
        <v>successful18</v>
      </c>
      <c r="B35" t="s">
        <v>20</v>
      </c>
      <c r="C35">
        <v>5419</v>
      </c>
      <c r="E35" t="str">
        <f t="shared" si="1"/>
        <v>successful</v>
      </c>
      <c r="F35">
        <f t="shared" si="1"/>
        <v>131</v>
      </c>
      <c r="G35" t="str">
        <f t="shared" si="0"/>
        <v>failed</v>
      </c>
      <c r="H35">
        <f t="shared" si="0"/>
        <v>60</v>
      </c>
      <c r="M35" s="8"/>
    </row>
    <row r="36" spans="1:13" x14ac:dyDescent="0.2">
      <c r="A36" t="str">
        <f>B36&amp;COUNTIF($B$2:B36,B36)</f>
        <v>successful19</v>
      </c>
      <c r="B36" t="s">
        <v>20</v>
      </c>
      <c r="C36">
        <v>165</v>
      </c>
      <c r="E36" t="str">
        <f>VLOOKUP($D$2&amp;ROW()-1,$A$1:$C$1001,MATCH(E$1,$A$1:$C$1,0),0)</f>
        <v>successful</v>
      </c>
      <c r="F36">
        <f>VLOOKUP($D$2&amp;ROW()-1,$A$1:$C$1001,MATCH(F$1,$A$1:$C$1,0),0)</f>
        <v>164</v>
      </c>
      <c r="G36" t="str">
        <f t="shared" si="0"/>
        <v>failed</v>
      </c>
      <c r="H36">
        <f t="shared" si="0"/>
        <v>296</v>
      </c>
    </row>
    <row r="37" spans="1:13" x14ac:dyDescent="0.2">
      <c r="A37" t="str">
        <f>B37&amp;COUNTIF($B$2:B37,B37)</f>
        <v>successful20</v>
      </c>
      <c r="B37" t="s">
        <v>20</v>
      </c>
      <c r="C37">
        <v>1965</v>
      </c>
      <c r="E37" t="str">
        <f>VLOOKUP($D$2&amp;ROW()-1,$A$1:$C$1001,MATCH(E$1,$A$1:$C$1,0),0)</f>
        <v>successful</v>
      </c>
      <c r="F37">
        <f>VLOOKUP($D$2&amp;ROW()-1,$A$1:$C$1001,MATCH(F$1,$A$1:$C$1,0),0)</f>
        <v>201</v>
      </c>
      <c r="G37" t="str">
        <f t="shared" si="0"/>
        <v>failed</v>
      </c>
      <c r="H37">
        <f t="shared" si="0"/>
        <v>3304</v>
      </c>
      <c r="M37" s="8"/>
    </row>
    <row r="38" spans="1:13" x14ac:dyDescent="0.2">
      <c r="A38" t="str">
        <f>B38&amp;COUNTIF($B$2:B38,B38)</f>
        <v>successful21</v>
      </c>
      <c r="B38" t="s">
        <v>20</v>
      </c>
      <c r="C38">
        <v>16</v>
      </c>
      <c r="E38" t="str">
        <f t="shared" ref="E38:F46" si="2">VLOOKUP($D$2&amp;ROW()-1,$A$1:$C$1001,MATCH(E$1,$A$1:$C$1,0),0)</f>
        <v>successful</v>
      </c>
      <c r="F38">
        <f t="shared" si="2"/>
        <v>211</v>
      </c>
      <c r="G38" t="str">
        <f t="shared" si="0"/>
        <v>failed</v>
      </c>
      <c r="H38">
        <f t="shared" si="0"/>
        <v>73</v>
      </c>
    </row>
    <row r="39" spans="1:13" x14ac:dyDescent="0.2">
      <c r="A39" t="str">
        <f>B39&amp;COUNTIF($B$2:B39,B39)</f>
        <v>successful22</v>
      </c>
      <c r="B39" t="s">
        <v>20</v>
      </c>
      <c r="C39">
        <v>107</v>
      </c>
      <c r="E39" t="str">
        <f t="shared" si="2"/>
        <v>successful</v>
      </c>
      <c r="F39">
        <f t="shared" si="2"/>
        <v>128</v>
      </c>
      <c r="G39" t="str">
        <f t="shared" si="0"/>
        <v>failed</v>
      </c>
      <c r="H39">
        <f t="shared" si="0"/>
        <v>3387</v>
      </c>
      <c r="M39" s="8"/>
    </row>
    <row r="40" spans="1:13" x14ac:dyDescent="0.2">
      <c r="A40" t="str">
        <f>B40&amp;COUNTIF($B$2:B40,B40)</f>
        <v>successful23</v>
      </c>
      <c r="B40" t="s">
        <v>20</v>
      </c>
      <c r="C40">
        <v>134</v>
      </c>
      <c r="E40" t="str">
        <f t="shared" si="2"/>
        <v>successful</v>
      </c>
      <c r="F40">
        <f t="shared" si="2"/>
        <v>1600</v>
      </c>
      <c r="G40" t="str">
        <f t="shared" si="0"/>
        <v>failed</v>
      </c>
      <c r="H40">
        <f t="shared" si="0"/>
        <v>662</v>
      </c>
    </row>
    <row r="41" spans="1:13" x14ac:dyDescent="0.2">
      <c r="A41" t="str">
        <f>B41&amp;COUNTIF($B$2:B41,B41)</f>
        <v>failed14</v>
      </c>
      <c r="B41" t="s">
        <v>14</v>
      </c>
      <c r="C41">
        <v>88</v>
      </c>
      <c r="E41" t="str">
        <f t="shared" si="2"/>
        <v>successful</v>
      </c>
      <c r="F41">
        <f t="shared" si="2"/>
        <v>249</v>
      </c>
      <c r="G41" t="str">
        <f t="shared" si="0"/>
        <v>failed</v>
      </c>
      <c r="H41">
        <f t="shared" si="0"/>
        <v>774</v>
      </c>
      <c r="M41" s="8"/>
    </row>
    <row r="42" spans="1:13" x14ac:dyDescent="0.2">
      <c r="A42" t="str">
        <f>B42&amp;COUNTIF($B$2:B42,B42)</f>
        <v>successful24</v>
      </c>
      <c r="B42" t="s">
        <v>20</v>
      </c>
      <c r="C42">
        <v>198</v>
      </c>
      <c r="E42" t="str">
        <f t="shared" si="2"/>
        <v>successful</v>
      </c>
      <c r="F42">
        <f t="shared" si="2"/>
        <v>236</v>
      </c>
      <c r="G42" t="str">
        <f t="shared" si="0"/>
        <v>failed</v>
      </c>
      <c r="H42">
        <f t="shared" si="0"/>
        <v>672</v>
      </c>
    </row>
    <row r="43" spans="1:13" x14ac:dyDescent="0.2">
      <c r="A43" t="str">
        <f>B43&amp;COUNTIF($B$2:B43,B43)</f>
        <v>successful25</v>
      </c>
      <c r="B43" t="s">
        <v>20</v>
      </c>
      <c r="C43">
        <v>111</v>
      </c>
      <c r="E43" t="str">
        <f t="shared" si="2"/>
        <v>successful</v>
      </c>
      <c r="F43">
        <f t="shared" si="2"/>
        <v>4065</v>
      </c>
      <c r="G43" t="str">
        <f t="shared" si="0"/>
        <v>failed</v>
      </c>
      <c r="H43">
        <f t="shared" si="0"/>
        <v>940</v>
      </c>
      <c r="M43" s="8"/>
    </row>
    <row r="44" spans="1:13" x14ac:dyDescent="0.2">
      <c r="A44" t="str">
        <f>B44&amp;COUNTIF($B$2:B44,B44)</f>
        <v>successful26</v>
      </c>
      <c r="B44" t="s">
        <v>20</v>
      </c>
      <c r="C44">
        <v>222</v>
      </c>
      <c r="E44" t="str">
        <f t="shared" si="2"/>
        <v>successful</v>
      </c>
      <c r="F44">
        <f t="shared" si="2"/>
        <v>246</v>
      </c>
      <c r="G44" t="str">
        <f t="shared" si="0"/>
        <v>failed</v>
      </c>
      <c r="H44">
        <f t="shared" si="0"/>
        <v>117</v>
      </c>
    </row>
    <row r="45" spans="1:13" x14ac:dyDescent="0.2">
      <c r="A45" t="str">
        <f>B45&amp;COUNTIF($B$2:B45,B45)</f>
        <v>successful27</v>
      </c>
      <c r="B45" t="s">
        <v>20</v>
      </c>
      <c r="C45">
        <v>6212</v>
      </c>
      <c r="E45" t="str">
        <f t="shared" si="2"/>
        <v>successful</v>
      </c>
      <c r="F45">
        <f t="shared" si="2"/>
        <v>2475</v>
      </c>
      <c r="G45" t="str">
        <f t="shared" si="0"/>
        <v>failed</v>
      </c>
      <c r="H45">
        <f t="shared" si="0"/>
        <v>115</v>
      </c>
      <c r="M45" s="8"/>
    </row>
    <row r="46" spans="1:13" x14ac:dyDescent="0.2">
      <c r="A46" t="str">
        <f>B46&amp;COUNTIF($B$2:B46,B46)</f>
        <v>successful28</v>
      </c>
      <c r="B46" t="s">
        <v>20</v>
      </c>
      <c r="C46">
        <v>98</v>
      </c>
      <c r="E46" t="str">
        <f t="shared" si="2"/>
        <v>successful</v>
      </c>
      <c r="F46">
        <f t="shared" si="2"/>
        <v>76</v>
      </c>
      <c r="G46" t="str">
        <f t="shared" si="0"/>
        <v>failed</v>
      </c>
      <c r="H46">
        <f t="shared" si="0"/>
        <v>326</v>
      </c>
    </row>
    <row r="47" spans="1:13" x14ac:dyDescent="0.2">
      <c r="A47" t="str">
        <f>B47&amp;COUNTIF($B$2:B47,B47)</f>
        <v>failed15</v>
      </c>
      <c r="B47" t="s">
        <v>14</v>
      </c>
      <c r="C47">
        <v>48</v>
      </c>
      <c r="E47" t="str">
        <f>VLOOKUP($D$2&amp;ROW()-1,$A$1:$C$1001,MATCH(E$1,$A$1:$C$1,0),0)</f>
        <v>successful</v>
      </c>
      <c r="F47">
        <f>VLOOKUP($D$2&amp;ROW()-1,$A$1:$C$1001,MATCH(F$1,$A$1:$C$1,0),0)</f>
        <v>54</v>
      </c>
      <c r="G47" t="str">
        <f t="shared" si="0"/>
        <v>failed</v>
      </c>
      <c r="H47">
        <f t="shared" si="0"/>
        <v>1</v>
      </c>
      <c r="M47" s="8"/>
    </row>
    <row r="48" spans="1:13" x14ac:dyDescent="0.2">
      <c r="A48" t="str">
        <f>B48&amp;COUNTIF($B$2:B48,B48)</f>
        <v>successful29</v>
      </c>
      <c r="B48" t="s">
        <v>20</v>
      </c>
      <c r="C48">
        <v>92</v>
      </c>
      <c r="E48" t="str">
        <f>VLOOKUP($D$2&amp;ROW()-1,$A$1:$C$1001,MATCH(E$1,$A$1:$C$1,0),0)</f>
        <v>successful</v>
      </c>
      <c r="F48">
        <f>VLOOKUP($D$2&amp;ROW()-1,$A$1:$C$1001,MATCH(F$1,$A$1:$C$1,0),0)</f>
        <v>88</v>
      </c>
      <c r="G48" t="str">
        <f t="shared" si="0"/>
        <v>failed</v>
      </c>
      <c r="H48">
        <f t="shared" si="0"/>
        <v>1467</v>
      </c>
    </row>
    <row r="49" spans="1:13" x14ac:dyDescent="0.2">
      <c r="A49" t="str">
        <f>B49&amp;COUNTIF($B$2:B49,B49)</f>
        <v>successful30</v>
      </c>
      <c r="B49" t="s">
        <v>20</v>
      </c>
      <c r="C49">
        <v>149</v>
      </c>
      <c r="E49" t="str">
        <f t="shared" ref="E49:F60" si="3">VLOOKUP($D$2&amp;ROW()-1,$A$1:$C$1001,MATCH(E$1,$A$1:$C$1,0),0)</f>
        <v>successful</v>
      </c>
      <c r="F49">
        <f t="shared" si="3"/>
        <v>85</v>
      </c>
      <c r="G49" t="str">
        <f t="shared" si="0"/>
        <v>failed</v>
      </c>
      <c r="H49">
        <f t="shared" si="0"/>
        <v>5681</v>
      </c>
      <c r="M49" s="8"/>
    </row>
    <row r="50" spans="1:13" x14ac:dyDescent="0.2">
      <c r="A50" t="str">
        <f>B50&amp;COUNTIF($B$2:B50,B50)</f>
        <v>successful31</v>
      </c>
      <c r="B50" t="s">
        <v>20</v>
      </c>
      <c r="C50">
        <v>2431</v>
      </c>
      <c r="E50" t="str">
        <f t="shared" si="3"/>
        <v>successful</v>
      </c>
      <c r="F50">
        <f t="shared" si="3"/>
        <v>170</v>
      </c>
      <c r="G50" t="str">
        <f t="shared" si="0"/>
        <v>failed</v>
      </c>
      <c r="H50">
        <f t="shared" si="0"/>
        <v>1059</v>
      </c>
    </row>
    <row r="51" spans="1:13" x14ac:dyDescent="0.2">
      <c r="A51" t="str">
        <f>B51&amp;COUNTIF($B$2:B51,B51)</f>
        <v>successful32</v>
      </c>
      <c r="B51" t="s">
        <v>20</v>
      </c>
      <c r="C51">
        <v>303</v>
      </c>
      <c r="E51" t="str">
        <f t="shared" si="3"/>
        <v>successful</v>
      </c>
      <c r="F51">
        <f t="shared" si="3"/>
        <v>330</v>
      </c>
      <c r="G51" t="str">
        <f t="shared" si="0"/>
        <v>failed</v>
      </c>
      <c r="H51">
        <f t="shared" si="0"/>
        <v>1194</v>
      </c>
      <c r="M51" s="8"/>
    </row>
    <row r="52" spans="1:13" x14ac:dyDescent="0.2">
      <c r="A52" t="str">
        <f>B52&amp;COUNTIF($B$2:B52,B52)</f>
        <v>failed16</v>
      </c>
      <c r="B52" t="s">
        <v>14</v>
      </c>
      <c r="C52">
        <v>1</v>
      </c>
      <c r="E52" t="str">
        <f t="shared" si="3"/>
        <v>successful</v>
      </c>
      <c r="F52">
        <f t="shared" si="3"/>
        <v>127</v>
      </c>
      <c r="G52" t="str">
        <f t="shared" si="0"/>
        <v>failed</v>
      </c>
      <c r="H52">
        <f t="shared" si="0"/>
        <v>30</v>
      </c>
    </row>
    <row r="53" spans="1:13" x14ac:dyDescent="0.2">
      <c r="A53" t="str">
        <f>B53&amp;COUNTIF($B$2:B53,B53)</f>
        <v>failed17</v>
      </c>
      <c r="B53" t="s">
        <v>14</v>
      </c>
      <c r="C53">
        <v>1467</v>
      </c>
      <c r="E53" t="str">
        <f t="shared" si="3"/>
        <v>successful</v>
      </c>
      <c r="F53">
        <f t="shared" si="3"/>
        <v>411</v>
      </c>
      <c r="G53" t="str">
        <f t="shared" si="0"/>
        <v>failed</v>
      </c>
      <c r="H53">
        <f t="shared" si="0"/>
        <v>75</v>
      </c>
      <c r="M53" s="8"/>
    </row>
    <row r="54" spans="1:13" x14ac:dyDescent="0.2">
      <c r="A54" t="str">
        <f>B54&amp;COUNTIF($B$2:B54,B54)</f>
        <v>failed18</v>
      </c>
      <c r="B54" t="s">
        <v>14</v>
      </c>
      <c r="C54">
        <v>75</v>
      </c>
      <c r="E54" t="str">
        <f t="shared" si="3"/>
        <v>successful</v>
      </c>
      <c r="F54">
        <f t="shared" si="3"/>
        <v>180</v>
      </c>
      <c r="G54" t="str">
        <f t="shared" si="0"/>
        <v>failed</v>
      </c>
      <c r="H54">
        <f t="shared" si="0"/>
        <v>955</v>
      </c>
    </row>
    <row r="55" spans="1:13" x14ac:dyDescent="0.2">
      <c r="A55" t="str">
        <f>B55&amp;COUNTIF($B$2:B55,B55)</f>
        <v>successful33</v>
      </c>
      <c r="B55" t="s">
        <v>20</v>
      </c>
      <c r="C55">
        <v>209</v>
      </c>
      <c r="E55" t="str">
        <f t="shared" si="3"/>
        <v>successful</v>
      </c>
      <c r="F55">
        <f t="shared" si="3"/>
        <v>374</v>
      </c>
      <c r="G55" t="str">
        <f t="shared" si="0"/>
        <v>failed</v>
      </c>
      <c r="H55">
        <f t="shared" si="0"/>
        <v>67</v>
      </c>
      <c r="M55" s="8"/>
    </row>
    <row r="56" spans="1:13" x14ac:dyDescent="0.2">
      <c r="A56" t="str">
        <f>B56&amp;COUNTIF($B$2:B56,B56)</f>
        <v>failed19</v>
      </c>
      <c r="B56" t="s">
        <v>14</v>
      </c>
      <c r="C56">
        <v>120</v>
      </c>
      <c r="E56" t="str">
        <f t="shared" si="3"/>
        <v>successful</v>
      </c>
      <c r="F56">
        <f t="shared" si="3"/>
        <v>71</v>
      </c>
      <c r="G56" t="str">
        <f t="shared" si="0"/>
        <v>failed</v>
      </c>
      <c r="H56">
        <f t="shared" si="0"/>
        <v>5</v>
      </c>
    </row>
    <row r="57" spans="1:13" x14ac:dyDescent="0.2">
      <c r="A57" t="str">
        <f>B57&amp;COUNTIF($B$2:B57,B57)</f>
        <v>successful34</v>
      </c>
      <c r="B57" t="s">
        <v>20</v>
      </c>
      <c r="C57">
        <v>131</v>
      </c>
      <c r="E57" t="str">
        <f t="shared" si="3"/>
        <v>successful</v>
      </c>
      <c r="F57">
        <f t="shared" si="3"/>
        <v>203</v>
      </c>
      <c r="G57" t="str">
        <f t="shared" si="0"/>
        <v>failed</v>
      </c>
      <c r="H57">
        <f t="shared" si="0"/>
        <v>26</v>
      </c>
      <c r="M57" s="8"/>
    </row>
    <row r="58" spans="1:13" x14ac:dyDescent="0.2">
      <c r="A58" t="str">
        <f>B58&amp;COUNTIF($B$2:B58,B58)</f>
        <v>successful35</v>
      </c>
      <c r="B58" t="s">
        <v>20</v>
      </c>
      <c r="C58">
        <v>164</v>
      </c>
      <c r="E58" t="str">
        <f t="shared" si="3"/>
        <v>successful</v>
      </c>
      <c r="F58">
        <f t="shared" si="3"/>
        <v>113</v>
      </c>
      <c r="G58" t="str">
        <f t="shared" si="0"/>
        <v>failed</v>
      </c>
      <c r="H58">
        <f t="shared" si="0"/>
        <v>1130</v>
      </c>
    </row>
    <row r="59" spans="1:13" x14ac:dyDescent="0.2">
      <c r="A59" t="str">
        <f>B59&amp;COUNTIF($B$2:B59,B59)</f>
        <v>successful36</v>
      </c>
      <c r="B59" t="s">
        <v>20</v>
      </c>
      <c r="C59">
        <v>201</v>
      </c>
      <c r="E59" t="str">
        <f t="shared" si="3"/>
        <v>successful</v>
      </c>
      <c r="F59">
        <f t="shared" si="3"/>
        <v>96</v>
      </c>
      <c r="G59" t="str">
        <f t="shared" si="0"/>
        <v>failed</v>
      </c>
      <c r="H59">
        <f t="shared" si="0"/>
        <v>782</v>
      </c>
      <c r="M59" s="8"/>
    </row>
    <row r="60" spans="1:13" x14ac:dyDescent="0.2">
      <c r="A60" t="str">
        <f>B60&amp;COUNTIF($B$2:B60,B60)</f>
        <v>successful37</v>
      </c>
      <c r="B60" t="s">
        <v>20</v>
      </c>
      <c r="C60">
        <v>211</v>
      </c>
      <c r="E60" t="str">
        <f t="shared" si="3"/>
        <v>successful</v>
      </c>
      <c r="F60">
        <f t="shared" si="3"/>
        <v>498</v>
      </c>
      <c r="G60" t="str">
        <f t="shared" si="0"/>
        <v>failed</v>
      </c>
      <c r="H60">
        <f t="shared" si="0"/>
        <v>210</v>
      </c>
    </row>
    <row r="61" spans="1:13" x14ac:dyDescent="0.2">
      <c r="A61" t="str">
        <f>B61&amp;COUNTIF($B$2:B61,B61)</f>
        <v>successful38</v>
      </c>
      <c r="B61" t="s">
        <v>20</v>
      </c>
      <c r="C61">
        <v>128</v>
      </c>
      <c r="E61" t="str">
        <f>VLOOKUP($D$2&amp;ROW()-1,$A$1:$C$1001,MATCH(E$1,$A$1:$C$1,0),0)</f>
        <v>successful</v>
      </c>
      <c r="F61">
        <f>VLOOKUP($D$2&amp;ROW()-1,$A$1:$C$1001,MATCH(F$1,$A$1:$C$1,0),0)</f>
        <v>180</v>
      </c>
      <c r="G61" t="str">
        <f t="shared" si="0"/>
        <v>failed</v>
      </c>
      <c r="H61">
        <f t="shared" si="0"/>
        <v>136</v>
      </c>
      <c r="M61" s="8"/>
    </row>
    <row r="62" spans="1:13" x14ac:dyDescent="0.2">
      <c r="A62" t="str">
        <f>B62&amp;COUNTIF($B$2:B62,B62)</f>
        <v>successful39</v>
      </c>
      <c r="B62" t="s">
        <v>20</v>
      </c>
      <c r="C62">
        <v>1600</v>
      </c>
      <c r="E62" t="str">
        <f>VLOOKUP($D$2&amp;ROW()-1,$A$1:$C$1001,MATCH(E$1,$A$1:$C$1,0),0)</f>
        <v>successful</v>
      </c>
      <c r="F62">
        <f>VLOOKUP($D$2&amp;ROW()-1,$A$1:$C$1001,MATCH(F$1,$A$1:$C$1,0),0)</f>
        <v>27</v>
      </c>
      <c r="G62" t="str">
        <f t="shared" si="0"/>
        <v>failed</v>
      </c>
      <c r="H62">
        <f t="shared" si="0"/>
        <v>86</v>
      </c>
    </row>
    <row r="63" spans="1:13" x14ac:dyDescent="0.2">
      <c r="A63" t="str">
        <f>B63&amp;COUNTIF($B$2:B63,B63)</f>
        <v>failed20</v>
      </c>
      <c r="B63" t="s">
        <v>14</v>
      </c>
      <c r="C63">
        <v>2253</v>
      </c>
      <c r="E63" t="str">
        <f t="shared" ref="E63:F82" si="4">VLOOKUP($D$2&amp;ROW()-1,$A$1:$C$1001,MATCH(E$1,$A$1:$C$1,0),0)</f>
        <v>successful</v>
      </c>
      <c r="F63">
        <f t="shared" si="4"/>
        <v>2331</v>
      </c>
      <c r="G63" t="str">
        <f t="shared" si="0"/>
        <v>failed</v>
      </c>
      <c r="H63">
        <f t="shared" si="0"/>
        <v>19</v>
      </c>
      <c r="M63" s="8"/>
    </row>
    <row r="64" spans="1:13" x14ac:dyDescent="0.2">
      <c r="A64" t="str">
        <f>B64&amp;COUNTIF($B$2:B64,B64)</f>
        <v>successful40</v>
      </c>
      <c r="B64" t="s">
        <v>20</v>
      </c>
      <c r="C64">
        <v>249</v>
      </c>
      <c r="E64" t="str">
        <f t="shared" si="4"/>
        <v>successful</v>
      </c>
      <c r="F64">
        <f t="shared" si="4"/>
        <v>113</v>
      </c>
      <c r="G64" t="str">
        <f t="shared" si="0"/>
        <v>failed</v>
      </c>
      <c r="H64">
        <f t="shared" si="0"/>
        <v>886</v>
      </c>
    </row>
    <row r="65" spans="1:13" x14ac:dyDescent="0.2">
      <c r="A65" t="str">
        <f>B65&amp;COUNTIF($B$2:B65,B65)</f>
        <v>failed21</v>
      </c>
      <c r="B65" t="s">
        <v>14</v>
      </c>
      <c r="C65">
        <v>5</v>
      </c>
      <c r="E65" t="str">
        <f t="shared" si="4"/>
        <v>successful</v>
      </c>
      <c r="F65">
        <f t="shared" si="4"/>
        <v>164</v>
      </c>
      <c r="G65" t="str">
        <f t="shared" si="0"/>
        <v>failed</v>
      </c>
      <c r="H65">
        <f t="shared" si="0"/>
        <v>35</v>
      </c>
      <c r="M65" s="8"/>
    </row>
    <row r="66" spans="1:13" x14ac:dyDescent="0.2">
      <c r="A66" t="str">
        <f>B66&amp;COUNTIF($B$2:B66,B66)</f>
        <v>failed22</v>
      </c>
      <c r="B66" t="s">
        <v>14</v>
      </c>
      <c r="C66">
        <v>38</v>
      </c>
      <c r="E66" t="str">
        <f t="shared" si="4"/>
        <v>successful</v>
      </c>
      <c r="F66">
        <f t="shared" si="4"/>
        <v>164</v>
      </c>
      <c r="G66" t="str">
        <f t="shared" si="0"/>
        <v>failed</v>
      </c>
      <c r="H66">
        <f t="shared" si="0"/>
        <v>24</v>
      </c>
    </row>
    <row r="67" spans="1:13" x14ac:dyDescent="0.2">
      <c r="A67" t="str">
        <f>B67&amp;COUNTIF($B$2:B67,B67)</f>
        <v>successful41</v>
      </c>
      <c r="B67" t="s">
        <v>20</v>
      </c>
      <c r="C67">
        <v>236</v>
      </c>
      <c r="E67" t="str">
        <f t="shared" si="4"/>
        <v>successful</v>
      </c>
      <c r="F67">
        <f t="shared" si="4"/>
        <v>336</v>
      </c>
      <c r="G67" t="str">
        <f t="shared" ref="G67:H130" si="5">VLOOKUP($D$3&amp;ROW()-1,$A$1:$C$1001,MATCH(G$1,$A$1:$C$1,0),0)</f>
        <v>failed</v>
      </c>
      <c r="H67">
        <f t="shared" si="5"/>
        <v>86</v>
      </c>
      <c r="M67" s="8"/>
    </row>
    <row r="68" spans="1:13" x14ac:dyDescent="0.2">
      <c r="A68" t="str">
        <f>B68&amp;COUNTIF($B$2:B68,B68)</f>
        <v>failed23</v>
      </c>
      <c r="B68" t="s">
        <v>14</v>
      </c>
      <c r="C68">
        <v>12</v>
      </c>
      <c r="E68" t="str">
        <f t="shared" si="4"/>
        <v>successful</v>
      </c>
      <c r="F68">
        <f t="shared" si="4"/>
        <v>1917</v>
      </c>
      <c r="G68" t="str">
        <f t="shared" si="5"/>
        <v>failed</v>
      </c>
      <c r="H68">
        <f t="shared" si="5"/>
        <v>243</v>
      </c>
    </row>
    <row r="69" spans="1:13" x14ac:dyDescent="0.2">
      <c r="A69" t="str">
        <f>B69&amp;COUNTIF($B$2:B69,B69)</f>
        <v>successful42</v>
      </c>
      <c r="B69" t="s">
        <v>20</v>
      </c>
      <c r="C69">
        <v>4065</v>
      </c>
      <c r="E69" t="str">
        <f t="shared" si="4"/>
        <v>successful</v>
      </c>
      <c r="F69">
        <f t="shared" si="4"/>
        <v>95</v>
      </c>
      <c r="G69" t="str">
        <f t="shared" si="5"/>
        <v>failed</v>
      </c>
      <c r="H69">
        <f t="shared" si="5"/>
        <v>65</v>
      </c>
      <c r="M69" s="8"/>
    </row>
    <row r="70" spans="1:13" x14ac:dyDescent="0.2">
      <c r="A70" t="str">
        <f>B70&amp;COUNTIF($B$2:B70,B70)</f>
        <v>successful43</v>
      </c>
      <c r="B70" t="s">
        <v>20</v>
      </c>
      <c r="C70">
        <v>246</v>
      </c>
      <c r="E70" t="str">
        <f t="shared" si="4"/>
        <v>successful</v>
      </c>
      <c r="F70">
        <f t="shared" si="4"/>
        <v>147</v>
      </c>
      <c r="G70" t="str">
        <f t="shared" si="5"/>
        <v>failed</v>
      </c>
      <c r="H70">
        <f t="shared" si="5"/>
        <v>100</v>
      </c>
    </row>
    <row r="71" spans="1:13" x14ac:dyDescent="0.2">
      <c r="A71" t="str">
        <f>B71&amp;COUNTIF($B$2:B71,B71)</f>
        <v>canceled3</v>
      </c>
      <c r="B71" t="s">
        <v>74</v>
      </c>
      <c r="C71">
        <v>17</v>
      </c>
      <c r="E71" t="str">
        <f t="shared" si="4"/>
        <v>successful</v>
      </c>
      <c r="F71">
        <f t="shared" si="4"/>
        <v>86</v>
      </c>
      <c r="G71" t="str">
        <f t="shared" si="5"/>
        <v>failed</v>
      </c>
      <c r="H71">
        <f t="shared" si="5"/>
        <v>168</v>
      </c>
      <c r="M71" s="8"/>
    </row>
    <row r="72" spans="1:13" x14ac:dyDescent="0.2">
      <c r="A72" t="str">
        <f>B72&amp;COUNTIF($B$2:B72,B72)</f>
        <v>successful44</v>
      </c>
      <c r="B72" t="s">
        <v>20</v>
      </c>
      <c r="C72">
        <v>2475</v>
      </c>
      <c r="E72" t="str">
        <f t="shared" si="4"/>
        <v>successful</v>
      </c>
      <c r="F72">
        <f t="shared" si="4"/>
        <v>83</v>
      </c>
      <c r="G72" t="str">
        <f t="shared" si="5"/>
        <v>failed</v>
      </c>
      <c r="H72">
        <f t="shared" si="5"/>
        <v>13</v>
      </c>
    </row>
    <row r="73" spans="1:13" x14ac:dyDescent="0.2">
      <c r="A73" t="str">
        <f>B73&amp;COUNTIF($B$2:B73,B73)</f>
        <v>successful45</v>
      </c>
      <c r="B73" t="s">
        <v>20</v>
      </c>
      <c r="C73">
        <v>76</v>
      </c>
      <c r="E73" t="str">
        <f t="shared" si="4"/>
        <v>successful</v>
      </c>
      <c r="F73">
        <f t="shared" si="4"/>
        <v>676</v>
      </c>
      <c r="G73" t="str">
        <f t="shared" si="5"/>
        <v>failed</v>
      </c>
      <c r="H73">
        <f t="shared" si="5"/>
        <v>1</v>
      </c>
      <c r="M73" s="8"/>
    </row>
    <row r="74" spans="1:13" x14ac:dyDescent="0.2">
      <c r="A74" t="str">
        <f>B74&amp;COUNTIF($B$2:B74,B74)</f>
        <v>successful46</v>
      </c>
      <c r="B74" t="s">
        <v>20</v>
      </c>
      <c r="C74">
        <v>54</v>
      </c>
      <c r="E74" t="str">
        <f t="shared" si="4"/>
        <v>successful</v>
      </c>
      <c r="F74">
        <f t="shared" si="4"/>
        <v>361</v>
      </c>
      <c r="G74" t="str">
        <f t="shared" si="5"/>
        <v>failed</v>
      </c>
      <c r="H74">
        <f t="shared" si="5"/>
        <v>40</v>
      </c>
    </row>
    <row r="75" spans="1:13" x14ac:dyDescent="0.2">
      <c r="A75" t="str">
        <f>B75&amp;COUNTIF($B$2:B75,B75)</f>
        <v>successful47</v>
      </c>
      <c r="B75" t="s">
        <v>20</v>
      </c>
      <c r="C75">
        <v>88</v>
      </c>
      <c r="E75" t="str">
        <f t="shared" si="4"/>
        <v>successful</v>
      </c>
      <c r="F75">
        <f t="shared" si="4"/>
        <v>131</v>
      </c>
      <c r="G75" t="str">
        <f t="shared" si="5"/>
        <v>failed</v>
      </c>
      <c r="H75">
        <f t="shared" si="5"/>
        <v>226</v>
      </c>
      <c r="M75" s="8"/>
    </row>
    <row r="76" spans="1:13" x14ac:dyDescent="0.2">
      <c r="A76" t="str">
        <f>B76&amp;COUNTIF($B$2:B76,B76)</f>
        <v>successful48</v>
      </c>
      <c r="B76" t="s">
        <v>20</v>
      </c>
      <c r="C76">
        <v>85</v>
      </c>
      <c r="E76" t="str">
        <f t="shared" si="4"/>
        <v>successful</v>
      </c>
      <c r="F76">
        <f t="shared" si="4"/>
        <v>126</v>
      </c>
      <c r="G76" t="str">
        <f t="shared" si="5"/>
        <v>failed</v>
      </c>
      <c r="H76">
        <f t="shared" si="5"/>
        <v>1625</v>
      </c>
    </row>
    <row r="77" spans="1:13" x14ac:dyDescent="0.2">
      <c r="A77" t="str">
        <f>B77&amp;COUNTIF($B$2:B77,B77)</f>
        <v>successful49</v>
      </c>
      <c r="B77" t="s">
        <v>20</v>
      </c>
      <c r="C77">
        <v>170</v>
      </c>
      <c r="E77" t="str">
        <f t="shared" si="4"/>
        <v>successful</v>
      </c>
      <c r="F77">
        <f t="shared" si="4"/>
        <v>275</v>
      </c>
      <c r="G77" t="str">
        <f t="shared" si="5"/>
        <v>failed</v>
      </c>
      <c r="H77">
        <f t="shared" si="5"/>
        <v>143</v>
      </c>
      <c r="M77" s="8"/>
    </row>
    <row r="78" spans="1:13" x14ac:dyDescent="0.2">
      <c r="A78" t="str">
        <f>B78&amp;COUNTIF($B$2:B78,B78)</f>
        <v>failed24</v>
      </c>
      <c r="B78" t="s">
        <v>14</v>
      </c>
      <c r="C78">
        <v>1684</v>
      </c>
      <c r="E78" t="str">
        <f t="shared" si="4"/>
        <v>successful</v>
      </c>
      <c r="F78">
        <f t="shared" si="4"/>
        <v>67</v>
      </c>
      <c r="G78" t="str">
        <f t="shared" si="5"/>
        <v>failed</v>
      </c>
      <c r="H78">
        <f t="shared" si="5"/>
        <v>934</v>
      </c>
    </row>
    <row r="79" spans="1:13" x14ac:dyDescent="0.2">
      <c r="A79" t="str">
        <f>B79&amp;COUNTIF($B$2:B79,B79)</f>
        <v>failed25</v>
      </c>
      <c r="B79" t="s">
        <v>14</v>
      </c>
      <c r="C79">
        <v>56</v>
      </c>
      <c r="E79" t="str">
        <f t="shared" si="4"/>
        <v>successful</v>
      </c>
      <c r="F79">
        <f t="shared" si="4"/>
        <v>154</v>
      </c>
      <c r="G79" t="str">
        <f t="shared" si="5"/>
        <v>failed</v>
      </c>
      <c r="H79">
        <f t="shared" si="5"/>
        <v>17</v>
      </c>
      <c r="M79" s="8"/>
    </row>
    <row r="80" spans="1:13" x14ac:dyDescent="0.2">
      <c r="A80" t="str">
        <f>B80&amp;COUNTIF($B$2:B80,B80)</f>
        <v>successful50</v>
      </c>
      <c r="B80" t="s">
        <v>20</v>
      </c>
      <c r="C80">
        <v>330</v>
      </c>
      <c r="E80" t="str">
        <f t="shared" si="4"/>
        <v>successful</v>
      </c>
      <c r="F80">
        <f t="shared" si="4"/>
        <v>1782</v>
      </c>
      <c r="G80" t="str">
        <f t="shared" si="5"/>
        <v>failed</v>
      </c>
      <c r="H80">
        <f t="shared" si="5"/>
        <v>2179</v>
      </c>
    </row>
    <row r="81" spans="1:13" x14ac:dyDescent="0.2">
      <c r="A81" t="str">
        <f>B81&amp;COUNTIF($B$2:B81,B81)</f>
        <v>failed26</v>
      </c>
      <c r="B81" t="s">
        <v>14</v>
      </c>
      <c r="C81">
        <v>838</v>
      </c>
      <c r="E81" t="str">
        <f t="shared" si="4"/>
        <v>successful</v>
      </c>
      <c r="F81">
        <f t="shared" si="4"/>
        <v>903</v>
      </c>
      <c r="G81" t="str">
        <f t="shared" si="5"/>
        <v>failed</v>
      </c>
      <c r="H81">
        <f t="shared" si="5"/>
        <v>931</v>
      </c>
      <c r="M81" s="8"/>
    </row>
    <row r="82" spans="1:13" x14ac:dyDescent="0.2">
      <c r="A82" t="str">
        <f>B82&amp;COUNTIF($B$2:B82,B82)</f>
        <v>successful51</v>
      </c>
      <c r="B82" t="s">
        <v>20</v>
      </c>
      <c r="C82">
        <v>127</v>
      </c>
      <c r="E82" t="str">
        <f t="shared" si="4"/>
        <v>successful</v>
      </c>
      <c r="F82">
        <f t="shared" si="4"/>
        <v>94</v>
      </c>
      <c r="G82" t="str">
        <f t="shared" si="5"/>
        <v>failed</v>
      </c>
      <c r="H82">
        <f t="shared" si="5"/>
        <v>92</v>
      </c>
    </row>
    <row r="83" spans="1:13" x14ac:dyDescent="0.2">
      <c r="A83" t="str">
        <f>B83&amp;COUNTIF($B$2:B83,B83)</f>
        <v>successful52</v>
      </c>
      <c r="B83" t="s">
        <v>20</v>
      </c>
      <c r="C83">
        <v>411</v>
      </c>
      <c r="E83" t="str">
        <f>VLOOKUP($D$2&amp;ROW()-1,$A$1:$C$1001,MATCH(E$1,$A$1:$C$1,0),0)</f>
        <v>successful</v>
      </c>
      <c r="F83">
        <f>VLOOKUP($D$2&amp;ROW()-1,$A$1:$C$1001,MATCH(F$1,$A$1:$C$1,0),0)</f>
        <v>180</v>
      </c>
      <c r="G83" t="str">
        <f t="shared" si="5"/>
        <v>failed</v>
      </c>
      <c r="H83">
        <f t="shared" si="5"/>
        <v>57</v>
      </c>
      <c r="M83" s="8"/>
    </row>
    <row r="84" spans="1:13" x14ac:dyDescent="0.2">
      <c r="A84" t="str">
        <f>B84&amp;COUNTIF($B$2:B84,B84)</f>
        <v>successful53</v>
      </c>
      <c r="B84" t="s">
        <v>20</v>
      </c>
      <c r="C84">
        <v>180</v>
      </c>
      <c r="E84" t="str">
        <f>VLOOKUP($D$2&amp;ROW()-1,$A$1:$C$1001,MATCH(E$1,$A$1:$C$1,0),0)</f>
        <v>successful</v>
      </c>
      <c r="F84">
        <f>VLOOKUP($D$2&amp;ROW()-1,$A$1:$C$1001,MATCH(F$1,$A$1:$C$1,0),0)</f>
        <v>533</v>
      </c>
      <c r="G84" t="str">
        <f t="shared" si="5"/>
        <v>failed</v>
      </c>
      <c r="H84">
        <f t="shared" si="5"/>
        <v>41</v>
      </c>
    </row>
    <row r="85" spans="1:13" x14ac:dyDescent="0.2">
      <c r="A85" t="str">
        <f>B85&amp;COUNTIF($B$2:B85,B85)</f>
        <v>failed27</v>
      </c>
      <c r="B85" t="s">
        <v>14</v>
      </c>
      <c r="C85">
        <v>1000</v>
      </c>
      <c r="E85" t="str">
        <f t="shared" ref="E85:F104" si="6">VLOOKUP($D$2&amp;ROW()-1,$A$1:$C$1001,MATCH(E$1,$A$1:$C$1,0),0)</f>
        <v>successful</v>
      </c>
      <c r="F85">
        <f t="shared" si="6"/>
        <v>2443</v>
      </c>
      <c r="G85" t="str">
        <f t="shared" si="5"/>
        <v>failed</v>
      </c>
      <c r="H85">
        <f t="shared" si="5"/>
        <v>1</v>
      </c>
      <c r="M85" s="8"/>
    </row>
    <row r="86" spans="1:13" x14ac:dyDescent="0.2">
      <c r="A86" t="str">
        <f>B86&amp;COUNTIF($B$2:B86,B86)</f>
        <v>successful54</v>
      </c>
      <c r="B86" t="s">
        <v>20</v>
      </c>
      <c r="C86">
        <v>374</v>
      </c>
      <c r="E86" t="str">
        <f t="shared" si="6"/>
        <v>successful</v>
      </c>
      <c r="F86">
        <f t="shared" si="6"/>
        <v>89</v>
      </c>
      <c r="G86" t="str">
        <f t="shared" si="5"/>
        <v>failed</v>
      </c>
      <c r="H86">
        <f t="shared" si="5"/>
        <v>101</v>
      </c>
    </row>
    <row r="87" spans="1:13" x14ac:dyDescent="0.2">
      <c r="A87" t="str">
        <f>B87&amp;COUNTIF($B$2:B87,B87)</f>
        <v>successful55</v>
      </c>
      <c r="B87" t="s">
        <v>20</v>
      </c>
      <c r="C87">
        <v>71</v>
      </c>
      <c r="E87" t="str">
        <f t="shared" si="6"/>
        <v>successful</v>
      </c>
      <c r="F87">
        <f t="shared" si="6"/>
        <v>159</v>
      </c>
      <c r="G87" t="str">
        <f t="shared" si="5"/>
        <v>failed</v>
      </c>
      <c r="H87">
        <f t="shared" si="5"/>
        <v>1335</v>
      </c>
      <c r="M87" s="8"/>
    </row>
    <row r="88" spans="1:13" x14ac:dyDescent="0.2">
      <c r="A88" t="str">
        <f>B88&amp;COUNTIF($B$2:B88,B88)</f>
        <v>successful56</v>
      </c>
      <c r="B88" t="s">
        <v>20</v>
      </c>
      <c r="C88">
        <v>203</v>
      </c>
      <c r="E88" t="str">
        <f t="shared" si="6"/>
        <v>successful</v>
      </c>
      <c r="F88">
        <f t="shared" si="6"/>
        <v>50</v>
      </c>
      <c r="G88" t="str">
        <f t="shared" si="5"/>
        <v>failed</v>
      </c>
      <c r="H88">
        <f t="shared" si="5"/>
        <v>15</v>
      </c>
    </row>
    <row r="89" spans="1:13" x14ac:dyDescent="0.2">
      <c r="A89" t="str">
        <f>B89&amp;COUNTIF($B$2:B89,B89)</f>
        <v>failed28</v>
      </c>
      <c r="B89" t="s">
        <v>14</v>
      </c>
      <c r="C89">
        <v>1482</v>
      </c>
      <c r="E89" t="str">
        <f t="shared" si="6"/>
        <v>successful</v>
      </c>
      <c r="F89">
        <f t="shared" si="6"/>
        <v>186</v>
      </c>
      <c r="G89" t="str">
        <f t="shared" si="5"/>
        <v>failed</v>
      </c>
      <c r="H89">
        <f t="shared" si="5"/>
        <v>454</v>
      </c>
      <c r="M89" s="8"/>
    </row>
    <row r="90" spans="1:13" x14ac:dyDescent="0.2">
      <c r="A90" t="str">
        <f>B90&amp;COUNTIF($B$2:B90,B90)</f>
        <v>successful57</v>
      </c>
      <c r="B90" t="s">
        <v>20</v>
      </c>
      <c r="C90">
        <v>113</v>
      </c>
      <c r="E90" t="str">
        <f t="shared" si="6"/>
        <v>successful</v>
      </c>
      <c r="F90">
        <f t="shared" si="6"/>
        <v>1071</v>
      </c>
      <c r="G90" t="str">
        <f t="shared" si="5"/>
        <v>failed</v>
      </c>
      <c r="H90">
        <f t="shared" si="5"/>
        <v>3182</v>
      </c>
    </row>
    <row r="91" spans="1:13" x14ac:dyDescent="0.2">
      <c r="A91" t="str">
        <f>B91&amp;COUNTIF($B$2:B91,B91)</f>
        <v>successful58</v>
      </c>
      <c r="B91" t="s">
        <v>20</v>
      </c>
      <c r="C91">
        <v>96</v>
      </c>
      <c r="E91" t="str">
        <f t="shared" si="6"/>
        <v>successful</v>
      </c>
      <c r="F91">
        <f t="shared" si="6"/>
        <v>117</v>
      </c>
      <c r="G91" t="str">
        <f t="shared" si="5"/>
        <v>failed</v>
      </c>
      <c r="H91">
        <f t="shared" si="5"/>
        <v>15</v>
      </c>
      <c r="M91" s="8"/>
    </row>
    <row r="92" spans="1:13" x14ac:dyDescent="0.2">
      <c r="A92" t="str">
        <f>B92&amp;COUNTIF($B$2:B92,B92)</f>
        <v>failed29</v>
      </c>
      <c r="B92" t="s">
        <v>14</v>
      </c>
      <c r="C92">
        <v>106</v>
      </c>
      <c r="E92" t="str">
        <f t="shared" si="6"/>
        <v>successful</v>
      </c>
      <c r="F92">
        <f t="shared" si="6"/>
        <v>70</v>
      </c>
      <c r="G92" t="str">
        <f t="shared" si="5"/>
        <v>failed</v>
      </c>
      <c r="H92">
        <f t="shared" si="5"/>
        <v>133</v>
      </c>
    </row>
    <row r="93" spans="1:13" x14ac:dyDescent="0.2">
      <c r="A93" t="str">
        <f>B93&amp;COUNTIF($B$2:B93,B93)</f>
        <v>failed30</v>
      </c>
      <c r="B93" t="s">
        <v>14</v>
      </c>
      <c r="C93">
        <v>679</v>
      </c>
      <c r="E93" t="str">
        <f t="shared" si="6"/>
        <v>successful</v>
      </c>
      <c r="F93">
        <f t="shared" si="6"/>
        <v>135</v>
      </c>
      <c r="G93" t="str">
        <f t="shared" si="5"/>
        <v>failed</v>
      </c>
      <c r="H93">
        <f t="shared" si="5"/>
        <v>2062</v>
      </c>
      <c r="M93" s="8"/>
    </row>
    <row r="94" spans="1:13" x14ac:dyDescent="0.2">
      <c r="A94" t="str">
        <f>B94&amp;COUNTIF($B$2:B94,B94)</f>
        <v>successful59</v>
      </c>
      <c r="B94" t="s">
        <v>20</v>
      </c>
      <c r="C94">
        <v>498</v>
      </c>
      <c r="E94" t="str">
        <f t="shared" si="6"/>
        <v>successful</v>
      </c>
      <c r="F94">
        <f t="shared" si="6"/>
        <v>768</v>
      </c>
      <c r="G94" t="str">
        <f t="shared" si="5"/>
        <v>failed</v>
      </c>
      <c r="H94">
        <f t="shared" si="5"/>
        <v>29</v>
      </c>
    </row>
    <row r="95" spans="1:13" x14ac:dyDescent="0.2">
      <c r="A95" t="str">
        <f>B95&amp;COUNTIF($B$2:B95,B95)</f>
        <v>canceled4</v>
      </c>
      <c r="B95" t="s">
        <v>74</v>
      </c>
      <c r="C95">
        <v>610</v>
      </c>
      <c r="E95" t="str">
        <f t="shared" si="6"/>
        <v>successful</v>
      </c>
      <c r="F95">
        <f t="shared" si="6"/>
        <v>199</v>
      </c>
      <c r="G95" t="str">
        <f t="shared" si="5"/>
        <v>failed</v>
      </c>
      <c r="H95">
        <f t="shared" si="5"/>
        <v>132</v>
      </c>
      <c r="M95" s="8"/>
    </row>
    <row r="96" spans="1:13" x14ac:dyDescent="0.2">
      <c r="A96" t="str">
        <f>B96&amp;COUNTIF($B$2:B96,B96)</f>
        <v>successful60</v>
      </c>
      <c r="B96" t="s">
        <v>20</v>
      </c>
      <c r="C96">
        <v>180</v>
      </c>
      <c r="E96" t="str">
        <f t="shared" si="6"/>
        <v>successful</v>
      </c>
      <c r="F96">
        <f t="shared" si="6"/>
        <v>107</v>
      </c>
      <c r="G96" t="str">
        <f t="shared" si="5"/>
        <v>failed</v>
      </c>
      <c r="H96">
        <f t="shared" si="5"/>
        <v>137</v>
      </c>
    </row>
    <row r="97" spans="1:13" x14ac:dyDescent="0.2">
      <c r="A97" t="str">
        <f>B97&amp;COUNTIF($B$2:B97,B97)</f>
        <v>successful61</v>
      </c>
      <c r="B97" t="s">
        <v>20</v>
      </c>
      <c r="C97">
        <v>27</v>
      </c>
      <c r="E97" t="str">
        <f t="shared" si="6"/>
        <v>successful</v>
      </c>
      <c r="F97">
        <f t="shared" si="6"/>
        <v>195</v>
      </c>
      <c r="G97" t="str">
        <f t="shared" si="5"/>
        <v>failed</v>
      </c>
      <c r="H97">
        <f t="shared" si="5"/>
        <v>908</v>
      </c>
      <c r="M97" s="8"/>
    </row>
    <row r="98" spans="1:13" x14ac:dyDescent="0.2">
      <c r="A98" t="str">
        <f>B98&amp;COUNTIF($B$2:B98,B98)</f>
        <v>successful62</v>
      </c>
      <c r="B98" t="s">
        <v>20</v>
      </c>
      <c r="C98">
        <v>2331</v>
      </c>
      <c r="E98" t="str">
        <f t="shared" si="6"/>
        <v>successful</v>
      </c>
      <c r="F98">
        <f t="shared" si="6"/>
        <v>3376</v>
      </c>
      <c r="G98" t="str">
        <f t="shared" si="5"/>
        <v>failed</v>
      </c>
      <c r="H98">
        <f t="shared" si="5"/>
        <v>10</v>
      </c>
    </row>
    <row r="99" spans="1:13" x14ac:dyDescent="0.2">
      <c r="A99" t="str">
        <f>B99&amp;COUNTIF($B$2:B99,B99)</f>
        <v>successful63</v>
      </c>
      <c r="B99" t="s">
        <v>20</v>
      </c>
      <c r="C99">
        <v>113</v>
      </c>
      <c r="E99" t="str">
        <f t="shared" si="6"/>
        <v>successful</v>
      </c>
      <c r="F99">
        <f t="shared" si="6"/>
        <v>41</v>
      </c>
      <c r="G99" t="str">
        <f t="shared" si="5"/>
        <v>failed</v>
      </c>
      <c r="H99">
        <f t="shared" si="5"/>
        <v>1910</v>
      </c>
      <c r="M99" s="8"/>
    </row>
    <row r="100" spans="1:13" x14ac:dyDescent="0.2">
      <c r="A100" t="str">
        <f>B100&amp;COUNTIF($B$2:B100,B100)</f>
        <v>failed31</v>
      </c>
      <c r="B100" t="s">
        <v>14</v>
      </c>
      <c r="C100">
        <v>1220</v>
      </c>
      <c r="E100" t="str">
        <f t="shared" si="6"/>
        <v>successful</v>
      </c>
      <c r="F100">
        <f t="shared" si="6"/>
        <v>1821</v>
      </c>
      <c r="G100" t="str">
        <f t="shared" si="5"/>
        <v>failed</v>
      </c>
      <c r="H100">
        <f t="shared" si="5"/>
        <v>38</v>
      </c>
    </row>
    <row r="101" spans="1:13" x14ac:dyDescent="0.2">
      <c r="A101" t="str">
        <f>B101&amp;COUNTIF($B$2:B101,B101)</f>
        <v>successful64</v>
      </c>
      <c r="B101" t="s">
        <v>20</v>
      </c>
      <c r="C101">
        <v>164</v>
      </c>
      <c r="E101" t="str">
        <f t="shared" si="6"/>
        <v>successful</v>
      </c>
      <c r="F101">
        <f t="shared" si="6"/>
        <v>164</v>
      </c>
      <c r="G101" t="str">
        <f t="shared" si="5"/>
        <v>failed</v>
      </c>
      <c r="H101">
        <f t="shared" si="5"/>
        <v>104</v>
      </c>
      <c r="M101" s="8"/>
    </row>
    <row r="102" spans="1:13" x14ac:dyDescent="0.2">
      <c r="A102" t="str">
        <f>B102&amp;COUNTIF($B$2:B102,B102)</f>
        <v>failed32</v>
      </c>
      <c r="B102" t="s">
        <v>14</v>
      </c>
      <c r="C102">
        <v>1</v>
      </c>
      <c r="E102" t="str">
        <f t="shared" si="6"/>
        <v>successful</v>
      </c>
      <c r="F102">
        <f t="shared" si="6"/>
        <v>157</v>
      </c>
      <c r="G102" t="str">
        <f t="shared" si="5"/>
        <v>failed</v>
      </c>
      <c r="H102">
        <f t="shared" si="5"/>
        <v>49</v>
      </c>
    </row>
    <row r="103" spans="1:13" x14ac:dyDescent="0.2">
      <c r="A103" t="str">
        <f>B103&amp;COUNTIF($B$2:B103,B103)</f>
        <v>successful65</v>
      </c>
      <c r="B103" t="s">
        <v>20</v>
      </c>
      <c r="C103">
        <v>164</v>
      </c>
      <c r="E103" t="str">
        <f t="shared" si="6"/>
        <v>successful</v>
      </c>
      <c r="F103">
        <f t="shared" si="6"/>
        <v>246</v>
      </c>
      <c r="G103" t="str">
        <f t="shared" si="5"/>
        <v>failed</v>
      </c>
      <c r="H103">
        <f t="shared" si="5"/>
        <v>1</v>
      </c>
      <c r="M103" s="8"/>
    </row>
    <row r="104" spans="1:13" x14ac:dyDescent="0.2">
      <c r="A104" t="str">
        <f>B104&amp;COUNTIF($B$2:B104,B104)</f>
        <v>successful66</v>
      </c>
      <c r="B104" t="s">
        <v>20</v>
      </c>
      <c r="C104">
        <v>336</v>
      </c>
      <c r="E104" t="str">
        <f t="shared" si="6"/>
        <v>successful</v>
      </c>
      <c r="F104">
        <f t="shared" si="6"/>
        <v>1396</v>
      </c>
      <c r="G104" t="str">
        <f t="shared" si="5"/>
        <v>failed</v>
      </c>
      <c r="H104">
        <f t="shared" si="5"/>
        <v>245</v>
      </c>
    </row>
    <row r="105" spans="1:13" x14ac:dyDescent="0.2">
      <c r="A105" t="str">
        <f>B105&amp;COUNTIF($B$2:B105,B105)</f>
        <v>failed33</v>
      </c>
      <c r="B105" t="s">
        <v>14</v>
      </c>
      <c r="C105">
        <v>37</v>
      </c>
      <c r="E105" t="str">
        <f>VLOOKUP($D$2&amp;ROW()-1,$A$1:$C$1001,MATCH(E$1,$A$1:$C$1,0),0)</f>
        <v>successful</v>
      </c>
      <c r="F105">
        <f>VLOOKUP($D$2&amp;ROW()-1,$A$1:$C$1001,MATCH(F$1,$A$1:$C$1,0),0)</f>
        <v>2506</v>
      </c>
      <c r="G105" t="str">
        <f t="shared" si="5"/>
        <v>failed</v>
      </c>
      <c r="H105">
        <f t="shared" si="5"/>
        <v>32</v>
      </c>
      <c r="M105" s="8"/>
    </row>
    <row r="106" spans="1:13" x14ac:dyDescent="0.2">
      <c r="A106" t="str">
        <f>B106&amp;COUNTIF($B$2:B106,B106)</f>
        <v>successful67</v>
      </c>
      <c r="B106" t="s">
        <v>20</v>
      </c>
      <c r="C106">
        <v>1917</v>
      </c>
      <c r="E106" t="str">
        <f>VLOOKUP($D$2&amp;ROW()-1,$A$1:$C$1001,MATCH(E$1,$A$1:$C$1,0),0)</f>
        <v>successful</v>
      </c>
      <c r="F106">
        <f>VLOOKUP($D$2&amp;ROW()-1,$A$1:$C$1001,MATCH(F$1,$A$1:$C$1,0),0)</f>
        <v>244</v>
      </c>
      <c r="G106" t="str">
        <f t="shared" si="5"/>
        <v>failed</v>
      </c>
      <c r="H106">
        <f t="shared" si="5"/>
        <v>7</v>
      </c>
    </row>
    <row r="107" spans="1:13" x14ac:dyDescent="0.2">
      <c r="A107" t="str">
        <f>B107&amp;COUNTIF($B$2:B107,B107)</f>
        <v>successful68</v>
      </c>
      <c r="B107" t="s">
        <v>20</v>
      </c>
      <c r="C107">
        <v>95</v>
      </c>
      <c r="E107" t="str">
        <f t="shared" ref="E107:F132" si="7">VLOOKUP($D$2&amp;ROW()-1,$A$1:$C$1001,MATCH(E$1,$A$1:$C$1,0),0)</f>
        <v>successful</v>
      </c>
      <c r="F107">
        <f t="shared" si="7"/>
        <v>146</v>
      </c>
      <c r="G107" t="str">
        <f t="shared" si="5"/>
        <v>failed</v>
      </c>
      <c r="H107">
        <f t="shared" si="5"/>
        <v>803</v>
      </c>
      <c r="M107" s="8"/>
    </row>
    <row r="108" spans="1:13" x14ac:dyDescent="0.2">
      <c r="A108" t="str">
        <f>B108&amp;COUNTIF($B$2:B108,B108)</f>
        <v>successful69</v>
      </c>
      <c r="B108" t="s">
        <v>20</v>
      </c>
      <c r="C108">
        <v>147</v>
      </c>
      <c r="E108" t="str">
        <f t="shared" si="7"/>
        <v>successful</v>
      </c>
      <c r="F108">
        <f t="shared" si="7"/>
        <v>1267</v>
      </c>
      <c r="G108" t="str">
        <f t="shared" si="5"/>
        <v>failed</v>
      </c>
      <c r="H108">
        <f t="shared" si="5"/>
        <v>16</v>
      </c>
    </row>
    <row r="109" spans="1:13" x14ac:dyDescent="0.2">
      <c r="A109" t="str">
        <f>B109&amp;COUNTIF($B$2:B109,B109)</f>
        <v>successful70</v>
      </c>
      <c r="B109" t="s">
        <v>20</v>
      </c>
      <c r="C109">
        <v>86</v>
      </c>
      <c r="E109" t="str">
        <f t="shared" si="7"/>
        <v>successful</v>
      </c>
      <c r="F109">
        <f t="shared" si="7"/>
        <v>1561</v>
      </c>
      <c r="G109" t="str">
        <f t="shared" si="5"/>
        <v>failed</v>
      </c>
      <c r="H109">
        <f t="shared" si="5"/>
        <v>31</v>
      </c>
      <c r="M109" s="8"/>
    </row>
    <row r="110" spans="1:13" x14ac:dyDescent="0.2">
      <c r="A110" t="str">
        <f>B110&amp;COUNTIF($B$2:B110,B110)</f>
        <v>successful71</v>
      </c>
      <c r="B110" t="s">
        <v>20</v>
      </c>
      <c r="C110">
        <v>83</v>
      </c>
      <c r="E110" t="str">
        <f t="shared" si="7"/>
        <v>successful</v>
      </c>
      <c r="F110">
        <f t="shared" si="7"/>
        <v>48</v>
      </c>
      <c r="G110" t="str">
        <f t="shared" si="5"/>
        <v>failed</v>
      </c>
      <c r="H110">
        <f t="shared" si="5"/>
        <v>108</v>
      </c>
    </row>
    <row r="111" spans="1:13" x14ac:dyDescent="0.2">
      <c r="A111" t="str">
        <f>B111&amp;COUNTIF($B$2:B111,B111)</f>
        <v>failed34</v>
      </c>
      <c r="B111" t="s">
        <v>14</v>
      </c>
      <c r="C111">
        <v>60</v>
      </c>
      <c r="E111" t="str">
        <f t="shared" si="7"/>
        <v>successful</v>
      </c>
      <c r="F111">
        <f t="shared" si="7"/>
        <v>2739</v>
      </c>
      <c r="G111" t="str">
        <f t="shared" si="5"/>
        <v>failed</v>
      </c>
      <c r="H111">
        <f t="shared" si="5"/>
        <v>30</v>
      </c>
      <c r="M111" s="8"/>
    </row>
    <row r="112" spans="1:13" x14ac:dyDescent="0.2">
      <c r="A112" t="str">
        <f>B112&amp;COUNTIF($B$2:B112,B112)</f>
        <v>failed35</v>
      </c>
      <c r="B112" t="s">
        <v>14</v>
      </c>
      <c r="C112">
        <v>296</v>
      </c>
      <c r="E112" t="str">
        <f t="shared" si="7"/>
        <v>successful</v>
      </c>
      <c r="F112">
        <f t="shared" si="7"/>
        <v>3537</v>
      </c>
      <c r="G112" t="str">
        <f t="shared" si="5"/>
        <v>failed</v>
      </c>
      <c r="H112">
        <f t="shared" si="5"/>
        <v>17</v>
      </c>
    </row>
    <row r="113" spans="1:13" x14ac:dyDescent="0.2">
      <c r="A113" t="str">
        <f>B113&amp;COUNTIF($B$2:B113,B113)</f>
        <v>successful72</v>
      </c>
      <c r="B113" t="s">
        <v>20</v>
      </c>
      <c r="C113">
        <v>676</v>
      </c>
      <c r="E113" t="str">
        <f t="shared" si="7"/>
        <v>successful</v>
      </c>
      <c r="F113">
        <f t="shared" si="7"/>
        <v>2107</v>
      </c>
      <c r="G113" t="str">
        <f t="shared" si="5"/>
        <v>failed</v>
      </c>
      <c r="H113">
        <f t="shared" si="5"/>
        <v>80</v>
      </c>
      <c r="M113" s="8"/>
    </row>
    <row r="114" spans="1:13" x14ac:dyDescent="0.2">
      <c r="A114" t="str">
        <f>B114&amp;COUNTIF($B$2:B114,B114)</f>
        <v>successful73</v>
      </c>
      <c r="B114" t="s">
        <v>20</v>
      </c>
      <c r="C114">
        <v>361</v>
      </c>
      <c r="E114" t="str">
        <f t="shared" si="7"/>
        <v>successful</v>
      </c>
      <c r="F114">
        <f t="shared" si="7"/>
        <v>3318</v>
      </c>
      <c r="G114" t="str">
        <f t="shared" si="5"/>
        <v>failed</v>
      </c>
      <c r="H114">
        <f t="shared" si="5"/>
        <v>2468</v>
      </c>
    </row>
    <row r="115" spans="1:13" x14ac:dyDescent="0.2">
      <c r="A115" t="str">
        <f>B115&amp;COUNTIF($B$2:B115,B115)</f>
        <v>successful74</v>
      </c>
      <c r="B115" t="s">
        <v>20</v>
      </c>
      <c r="C115">
        <v>131</v>
      </c>
      <c r="E115" t="str">
        <f t="shared" si="7"/>
        <v>successful</v>
      </c>
      <c r="F115">
        <f t="shared" si="7"/>
        <v>340</v>
      </c>
      <c r="G115" t="str">
        <f t="shared" si="5"/>
        <v>failed</v>
      </c>
      <c r="H115">
        <f t="shared" si="5"/>
        <v>26</v>
      </c>
      <c r="M115" s="8"/>
    </row>
    <row r="116" spans="1:13" x14ac:dyDescent="0.2">
      <c r="A116" t="str">
        <f>B116&amp;COUNTIF($B$2:B116,B116)</f>
        <v>successful75</v>
      </c>
      <c r="B116" t="s">
        <v>20</v>
      </c>
      <c r="C116">
        <v>126</v>
      </c>
      <c r="E116" t="str">
        <f t="shared" si="7"/>
        <v>successful</v>
      </c>
      <c r="F116">
        <f t="shared" si="7"/>
        <v>1442</v>
      </c>
      <c r="G116" t="str">
        <f t="shared" si="5"/>
        <v>failed</v>
      </c>
      <c r="H116">
        <f t="shared" si="5"/>
        <v>73</v>
      </c>
    </row>
    <row r="117" spans="1:13" x14ac:dyDescent="0.2">
      <c r="A117" t="str">
        <f>B117&amp;COUNTIF($B$2:B117,B117)</f>
        <v>failed36</v>
      </c>
      <c r="B117" t="s">
        <v>14</v>
      </c>
      <c r="C117">
        <v>3304</v>
      </c>
      <c r="E117" t="str">
        <f t="shared" si="7"/>
        <v>successful</v>
      </c>
      <c r="F117">
        <f t="shared" si="7"/>
        <v>126</v>
      </c>
      <c r="G117" t="str">
        <f t="shared" si="5"/>
        <v>failed</v>
      </c>
      <c r="H117">
        <f t="shared" si="5"/>
        <v>128</v>
      </c>
      <c r="M117" s="8"/>
    </row>
    <row r="118" spans="1:13" x14ac:dyDescent="0.2">
      <c r="A118" t="str">
        <f>B118&amp;COUNTIF($B$2:B118,B118)</f>
        <v>failed37</v>
      </c>
      <c r="B118" t="s">
        <v>14</v>
      </c>
      <c r="C118">
        <v>73</v>
      </c>
      <c r="E118" t="str">
        <f t="shared" si="7"/>
        <v>successful</v>
      </c>
      <c r="F118">
        <f t="shared" si="7"/>
        <v>524</v>
      </c>
      <c r="G118" t="str">
        <f t="shared" si="5"/>
        <v>failed</v>
      </c>
      <c r="H118">
        <f t="shared" si="5"/>
        <v>33</v>
      </c>
    </row>
    <row r="119" spans="1:13" x14ac:dyDescent="0.2">
      <c r="A119" t="str">
        <f>B119&amp;COUNTIF($B$2:B119,B119)</f>
        <v>successful76</v>
      </c>
      <c r="B119" t="s">
        <v>20</v>
      </c>
      <c r="C119">
        <v>275</v>
      </c>
      <c r="E119" t="str">
        <f t="shared" si="7"/>
        <v>successful</v>
      </c>
      <c r="F119">
        <f t="shared" si="7"/>
        <v>1989</v>
      </c>
      <c r="G119" t="str">
        <f t="shared" si="5"/>
        <v>failed</v>
      </c>
      <c r="H119">
        <f t="shared" si="5"/>
        <v>1072</v>
      </c>
      <c r="M119" s="8"/>
    </row>
    <row r="120" spans="1:13" x14ac:dyDescent="0.2">
      <c r="A120" t="str">
        <f>B120&amp;COUNTIF($B$2:B120,B120)</f>
        <v>successful77</v>
      </c>
      <c r="B120" t="s">
        <v>20</v>
      </c>
      <c r="C120">
        <v>67</v>
      </c>
      <c r="E120" t="str">
        <f t="shared" si="7"/>
        <v>successful</v>
      </c>
      <c r="F120">
        <f t="shared" si="7"/>
        <v>157</v>
      </c>
      <c r="G120" t="str">
        <f t="shared" si="5"/>
        <v>failed</v>
      </c>
      <c r="H120">
        <f t="shared" si="5"/>
        <v>393</v>
      </c>
    </row>
    <row r="121" spans="1:13" x14ac:dyDescent="0.2">
      <c r="A121" t="str">
        <f>B121&amp;COUNTIF($B$2:B121,B121)</f>
        <v>successful78</v>
      </c>
      <c r="B121" t="s">
        <v>20</v>
      </c>
      <c r="C121">
        <v>154</v>
      </c>
      <c r="E121" t="str">
        <f t="shared" si="7"/>
        <v>successful</v>
      </c>
      <c r="F121">
        <f t="shared" si="7"/>
        <v>4498</v>
      </c>
      <c r="G121" t="str">
        <f t="shared" si="5"/>
        <v>failed</v>
      </c>
      <c r="H121">
        <f t="shared" si="5"/>
        <v>1257</v>
      </c>
      <c r="M121" s="8"/>
    </row>
    <row r="122" spans="1:13" x14ac:dyDescent="0.2">
      <c r="A122" t="str">
        <f>B122&amp;COUNTIF($B$2:B122,B122)</f>
        <v>successful79</v>
      </c>
      <c r="B122" t="s">
        <v>20</v>
      </c>
      <c r="C122">
        <v>1782</v>
      </c>
      <c r="E122" t="str">
        <f t="shared" si="7"/>
        <v>successful</v>
      </c>
      <c r="F122">
        <f t="shared" si="7"/>
        <v>80</v>
      </c>
      <c r="G122" t="str">
        <f t="shared" si="5"/>
        <v>failed</v>
      </c>
      <c r="H122">
        <f t="shared" si="5"/>
        <v>328</v>
      </c>
    </row>
    <row r="123" spans="1:13" x14ac:dyDescent="0.2">
      <c r="A123" t="str">
        <f>B123&amp;COUNTIF($B$2:B123,B123)</f>
        <v>successful80</v>
      </c>
      <c r="B123" t="s">
        <v>20</v>
      </c>
      <c r="C123">
        <v>903</v>
      </c>
      <c r="E123" t="str">
        <f t="shared" si="7"/>
        <v>successful</v>
      </c>
      <c r="F123">
        <f t="shared" si="7"/>
        <v>43</v>
      </c>
      <c r="G123" t="str">
        <f t="shared" si="5"/>
        <v>failed</v>
      </c>
      <c r="H123">
        <f t="shared" si="5"/>
        <v>147</v>
      </c>
      <c r="M123" s="8"/>
    </row>
    <row r="124" spans="1:13" x14ac:dyDescent="0.2">
      <c r="A124" t="str">
        <f>B124&amp;COUNTIF($B$2:B124,B124)</f>
        <v>failed38</v>
      </c>
      <c r="B124" t="s">
        <v>14</v>
      </c>
      <c r="C124">
        <v>3387</v>
      </c>
      <c r="E124" t="str">
        <f t="shared" si="7"/>
        <v>successful</v>
      </c>
      <c r="F124">
        <f t="shared" si="7"/>
        <v>2053</v>
      </c>
      <c r="G124" t="str">
        <f t="shared" si="5"/>
        <v>failed</v>
      </c>
      <c r="H124">
        <f t="shared" si="5"/>
        <v>830</v>
      </c>
    </row>
    <row r="125" spans="1:13" x14ac:dyDescent="0.2">
      <c r="A125" t="str">
        <f>B125&amp;COUNTIF($B$2:B125,B125)</f>
        <v>failed39</v>
      </c>
      <c r="B125" t="s">
        <v>14</v>
      </c>
      <c r="C125">
        <v>662</v>
      </c>
      <c r="E125" t="str">
        <f t="shared" si="7"/>
        <v>successful</v>
      </c>
      <c r="F125">
        <f t="shared" si="7"/>
        <v>168</v>
      </c>
      <c r="G125" t="str">
        <f t="shared" si="5"/>
        <v>failed</v>
      </c>
      <c r="H125">
        <f t="shared" si="5"/>
        <v>331</v>
      </c>
      <c r="M125" s="8"/>
    </row>
    <row r="126" spans="1:13" x14ac:dyDescent="0.2">
      <c r="A126" t="str">
        <f>B126&amp;COUNTIF($B$2:B126,B126)</f>
        <v>successful81</v>
      </c>
      <c r="B126" t="s">
        <v>20</v>
      </c>
      <c r="C126">
        <v>94</v>
      </c>
      <c r="E126" t="str">
        <f t="shared" si="7"/>
        <v>successful</v>
      </c>
      <c r="F126">
        <f t="shared" si="7"/>
        <v>4289</v>
      </c>
      <c r="G126" t="str">
        <f t="shared" si="5"/>
        <v>failed</v>
      </c>
      <c r="H126">
        <f t="shared" si="5"/>
        <v>25</v>
      </c>
    </row>
    <row r="127" spans="1:13" x14ac:dyDescent="0.2">
      <c r="A127" t="str">
        <f>B127&amp;COUNTIF($B$2:B127,B127)</f>
        <v>successful82</v>
      </c>
      <c r="B127" t="s">
        <v>20</v>
      </c>
      <c r="C127">
        <v>180</v>
      </c>
      <c r="E127" t="str">
        <f t="shared" si="7"/>
        <v>successful</v>
      </c>
      <c r="F127">
        <f t="shared" si="7"/>
        <v>165</v>
      </c>
      <c r="G127" t="str">
        <f t="shared" si="5"/>
        <v>failed</v>
      </c>
      <c r="H127">
        <f t="shared" si="5"/>
        <v>3483</v>
      </c>
      <c r="M127" s="8"/>
    </row>
    <row r="128" spans="1:13" x14ac:dyDescent="0.2">
      <c r="A128" t="str">
        <f>B128&amp;COUNTIF($B$2:B128,B128)</f>
        <v>failed40</v>
      </c>
      <c r="B128" t="s">
        <v>14</v>
      </c>
      <c r="C128">
        <v>774</v>
      </c>
      <c r="E128" t="str">
        <f t="shared" si="7"/>
        <v>successful</v>
      </c>
      <c r="F128">
        <f t="shared" si="7"/>
        <v>1815</v>
      </c>
      <c r="G128" t="str">
        <f t="shared" si="5"/>
        <v>failed</v>
      </c>
      <c r="H128">
        <f t="shared" si="5"/>
        <v>923</v>
      </c>
    </row>
    <row r="129" spans="1:13" x14ac:dyDescent="0.2">
      <c r="A129" t="str">
        <f>B129&amp;COUNTIF($B$2:B129,B129)</f>
        <v>failed41</v>
      </c>
      <c r="B129" t="s">
        <v>14</v>
      </c>
      <c r="C129">
        <v>672</v>
      </c>
      <c r="E129" t="str">
        <f t="shared" si="7"/>
        <v>successful</v>
      </c>
      <c r="F129">
        <f t="shared" si="7"/>
        <v>397</v>
      </c>
      <c r="G129" t="str">
        <f t="shared" si="5"/>
        <v>failed</v>
      </c>
      <c r="H129">
        <f t="shared" si="5"/>
        <v>1</v>
      </c>
      <c r="M129" s="8"/>
    </row>
    <row r="130" spans="1:13" x14ac:dyDescent="0.2">
      <c r="A130" t="str">
        <f>B130&amp;COUNTIF($B$2:B130,B130)</f>
        <v>canceled5</v>
      </c>
      <c r="B130" t="s">
        <v>74</v>
      </c>
      <c r="C130">
        <v>532</v>
      </c>
      <c r="E130" t="str">
        <f t="shared" si="7"/>
        <v>successful</v>
      </c>
      <c r="F130">
        <f t="shared" si="7"/>
        <v>1539</v>
      </c>
      <c r="G130" t="str">
        <f t="shared" si="5"/>
        <v>failed</v>
      </c>
      <c r="H130">
        <f t="shared" si="5"/>
        <v>33</v>
      </c>
    </row>
    <row r="131" spans="1:13" x14ac:dyDescent="0.2">
      <c r="A131" t="str">
        <f>B131&amp;COUNTIF($B$2:B131,B131)</f>
        <v>canceled6</v>
      </c>
      <c r="B131" t="s">
        <v>74</v>
      </c>
      <c r="C131">
        <v>55</v>
      </c>
      <c r="E131" t="str">
        <f t="shared" si="7"/>
        <v>successful</v>
      </c>
      <c r="F131">
        <f t="shared" si="7"/>
        <v>138</v>
      </c>
      <c r="G131" t="str">
        <f t="shared" ref="G131:H194" si="8">VLOOKUP($D$3&amp;ROW()-1,$A$1:$C$1001,MATCH(G$1,$A$1:$C$1,0),0)</f>
        <v>failed</v>
      </c>
      <c r="H131">
        <f t="shared" si="8"/>
        <v>40</v>
      </c>
      <c r="M131" s="8"/>
    </row>
    <row r="132" spans="1:13" x14ac:dyDescent="0.2">
      <c r="A132" t="str">
        <f>B132&amp;COUNTIF($B$2:B132,B132)</f>
        <v>successful83</v>
      </c>
      <c r="B132" t="s">
        <v>20</v>
      </c>
      <c r="C132">
        <v>533</v>
      </c>
      <c r="E132" t="str">
        <f t="shared" si="7"/>
        <v>successful</v>
      </c>
      <c r="F132">
        <f t="shared" si="7"/>
        <v>3594</v>
      </c>
      <c r="G132" t="str">
        <f t="shared" si="8"/>
        <v>failed</v>
      </c>
      <c r="H132">
        <f t="shared" si="8"/>
        <v>23</v>
      </c>
    </row>
    <row r="133" spans="1:13" x14ac:dyDescent="0.2">
      <c r="A133" t="str">
        <f>B133&amp;COUNTIF($B$2:B133,B133)</f>
        <v>successful84</v>
      </c>
      <c r="B133" t="s">
        <v>20</v>
      </c>
      <c r="C133">
        <v>2443</v>
      </c>
      <c r="E133" t="str">
        <f t="shared" ref="E133:F196" si="9">VLOOKUP($D$2&amp;ROW()-1,$A$1:$C$1001,MATCH(E$1,$A$1:$C$1,0),0)</f>
        <v>successful</v>
      </c>
      <c r="F133">
        <f t="shared" si="9"/>
        <v>5880</v>
      </c>
      <c r="G133" t="str">
        <f t="shared" si="8"/>
        <v>failed</v>
      </c>
      <c r="H133">
        <f t="shared" si="8"/>
        <v>75</v>
      </c>
      <c r="M133" s="8"/>
    </row>
    <row r="134" spans="1:13" x14ac:dyDescent="0.2">
      <c r="A134" t="str">
        <f>B134&amp;COUNTIF($B$2:B134,B134)</f>
        <v>successful85</v>
      </c>
      <c r="B134" t="s">
        <v>20</v>
      </c>
      <c r="C134">
        <v>89</v>
      </c>
      <c r="E134" t="str">
        <f t="shared" si="9"/>
        <v>successful</v>
      </c>
      <c r="F134">
        <f t="shared" si="9"/>
        <v>112</v>
      </c>
      <c r="G134" t="str">
        <f t="shared" si="8"/>
        <v>failed</v>
      </c>
      <c r="H134">
        <f t="shared" si="8"/>
        <v>2176</v>
      </c>
    </row>
    <row r="135" spans="1:13" x14ac:dyDescent="0.2">
      <c r="A135" t="str">
        <f>B135&amp;COUNTIF($B$2:B135,B135)</f>
        <v>successful86</v>
      </c>
      <c r="B135" t="s">
        <v>20</v>
      </c>
      <c r="C135">
        <v>159</v>
      </c>
      <c r="E135" t="str">
        <f t="shared" si="9"/>
        <v>successful</v>
      </c>
      <c r="F135">
        <f t="shared" si="9"/>
        <v>943</v>
      </c>
      <c r="G135" t="str">
        <f t="shared" si="8"/>
        <v>failed</v>
      </c>
      <c r="H135">
        <f t="shared" si="8"/>
        <v>441</v>
      </c>
      <c r="M135" s="8"/>
    </row>
    <row r="136" spans="1:13" x14ac:dyDescent="0.2">
      <c r="A136" t="str">
        <f>B136&amp;COUNTIF($B$2:B136,B136)</f>
        <v>failed42</v>
      </c>
      <c r="B136" t="s">
        <v>14</v>
      </c>
      <c r="C136">
        <v>940</v>
      </c>
      <c r="E136" t="str">
        <f t="shared" si="9"/>
        <v>successful</v>
      </c>
      <c r="F136">
        <f t="shared" si="9"/>
        <v>2468</v>
      </c>
      <c r="G136" t="str">
        <f t="shared" si="8"/>
        <v>failed</v>
      </c>
      <c r="H136">
        <f t="shared" si="8"/>
        <v>25</v>
      </c>
    </row>
    <row r="137" spans="1:13" x14ac:dyDescent="0.2">
      <c r="A137" t="str">
        <f>B137&amp;COUNTIF($B$2:B137,B137)</f>
        <v>failed43</v>
      </c>
      <c r="B137" t="s">
        <v>14</v>
      </c>
      <c r="C137">
        <v>117</v>
      </c>
      <c r="E137" t="str">
        <f t="shared" si="9"/>
        <v>successful</v>
      </c>
      <c r="F137">
        <f t="shared" si="9"/>
        <v>2551</v>
      </c>
      <c r="G137" t="str">
        <f t="shared" si="8"/>
        <v>failed</v>
      </c>
      <c r="H137">
        <f t="shared" si="8"/>
        <v>127</v>
      </c>
      <c r="M137" s="8"/>
    </row>
    <row r="138" spans="1:13" x14ac:dyDescent="0.2">
      <c r="A138" t="str">
        <f>B138&amp;COUNTIF($B$2:B138,B138)</f>
        <v>canceled7</v>
      </c>
      <c r="B138" t="s">
        <v>74</v>
      </c>
      <c r="C138">
        <v>58</v>
      </c>
      <c r="E138" t="str">
        <f t="shared" si="9"/>
        <v>successful</v>
      </c>
      <c r="F138">
        <f t="shared" si="9"/>
        <v>101</v>
      </c>
      <c r="G138" t="str">
        <f t="shared" si="8"/>
        <v>failed</v>
      </c>
      <c r="H138">
        <f t="shared" si="8"/>
        <v>355</v>
      </c>
    </row>
    <row r="139" spans="1:13" x14ac:dyDescent="0.2">
      <c r="A139" t="str">
        <f>B139&amp;COUNTIF($B$2:B139,B139)</f>
        <v>successful87</v>
      </c>
      <c r="B139" t="s">
        <v>20</v>
      </c>
      <c r="C139">
        <v>50</v>
      </c>
      <c r="E139" t="str">
        <f t="shared" si="9"/>
        <v>successful</v>
      </c>
      <c r="F139">
        <f t="shared" si="9"/>
        <v>92</v>
      </c>
      <c r="G139" t="str">
        <f t="shared" si="8"/>
        <v>failed</v>
      </c>
      <c r="H139">
        <f t="shared" si="8"/>
        <v>44</v>
      </c>
      <c r="M139" s="8"/>
    </row>
    <row r="140" spans="1:13" x14ac:dyDescent="0.2">
      <c r="A140" t="str">
        <f>B140&amp;COUNTIF($B$2:B140,B140)</f>
        <v>failed44</v>
      </c>
      <c r="B140" t="s">
        <v>14</v>
      </c>
      <c r="C140">
        <v>115</v>
      </c>
      <c r="E140" t="str">
        <f t="shared" si="9"/>
        <v>successful</v>
      </c>
      <c r="F140">
        <f t="shared" si="9"/>
        <v>62</v>
      </c>
      <c r="G140" t="str">
        <f t="shared" si="8"/>
        <v>failed</v>
      </c>
      <c r="H140">
        <f t="shared" si="8"/>
        <v>67</v>
      </c>
    </row>
    <row r="141" spans="1:13" x14ac:dyDescent="0.2">
      <c r="A141" t="str">
        <f>B141&amp;COUNTIF($B$2:B141,B141)</f>
        <v>failed45</v>
      </c>
      <c r="B141" t="s">
        <v>14</v>
      </c>
      <c r="C141">
        <v>326</v>
      </c>
      <c r="E141" t="str">
        <f t="shared" si="9"/>
        <v>successful</v>
      </c>
      <c r="F141">
        <f t="shared" si="9"/>
        <v>149</v>
      </c>
      <c r="G141" t="str">
        <f t="shared" si="8"/>
        <v>failed</v>
      </c>
      <c r="H141">
        <f t="shared" si="8"/>
        <v>1068</v>
      </c>
      <c r="M141" s="8"/>
    </row>
    <row r="142" spans="1:13" x14ac:dyDescent="0.2">
      <c r="A142" t="str">
        <f>B142&amp;COUNTIF($B$2:B142,B142)</f>
        <v>successful88</v>
      </c>
      <c r="B142" t="s">
        <v>20</v>
      </c>
      <c r="C142">
        <v>186</v>
      </c>
      <c r="E142" t="str">
        <f t="shared" si="9"/>
        <v>successful</v>
      </c>
      <c r="F142">
        <f t="shared" si="9"/>
        <v>329</v>
      </c>
      <c r="G142" t="str">
        <f t="shared" si="8"/>
        <v>failed</v>
      </c>
      <c r="H142">
        <f t="shared" si="8"/>
        <v>424</v>
      </c>
    </row>
    <row r="143" spans="1:13" x14ac:dyDescent="0.2">
      <c r="A143" t="str">
        <f>B143&amp;COUNTIF($B$2:B143,B143)</f>
        <v>successful89</v>
      </c>
      <c r="B143" t="s">
        <v>20</v>
      </c>
      <c r="C143">
        <v>1071</v>
      </c>
      <c r="E143" t="str">
        <f t="shared" si="9"/>
        <v>successful</v>
      </c>
      <c r="F143">
        <f t="shared" si="9"/>
        <v>97</v>
      </c>
      <c r="G143" t="str">
        <f t="shared" si="8"/>
        <v>failed</v>
      </c>
      <c r="H143">
        <f t="shared" si="8"/>
        <v>151</v>
      </c>
      <c r="M143" s="8"/>
    </row>
    <row r="144" spans="1:13" x14ac:dyDescent="0.2">
      <c r="A144" t="str">
        <f>B144&amp;COUNTIF($B$2:B144,B144)</f>
        <v>successful90</v>
      </c>
      <c r="B144" t="s">
        <v>20</v>
      </c>
      <c r="C144">
        <v>117</v>
      </c>
      <c r="E144" t="str">
        <f t="shared" si="9"/>
        <v>successful</v>
      </c>
      <c r="F144">
        <f t="shared" si="9"/>
        <v>1784</v>
      </c>
      <c r="G144" t="str">
        <f t="shared" si="8"/>
        <v>failed</v>
      </c>
      <c r="H144">
        <f t="shared" si="8"/>
        <v>1608</v>
      </c>
    </row>
    <row r="145" spans="1:13" x14ac:dyDescent="0.2">
      <c r="A145" t="str">
        <f>B145&amp;COUNTIF($B$2:B145,B145)</f>
        <v>successful91</v>
      </c>
      <c r="B145" t="s">
        <v>20</v>
      </c>
      <c r="C145">
        <v>70</v>
      </c>
      <c r="E145" t="str">
        <f t="shared" si="9"/>
        <v>successful</v>
      </c>
      <c r="F145">
        <f t="shared" si="9"/>
        <v>1684</v>
      </c>
      <c r="G145" t="str">
        <f t="shared" si="8"/>
        <v>failed</v>
      </c>
      <c r="H145">
        <f t="shared" si="8"/>
        <v>941</v>
      </c>
      <c r="M145" s="8"/>
    </row>
    <row r="146" spans="1:13" x14ac:dyDescent="0.2">
      <c r="A146" t="str">
        <f>B146&amp;COUNTIF($B$2:B146,B146)</f>
        <v>successful92</v>
      </c>
      <c r="B146" t="s">
        <v>20</v>
      </c>
      <c r="C146">
        <v>135</v>
      </c>
      <c r="E146" t="str">
        <f t="shared" si="9"/>
        <v>successful</v>
      </c>
      <c r="F146">
        <f t="shared" si="9"/>
        <v>250</v>
      </c>
      <c r="G146" t="str">
        <f t="shared" si="8"/>
        <v>failed</v>
      </c>
      <c r="H146">
        <f t="shared" si="8"/>
        <v>1</v>
      </c>
    </row>
    <row r="147" spans="1:13" x14ac:dyDescent="0.2">
      <c r="A147" t="str">
        <f>B147&amp;COUNTIF($B$2:B147,B147)</f>
        <v>successful93</v>
      </c>
      <c r="B147" t="s">
        <v>20</v>
      </c>
      <c r="C147">
        <v>768</v>
      </c>
      <c r="E147" t="str">
        <f t="shared" si="9"/>
        <v>successful</v>
      </c>
      <c r="F147">
        <f t="shared" si="9"/>
        <v>238</v>
      </c>
      <c r="G147" t="str">
        <f t="shared" si="8"/>
        <v>failed</v>
      </c>
      <c r="H147">
        <f t="shared" si="8"/>
        <v>40</v>
      </c>
      <c r="M147" s="8"/>
    </row>
    <row r="148" spans="1:13" x14ac:dyDescent="0.2">
      <c r="A148" t="str">
        <f>B148&amp;COUNTIF($B$2:B148,B148)</f>
        <v>canceled8</v>
      </c>
      <c r="B148" t="s">
        <v>74</v>
      </c>
      <c r="C148">
        <v>51</v>
      </c>
      <c r="E148" t="str">
        <f t="shared" si="9"/>
        <v>successful</v>
      </c>
      <c r="F148">
        <f t="shared" si="9"/>
        <v>53</v>
      </c>
      <c r="G148" t="str">
        <f t="shared" si="8"/>
        <v>failed</v>
      </c>
      <c r="H148">
        <f t="shared" si="8"/>
        <v>3015</v>
      </c>
    </row>
    <row r="149" spans="1:13" x14ac:dyDescent="0.2">
      <c r="A149" t="str">
        <f>B149&amp;COUNTIF($B$2:B149,B149)</f>
        <v>successful94</v>
      </c>
      <c r="B149" t="s">
        <v>20</v>
      </c>
      <c r="C149">
        <v>199</v>
      </c>
      <c r="E149" t="str">
        <f t="shared" si="9"/>
        <v>successful</v>
      </c>
      <c r="F149">
        <f t="shared" si="9"/>
        <v>214</v>
      </c>
      <c r="G149" t="str">
        <f t="shared" si="8"/>
        <v>failed</v>
      </c>
      <c r="H149">
        <f t="shared" si="8"/>
        <v>435</v>
      </c>
      <c r="M149" s="8"/>
    </row>
    <row r="150" spans="1:13" x14ac:dyDescent="0.2">
      <c r="A150" t="str">
        <f>B150&amp;COUNTIF($B$2:B150,B150)</f>
        <v>successful95</v>
      </c>
      <c r="B150" t="s">
        <v>20</v>
      </c>
      <c r="C150">
        <v>107</v>
      </c>
      <c r="E150" t="str">
        <f t="shared" si="9"/>
        <v>successful</v>
      </c>
      <c r="F150">
        <f t="shared" si="9"/>
        <v>222</v>
      </c>
      <c r="G150" t="str">
        <f t="shared" si="8"/>
        <v>failed</v>
      </c>
      <c r="H150">
        <f t="shared" si="8"/>
        <v>714</v>
      </c>
    </row>
    <row r="151" spans="1:13" x14ac:dyDescent="0.2">
      <c r="A151" t="str">
        <f>B151&amp;COUNTIF($B$2:B151,B151)</f>
        <v>successful96</v>
      </c>
      <c r="B151" t="s">
        <v>20</v>
      </c>
      <c r="C151">
        <v>195</v>
      </c>
      <c r="E151" t="str">
        <f t="shared" si="9"/>
        <v>successful</v>
      </c>
      <c r="F151">
        <f t="shared" si="9"/>
        <v>1884</v>
      </c>
      <c r="G151" t="str">
        <f t="shared" si="8"/>
        <v>failed</v>
      </c>
      <c r="H151">
        <f t="shared" si="8"/>
        <v>5497</v>
      </c>
      <c r="M151" s="8"/>
    </row>
    <row r="152" spans="1:13" x14ac:dyDescent="0.2">
      <c r="A152" t="str">
        <f>B152&amp;COUNTIF($B$2:B152,B152)</f>
        <v>failed46</v>
      </c>
      <c r="B152" t="s">
        <v>14</v>
      </c>
      <c r="C152">
        <v>1</v>
      </c>
      <c r="E152" t="str">
        <f t="shared" si="9"/>
        <v>successful</v>
      </c>
      <c r="F152">
        <f t="shared" si="9"/>
        <v>218</v>
      </c>
      <c r="G152" t="str">
        <f t="shared" si="8"/>
        <v>failed</v>
      </c>
      <c r="H152">
        <f t="shared" si="8"/>
        <v>418</v>
      </c>
    </row>
    <row r="153" spans="1:13" x14ac:dyDescent="0.2">
      <c r="A153" t="str">
        <f>B153&amp;COUNTIF($B$2:B153,B153)</f>
        <v>failed47</v>
      </c>
      <c r="B153" t="s">
        <v>14</v>
      </c>
      <c r="C153">
        <v>1467</v>
      </c>
      <c r="E153" t="str">
        <f t="shared" si="9"/>
        <v>successful</v>
      </c>
      <c r="F153">
        <f t="shared" si="9"/>
        <v>6465</v>
      </c>
      <c r="G153" t="str">
        <f t="shared" si="8"/>
        <v>failed</v>
      </c>
      <c r="H153">
        <f t="shared" si="8"/>
        <v>1439</v>
      </c>
      <c r="M153" s="8"/>
    </row>
    <row r="154" spans="1:13" x14ac:dyDescent="0.2">
      <c r="A154" t="str">
        <f>B154&amp;COUNTIF($B$2:B154,B154)</f>
        <v>successful97</v>
      </c>
      <c r="B154" t="s">
        <v>20</v>
      </c>
      <c r="C154">
        <v>3376</v>
      </c>
      <c r="E154" t="str">
        <f t="shared" si="9"/>
        <v>successful</v>
      </c>
      <c r="F154">
        <f t="shared" si="9"/>
        <v>59</v>
      </c>
      <c r="G154" t="str">
        <f t="shared" si="8"/>
        <v>failed</v>
      </c>
      <c r="H154">
        <f t="shared" si="8"/>
        <v>15</v>
      </c>
    </row>
    <row r="155" spans="1:13" x14ac:dyDescent="0.2">
      <c r="A155" t="str">
        <f>B155&amp;COUNTIF($B$2:B155,B155)</f>
        <v>failed48</v>
      </c>
      <c r="B155" t="s">
        <v>14</v>
      </c>
      <c r="C155">
        <v>5681</v>
      </c>
      <c r="E155" t="str">
        <f t="shared" si="9"/>
        <v>successful</v>
      </c>
      <c r="F155">
        <f t="shared" si="9"/>
        <v>88</v>
      </c>
      <c r="G155" t="str">
        <f t="shared" si="8"/>
        <v>failed</v>
      </c>
      <c r="H155">
        <f t="shared" si="8"/>
        <v>1999</v>
      </c>
      <c r="M155" s="8"/>
    </row>
    <row r="156" spans="1:13" x14ac:dyDescent="0.2">
      <c r="A156" t="str">
        <f>B156&amp;COUNTIF($B$2:B156,B156)</f>
        <v>failed49</v>
      </c>
      <c r="B156" t="s">
        <v>14</v>
      </c>
      <c r="C156">
        <v>1059</v>
      </c>
      <c r="E156" t="str">
        <f t="shared" si="9"/>
        <v>successful</v>
      </c>
      <c r="F156">
        <f t="shared" si="9"/>
        <v>1697</v>
      </c>
      <c r="G156" t="str">
        <f t="shared" si="8"/>
        <v>failed</v>
      </c>
      <c r="H156">
        <f t="shared" si="8"/>
        <v>118</v>
      </c>
    </row>
    <row r="157" spans="1:13" x14ac:dyDescent="0.2">
      <c r="A157" t="str">
        <f>B157&amp;COUNTIF($B$2:B157,B157)</f>
        <v>failed50</v>
      </c>
      <c r="B157" t="s">
        <v>14</v>
      </c>
      <c r="C157">
        <v>1194</v>
      </c>
      <c r="E157" t="str">
        <f t="shared" si="9"/>
        <v>successful</v>
      </c>
      <c r="F157">
        <f t="shared" si="9"/>
        <v>92</v>
      </c>
      <c r="G157" t="str">
        <f t="shared" si="8"/>
        <v>failed</v>
      </c>
      <c r="H157">
        <f t="shared" si="8"/>
        <v>162</v>
      </c>
      <c r="M157" s="8"/>
    </row>
    <row r="158" spans="1:13" x14ac:dyDescent="0.2">
      <c r="A158" t="str">
        <f>B158&amp;COUNTIF($B$2:B158,B158)</f>
        <v>canceled9</v>
      </c>
      <c r="B158" t="s">
        <v>74</v>
      </c>
      <c r="C158">
        <v>379</v>
      </c>
      <c r="E158" t="str">
        <f t="shared" si="9"/>
        <v>successful</v>
      </c>
      <c r="F158">
        <f t="shared" si="9"/>
        <v>186</v>
      </c>
      <c r="G158" t="str">
        <f t="shared" si="8"/>
        <v>failed</v>
      </c>
      <c r="H158">
        <f t="shared" si="8"/>
        <v>83</v>
      </c>
    </row>
    <row r="159" spans="1:13" x14ac:dyDescent="0.2">
      <c r="A159" t="str">
        <f>B159&amp;COUNTIF($B$2:B159,B159)</f>
        <v>failed51</v>
      </c>
      <c r="B159" t="s">
        <v>14</v>
      </c>
      <c r="C159">
        <v>30</v>
      </c>
      <c r="E159" t="str">
        <f t="shared" si="9"/>
        <v>successful</v>
      </c>
      <c r="F159">
        <f t="shared" si="9"/>
        <v>138</v>
      </c>
      <c r="G159" t="str">
        <f t="shared" si="8"/>
        <v>failed</v>
      </c>
      <c r="H159">
        <f t="shared" si="8"/>
        <v>747</v>
      </c>
      <c r="M159" s="8"/>
    </row>
    <row r="160" spans="1:13" x14ac:dyDescent="0.2">
      <c r="A160" t="str">
        <f>B160&amp;COUNTIF($B$2:B160,B160)</f>
        <v>successful98</v>
      </c>
      <c r="B160" t="s">
        <v>20</v>
      </c>
      <c r="C160">
        <v>41</v>
      </c>
      <c r="E160" t="str">
        <f t="shared" si="9"/>
        <v>successful</v>
      </c>
      <c r="F160">
        <f t="shared" si="9"/>
        <v>261</v>
      </c>
      <c r="G160" t="str">
        <f t="shared" si="8"/>
        <v>failed</v>
      </c>
      <c r="H160">
        <f t="shared" si="8"/>
        <v>84</v>
      </c>
    </row>
    <row r="161" spans="1:13" x14ac:dyDescent="0.2">
      <c r="A161" t="str">
        <f>B161&amp;COUNTIF($B$2:B161,B161)</f>
        <v>successful99</v>
      </c>
      <c r="B161" t="s">
        <v>20</v>
      </c>
      <c r="C161">
        <v>1821</v>
      </c>
      <c r="E161" t="str">
        <f t="shared" si="9"/>
        <v>successful</v>
      </c>
      <c r="F161">
        <f t="shared" si="9"/>
        <v>107</v>
      </c>
      <c r="G161" t="str">
        <f t="shared" si="8"/>
        <v>failed</v>
      </c>
      <c r="H161">
        <f t="shared" si="8"/>
        <v>91</v>
      </c>
      <c r="M161" s="8"/>
    </row>
    <row r="162" spans="1:13" x14ac:dyDescent="0.2">
      <c r="A162" t="str">
        <f>B162&amp;COUNTIF($B$2:B162,B162)</f>
        <v>successful100</v>
      </c>
      <c r="B162" t="s">
        <v>20</v>
      </c>
      <c r="C162">
        <v>164</v>
      </c>
      <c r="E162" t="str">
        <f t="shared" si="9"/>
        <v>successful</v>
      </c>
      <c r="F162">
        <f t="shared" si="9"/>
        <v>199</v>
      </c>
      <c r="G162" t="str">
        <f t="shared" si="8"/>
        <v>failed</v>
      </c>
      <c r="H162">
        <f t="shared" si="8"/>
        <v>792</v>
      </c>
    </row>
    <row r="163" spans="1:13" x14ac:dyDescent="0.2">
      <c r="A163" t="str">
        <f>B163&amp;COUNTIF($B$2:B163,B163)</f>
        <v>failed52</v>
      </c>
      <c r="B163" t="s">
        <v>14</v>
      </c>
      <c r="C163">
        <v>75</v>
      </c>
      <c r="E163" t="str">
        <f t="shared" si="9"/>
        <v>successful</v>
      </c>
      <c r="F163">
        <f t="shared" si="9"/>
        <v>5512</v>
      </c>
      <c r="G163" t="str">
        <f t="shared" si="8"/>
        <v>failed</v>
      </c>
      <c r="H163">
        <f t="shared" si="8"/>
        <v>32</v>
      </c>
      <c r="M163" s="8"/>
    </row>
    <row r="164" spans="1:13" x14ac:dyDescent="0.2">
      <c r="A164" t="str">
        <f>B164&amp;COUNTIF($B$2:B164,B164)</f>
        <v>successful101</v>
      </c>
      <c r="B164" t="s">
        <v>20</v>
      </c>
      <c r="C164">
        <v>157</v>
      </c>
      <c r="E164" t="str">
        <f t="shared" si="9"/>
        <v>successful</v>
      </c>
      <c r="F164">
        <f t="shared" si="9"/>
        <v>86</v>
      </c>
      <c r="G164" t="str">
        <f t="shared" si="8"/>
        <v>failed</v>
      </c>
      <c r="H164">
        <f t="shared" si="8"/>
        <v>186</v>
      </c>
    </row>
    <row r="165" spans="1:13" x14ac:dyDescent="0.2">
      <c r="A165" t="str">
        <f>B165&amp;COUNTIF($B$2:B165,B165)</f>
        <v>successful102</v>
      </c>
      <c r="B165" t="s">
        <v>20</v>
      </c>
      <c r="C165">
        <v>246</v>
      </c>
      <c r="E165" t="str">
        <f t="shared" si="9"/>
        <v>successful</v>
      </c>
      <c r="F165">
        <f t="shared" si="9"/>
        <v>2768</v>
      </c>
      <c r="G165" t="str">
        <f t="shared" si="8"/>
        <v>failed</v>
      </c>
      <c r="H165">
        <f t="shared" si="8"/>
        <v>605</v>
      </c>
      <c r="M165" s="8"/>
    </row>
    <row r="166" spans="1:13" x14ac:dyDescent="0.2">
      <c r="A166" t="str">
        <f>B166&amp;COUNTIF($B$2:B166,B166)</f>
        <v>successful103</v>
      </c>
      <c r="B166" t="s">
        <v>20</v>
      </c>
      <c r="C166">
        <v>1396</v>
      </c>
      <c r="E166" t="str">
        <f t="shared" si="9"/>
        <v>successful</v>
      </c>
      <c r="F166">
        <f t="shared" si="9"/>
        <v>48</v>
      </c>
      <c r="G166" t="str">
        <f t="shared" si="8"/>
        <v>failed</v>
      </c>
      <c r="H166">
        <f t="shared" si="8"/>
        <v>1</v>
      </c>
    </row>
    <row r="167" spans="1:13" x14ac:dyDescent="0.2">
      <c r="A167" t="str">
        <f>B167&amp;COUNTIF($B$2:B167,B167)</f>
        <v>successful104</v>
      </c>
      <c r="B167" t="s">
        <v>20</v>
      </c>
      <c r="C167">
        <v>2506</v>
      </c>
      <c r="E167" t="str">
        <f t="shared" si="9"/>
        <v>successful</v>
      </c>
      <c r="F167">
        <f t="shared" si="9"/>
        <v>87</v>
      </c>
      <c r="G167" t="str">
        <f t="shared" si="8"/>
        <v>failed</v>
      </c>
      <c r="H167">
        <f t="shared" si="8"/>
        <v>31</v>
      </c>
      <c r="M167" s="8"/>
    </row>
    <row r="168" spans="1:13" x14ac:dyDescent="0.2">
      <c r="A168" t="str">
        <f>B168&amp;COUNTIF($B$2:B168,B168)</f>
        <v>successful105</v>
      </c>
      <c r="B168" t="s">
        <v>20</v>
      </c>
      <c r="C168">
        <v>244</v>
      </c>
      <c r="E168" t="str">
        <f t="shared" si="9"/>
        <v>successful</v>
      </c>
      <c r="F168">
        <f t="shared" si="9"/>
        <v>1894</v>
      </c>
      <c r="G168" t="str">
        <f t="shared" si="8"/>
        <v>failed</v>
      </c>
      <c r="H168">
        <f t="shared" si="8"/>
        <v>1181</v>
      </c>
    </row>
    <row r="169" spans="1:13" x14ac:dyDescent="0.2">
      <c r="A169" t="str">
        <f>B169&amp;COUNTIF($B$2:B169,B169)</f>
        <v>successful106</v>
      </c>
      <c r="B169" t="s">
        <v>20</v>
      </c>
      <c r="C169">
        <v>146</v>
      </c>
      <c r="E169" t="str">
        <f t="shared" si="9"/>
        <v>successful</v>
      </c>
      <c r="F169">
        <f t="shared" si="9"/>
        <v>282</v>
      </c>
      <c r="G169" t="str">
        <f t="shared" si="8"/>
        <v>failed</v>
      </c>
      <c r="H169">
        <f t="shared" si="8"/>
        <v>39</v>
      </c>
      <c r="M169" s="8"/>
    </row>
    <row r="170" spans="1:13" x14ac:dyDescent="0.2">
      <c r="A170" t="str">
        <f>B170&amp;COUNTIF($B$2:B170,B170)</f>
        <v>failed53</v>
      </c>
      <c r="B170" t="s">
        <v>14</v>
      </c>
      <c r="C170">
        <v>955</v>
      </c>
      <c r="E170" t="str">
        <f t="shared" si="9"/>
        <v>successful</v>
      </c>
      <c r="F170">
        <f t="shared" si="9"/>
        <v>116</v>
      </c>
      <c r="G170" t="str">
        <f t="shared" si="8"/>
        <v>failed</v>
      </c>
      <c r="H170">
        <f t="shared" si="8"/>
        <v>46</v>
      </c>
    </row>
    <row r="171" spans="1:13" x14ac:dyDescent="0.2">
      <c r="A171" t="str">
        <f>B171&amp;COUNTIF($B$2:B171,B171)</f>
        <v>successful107</v>
      </c>
      <c r="B171" t="s">
        <v>20</v>
      </c>
      <c r="C171">
        <v>1267</v>
      </c>
      <c r="E171" t="str">
        <f t="shared" si="9"/>
        <v>successful</v>
      </c>
      <c r="F171">
        <f t="shared" si="9"/>
        <v>83</v>
      </c>
      <c r="G171" t="str">
        <f t="shared" si="8"/>
        <v>failed</v>
      </c>
      <c r="H171">
        <f t="shared" si="8"/>
        <v>105</v>
      </c>
      <c r="M171" s="8"/>
    </row>
    <row r="172" spans="1:13" x14ac:dyDescent="0.2">
      <c r="A172" t="str">
        <f>B172&amp;COUNTIF($B$2:B172,B172)</f>
        <v>failed54</v>
      </c>
      <c r="B172" t="s">
        <v>14</v>
      </c>
      <c r="C172">
        <v>67</v>
      </c>
      <c r="E172" t="str">
        <f t="shared" si="9"/>
        <v>successful</v>
      </c>
      <c r="F172">
        <f t="shared" si="9"/>
        <v>91</v>
      </c>
      <c r="G172" t="str">
        <f t="shared" si="8"/>
        <v>failed</v>
      </c>
      <c r="H172">
        <f t="shared" si="8"/>
        <v>535</v>
      </c>
    </row>
    <row r="173" spans="1:13" x14ac:dyDescent="0.2">
      <c r="A173" t="str">
        <f>B173&amp;COUNTIF($B$2:B173,B173)</f>
        <v>failed55</v>
      </c>
      <c r="B173" t="s">
        <v>14</v>
      </c>
      <c r="C173">
        <v>5</v>
      </c>
      <c r="E173" t="str">
        <f t="shared" si="9"/>
        <v>successful</v>
      </c>
      <c r="F173">
        <f t="shared" si="9"/>
        <v>546</v>
      </c>
      <c r="G173" t="str">
        <f t="shared" si="8"/>
        <v>failed</v>
      </c>
      <c r="H173">
        <f t="shared" si="8"/>
        <v>16</v>
      </c>
      <c r="M173" s="8"/>
    </row>
    <row r="174" spans="1:13" x14ac:dyDescent="0.2">
      <c r="A174" t="str">
        <f>B174&amp;COUNTIF($B$2:B174,B174)</f>
        <v>failed56</v>
      </c>
      <c r="B174" t="s">
        <v>14</v>
      </c>
      <c r="C174">
        <v>26</v>
      </c>
      <c r="E174" t="str">
        <f t="shared" si="9"/>
        <v>successful</v>
      </c>
      <c r="F174">
        <f t="shared" si="9"/>
        <v>393</v>
      </c>
      <c r="G174" t="str">
        <f t="shared" si="8"/>
        <v>failed</v>
      </c>
      <c r="H174">
        <f t="shared" si="8"/>
        <v>575</v>
      </c>
    </row>
    <row r="175" spans="1:13" x14ac:dyDescent="0.2">
      <c r="A175" t="str">
        <f>B175&amp;COUNTIF($B$2:B175,B175)</f>
        <v>successful108</v>
      </c>
      <c r="B175" t="s">
        <v>20</v>
      </c>
      <c r="C175">
        <v>1561</v>
      </c>
      <c r="E175" t="str">
        <f t="shared" si="9"/>
        <v>successful</v>
      </c>
      <c r="F175">
        <f t="shared" si="9"/>
        <v>133</v>
      </c>
      <c r="G175" t="str">
        <f t="shared" si="8"/>
        <v>failed</v>
      </c>
      <c r="H175">
        <f t="shared" si="8"/>
        <v>1120</v>
      </c>
      <c r="M175" s="8"/>
    </row>
    <row r="176" spans="1:13" x14ac:dyDescent="0.2">
      <c r="A176" t="str">
        <f>B176&amp;COUNTIF($B$2:B176,B176)</f>
        <v>successful109</v>
      </c>
      <c r="B176" t="s">
        <v>20</v>
      </c>
      <c r="C176">
        <v>48</v>
      </c>
      <c r="E176" t="str">
        <f t="shared" si="9"/>
        <v>successful</v>
      </c>
      <c r="F176">
        <f t="shared" si="9"/>
        <v>254</v>
      </c>
      <c r="G176" t="str">
        <f t="shared" si="8"/>
        <v>failed</v>
      </c>
      <c r="H176">
        <f t="shared" si="8"/>
        <v>113</v>
      </c>
    </row>
    <row r="177" spans="1:13" x14ac:dyDescent="0.2">
      <c r="A177" t="str">
        <f>B177&amp;COUNTIF($B$2:B177,B177)</f>
        <v>failed57</v>
      </c>
      <c r="B177" t="s">
        <v>14</v>
      </c>
      <c r="C177">
        <v>1130</v>
      </c>
      <c r="E177" t="str">
        <f t="shared" si="9"/>
        <v>successful</v>
      </c>
      <c r="F177">
        <f t="shared" si="9"/>
        <v>176</v>
      </c>
      <c r="G177" t="str">
        <f t="shared" si="8"/>
        <v>failed</v>
      </c>
      <c r="H177">
        <f t="shared" si="8"/>
        <v>1538</v>
      </c>
      <c r="M177" s="8"/>
    </row>
    <row r="178" spans="1:13" x14ac:dyDescent="0.2">
      <c r="A178" t="str">
        <f>B178&amp;COUNTIF($B$2:B178,B178)</f>
        <v>failed58</v>
      </c>
      <c r="B178" t="s">
        <v>14</v>
      </c>
      <c r="C178">
        <v>782</v>
      </c>
      <c r="E178" t="str">
        <f t="shared" si="9"/>
        <v>successful</v>
      </c>
      <c r="F178">
        <f t="shared" si="9"/>
        <v>337</v>
      </c>
      <c r="G178" t="str">
        <f t="shared" si="8"/>
        <v>failed</v>
      </c>
      <c r="H178">
        <f t="shared" si="8"/>
        <v>9</v>
      </c>
    </row>
    <row r="179" spans="1:13" x14ac:dyDescent="0.2">
      <c r="A179" t="str">
        <f>B179&amp;COUNTIF($B$2:B179,B179)</f>
        <v>successful110</v>
      </c>
      <c r="B179" t="s">
        <v>20</v>
      </c>
      <c r="C179">
        <v>2739</v>
      </c>
      <c r="E179" t="str">
        <f t="shared" si="9"/>
        <v>successful</v>
      </c>
      <c r="F179">
        <f t="shared" si="9"/>
        <v>107</v>
      </c>
      <c r="G179" t="str">
        <f t="shared" si="8"/>
        <v>failed</v>
      </c>
      <c r="H179">
        <f t="shared" si="8"/>
        <v>554</v>
      </c>
      <c r="M179" s="8"/>
    </row>
    <row r="180" spans="1:13" x14ac:dyDescent="0.2">
      <c r="A180" t="str">
        <f>B180&amp;COUNTIF($B$2:B180,B180)</f>
        <v>failed59</v>
      </c>
      <c r="B180" t="s">
        <v>14</v>
      </c>
      <c r="C180">
        <v>210</v>
      </c>
      <c r="E180" t="str">
        <f t="shared" si="9"/>
        <v>successful</v>
      </c>
      <c r="F180">
        <f t="shared" si="9"/>
        <v>183</v>
      </c>
      <c r="G180" t="str">
        <f t="shared" si="8"/>
        <v>failed</v>
      </c>
      <c r="H180">
        <f t="shared" si="8"/>
        <v>648</v>
      </c>
    </row>
    <row r="181" spans="1:13" x14ac:dyDescent="0.2">
      <c r="A181" t="str">
        <f>B181&amp;COUNTIF($B$2:B181,B181)</f>
        <v>successful111</v>
      </c>
      <c r="B181" t="s">
        <v>20</v>
      </c>
      <c r="C181">
        <v>3537</v>
      </c>
      <c r="E181" t="str">
        <f t="shared" si="9"/>
        <v>successful</v>
      </c>
      <c r="F181">
        <f t="shared" si="9"/>
        <v>72</v>
      </c>
      <c r="G181" t="str">
        <f t="shared" si="8"/>
        <v>failed</v>
      </c>
      <c r="H181">
        <f t="shared" si="8"/>
        <v>21</v>
      </c>
      <c r="M181" s="8"/>
    </row>
    <row r="182" spans="1:13" x14ac:dyDescent="0.2">
      <c r="A182" t="str">
        <f>B182&amp;COUNTIF($B$2:B182,B182)</f>
        <v>successful112</v>
      </c>
      <c r="B182" t="s">
        <v>20</v>
      </c>
      <c r="C182">
        <v>2107</v>
      </c>
      <c r="E182" t="str">
        <f t="shared" si="9"/>
        <v>successful</v>
      </c>
      <c r="F182">
        <f t="shared" si="9"/>
        <v>295</v>
      </c>
      <c r="G182" t="str">
        <f t="shared" si="8"/>
        <v>failed</v>
      </c>
      <c r="H182">
        <f t="shared" si="8"/>
        <v>54</v>
      </c>
    </row>
    <row r="183" spans="1:13" x14ac:dyDescent="0.2">
      <c r="A183" t="str">
        <f>B183&amp;COUNTIF($B$2:B183,B183)</f>
        <v>failed60</v>
      </c>
      <c r="B183" t="s">
        <v>14</v>
      </c>
      <c r="C183">
        <v>136</v>
      </c>
      <c r="E183" t="str">
        <f t="shared" si="9"/>
        <v>successful</v>
      </c>
      <c r="F183">
        <f t="shared" si="9"/>
        <v>142</v>
      </c>
      <c r="G183" t="str">
        <f t="shared" si="8"/>
        <v>failed</v>
      </c>
      <c r="H183">
        <f t="shared" si="8"/>
        <v>120</v>
      </c>
      <c r="M183" s="8"/>
    </row>
    <row r="184" spans="1:13" x14ac:dyDescent="0.2">
      <c r="A184" t="str">
        <f>B184&amp;COUNTIF($B$2:B184,B184)</f>
        <v>successful113</v>
      </c>
      <c r="B184" t="s">
        <v>20</v>
      </c>
      <c r="C184">
        <v>3318</v>
      </c>
      <c r="E184" t="str">
        <f t="shared" si="9"/>
        <v>successful</v>
      </c>
      <c r="F184">
        <f t="shared" si="9"/>
        <v>85</v>
      </c>
      <c r="G184" t="str">
        <f t="shared" si="8"/>
        <v>failed</v>
      </c>
      <c r="H184">
        <f t="shared" si="8"/>
        <v>579</v>
      </c>
    </row>
    <row r="185" spans="1:13" x14ac:dyDescent="0.2">
      <c r="A185" t="str">
        <f>B185&amp;COUNTIF($B$2:B185,B185)</f>
        <v>failed61</v>
      </c>
      <c r="B185" t="s">
        <v>14</v>
      </c>
      <c r="C185">
        <v>86</v>
      </c>
      <c r="E185" t="str">
        <f t="shared" si="9"/>
        <v>successful</v>
      </c>
      <c r="F185">
        <f t="shared" si="9"/>
        <v>659</v>
      </c>
      <c r="G185" t="str">
        <f t="shared" si="8"/>
        <v>failed</v>
      </c>
      <c r="H185">
        <f t="shared" si="8"/>
        <v>2072</v>
      </c>
      <c r="M185" s="8"/>
    </row>
    <row r="186" spans="1:13" x14ac:dyDescent="0.2">
      <c r="A186" t="str">
        <f>B186&amp;COUNTIF($B$2:B186,B186)</f>
        <v>successful114</v>
      </c>
      <c r="B186" t="s">
        <v>20</v>
      </c>
      <c r="C186">
        <v>340</v>
      </c>
      <c r="E186" t="str">
        <f t="shared" si="9"/>
        <v>successful</v>
      </c>
      <c r="F186">
        <f t="shared" si="9"/>
        <v>121</v>
      </c>
      <c r="G186" t="str">
        <f t="shared" si="8"/>
        <v>failed</v>
      </c>
      <c r="H186">
        <f t="shared" si="8"/>
        <v>0</v>
      </c>
    </row>
    <row r="187" spans="1:13" x14ac:dyDescent="0.2">
      <c r="A187" t="str">
        <f>B187&amp;COUNTIF($B$2:B187,B187)</f>
        <v>failed62</v>
      </c>
      <c r="B187" t="s">
        <v>14</v>
      </c>
      <c r="C187">
        <v>19</v>
      </c>
      <c r="E187" t="str">
        <f t="shared" si="9"/>
        <v>successful</v>
      </c>
      <c r="F187">
        <f t="shared" si="9"/>
        <v>3742</v>
      </c>
      <c r="G187" t="str">
        <f t="shared" si="8"/>
        <v>failed</v>
      </c>
      <c r="H187">
        <f t="shared" si="8"/>
        <v>1796</v>
      </c>
      <c r="M187" s="8"/>
    </row>
    <row r="188" spans="1:13" x14ac:dyDescent="0.2">
      <c r="A188" t="str">
        <f>B188&amp;COUNTIF($B$2:B188,B188)</f>
        <v>failed63</v>
      </c>
      <c r="B188" t="s">
        <v>14</v>
      </c>
      <c r="C188">
        <v>886</v>
      </c>
      <c r="E188" t="str">
        <f t="shared" si="9"/>
        <v>successful</v>
      </c>
      <c r="F188">
        <f t="shared" si="9"/>
        <v>223</v>
      </c>
      <c r="G188" t="str">
        <f t="shared" si="8"/>
        <v>failed</v>
      </c>
      <c r="H188">
        <f t="shared" si="8"/>
        <v>62</v>
      </c>
    </row>
    <row r="189" spans="1:13" x14ac:dyDescent="0.2">
      <c r="A189" t="str">
        <f>B189&amp;COUNTIF($B$2:B189,B189)</f>
        <v>successful115</v>
      </c>
      <c r="B189" t="s">
        <v>20</v>
      </c>
      <c r="C189">
        <v>1442</v>
      </c>
      <c r="E189" t="str">
        <f t="shared" si="9"/>
        <v>successful</v>
      </c>
      <c r="F189">
        <f t="shared" si="9"/>
        <v>133</v>
      </c>
      <c r="G189" t="str">
        <f t="shared" si="8"/>
        <v>failed</v>
      </c>
      <c r="H189">
        <f t="shared" si="8"/>
        <v>347</v>
      </c>
      <c r="M189" s="8"/>
    </row>
    <row r="190" spans="1:13" x14ac:dyDescent="0.2">
      <c r="A190" t="str">
        <f>B190&amp;COUNTIF($B$2:B190,B190)</f>
        <v>failed64</v>
      </c>
      <c r="B190" t="s">
        <v>14</v>
      </c>
      <c r="C190">
        <v>35</v>
      </c>
      <c r="E190" t="str">
        <f t="shared" si="9"/>
        <v>successful</v>
      </c>
      <c r="F190">
        <f t="shared" si="9"/>
        <v>5168</v>
      </c>
      <c r="G190" t="str">
        <f t="shared" si="8"/>
        <v>failed</v>
      </c>
      <c r="H190">
        <f t="shared" si="8"/>
        <v>19</v>
      </c>
    </row>
    <row r="191" spans="1:13" x14ac:dyDescent="0.2">
      <c r="A191" t="str">
        <f>B191&amp;COUNTIF($B$2:B191,B191)</f>
        <v>canceled10</v>
      </c>
      <c r="B191" t="s">
        <v>74</v>
      </c>
      <c r="C191">
        <v>441</v>
      </c>
      <c r="E191" t="str">
        <f t="shared" si="9"/>
        <v>successful</v>
      </c>
      <c r="F191">
        <f t="shared" si="9"/>
        <v>307</v>
      </c>
      <c r="G191" t="str">
        <f t="shared" si="8"/>
        <v>failed</v>
      </c>
      <c r="H191">
        <f t="shared" si="8"/>
        <v>1258</v>
      </c>
      <c r="M191" s="8"/>
    </row>
    <row r="192" spans="1:13" x14ac:dyDescent="0.2">
      <c r="A192" t="str">
        <f>B192&amp;COUNTIF($B$2:B192,B192)</f>
        <v>failed65</v>
      </c>
      <c r="B192" t="s">
        <v>14</v>
      </c>
      <c r="C192">
        <v>24</v>
      </c>
      <c r="E192" t="str">
        <f t="shared" si="9"/>
        <v>successful</v>
      </c>
      <c r="F192">
        <f t="shared" si="9"/>
        <v>2441</v>
      </c>
      <c r="G192" t="str">
        <f t="shared" si="8"/>
        <v>failed</v>
      </c>
      <c r="H192">
        <f t="shared" si="8"/>
        <v>362</v>
      </c>
    </row>
    <row r="193" spans="1:13" x14ac:dyDescent="0.2">
      <c r="A193" t="str">
        <f>B193&amp;COUNTIF($B$2:B193,B193)</f>
        <v>failed66</v>
      </c>
      <c r="B193" t="s">
        <v>14</v>
      </c>
      <c r="C193">
        <v>86</v>
      </c>
      <c r="E193" t="str">
        <f t="shared" si="9"/>
        <v>successful</v>
      </c>
      <c r="F193">
        <f t="shared" si="9"/>
        <v>1385</v>
      </c>
      <c r="G193" t="str">
        <f t="shared" si="8"/>
        <v>failed</v>
      </c>
      <c r="H193">
        <f t="shared" si="8"/>
        <v>133</v>
      </c>
      <c r="M193" s="8"/>
    </row>
    <row r="194" spans="1:13" x14ac:dyDescent="0.2">
      <c r="A194" t="str">
        <f>B194&amp;COUNTIF($B$2:B194,B194)</f>
        <v>failed67</v>
      </c>
      <c r="B194" t="s">
        <v>14</v>
      </c>
      <c r="C194">
        <v>243</v>
      </c>
      <c r="E194" t="str">
        <f t="shared" si="9"/>
        <v>successful</v>
      </c>
      <c r="F194">
        <f t="shared" si="9"/>
        <v>190</v>
      </c>
      <c r="G194" t="str">
        <f t="shared" si="8"/>
        <v>failed</v>
      </c>
      <c r="H194">
        <f t="shared" si="8"/>
        <v>846</v>
      </c>
    </row>
    <row r="195" spans="1:13" x14ac:dyDescent="0.2">
      <c r="A195" t="str">
        <f>B195&amp;COUNTIF($B$2:B195,B195)</f>
        <v>failed68</v>
      </c>
      <c r="B195" t="s">
        <v>14</v>
      </c>
      <c r="C195">
        <v>65</v>
      </c>
      <c r="E195" t="str">
        <f t="shared" si="9"/>
        <v>successful</v>
      </c>
      <c r="F195">
        <f t="shared" si="9"/>
        <v>470</v>
      </c>
      <c r="G195" t="str">
        <f t="shared" ref="G195:H258" si="10">VLOOKUP($D$3&amp;ROW()-1,$A$1:$C$1001,MATCH(G$1,$A$1:$C$1,0),0)</f>
        <v>failed</v>
      </c>
      <c r="H195">
        <f t="shared" si="10"/>
        <v>10</v>
      </c>
      <c r="M195" s="8"/>
    </row>
    <row r="196" spans="1:13" x14ac:dyDescent="0.2">
      <c r="A196" t="str">
        <f>B196&amp;COUNTIF($B$2:B196,B196)</f>
        <v>successful116</v>
      </c>
      <c r="B196" t="s">
        <v>20</v>
      </c>
      <c r="C196">
        <v>126</v>
      </c>
      <c r="E196" t="str">
        <f t="shared" si="9"/>
        <v>successful</v>
      </c>
      <c r="F196">
        <f t="shared" si="9"/>
        <v>253</v>
      </c>
      <c r="G196" t="str">
        <f t="shared" si="10"/>
        <v>failed</v>
      </c>
      <c r="H196">
        <f t="shared" si="10"/>
        <v>191</v>
      </c>
    </row>
    <row r="197" spans="1:13" x14ac:dyDescent="0.2">
      <c r="A197" t="str">
        <f>B197&amp;COUNTIF($B$2:B197,B197)</f>
        <v>successful117</v>
      </c>
      <c r="B197" t="s">
        <v>20</v>
      </c>
      <c r="C197">
        <v>524</v>
      </c>
      <c r="E197" t="str">
        <f t="shared" ref="E197:F260" si="11">VLOOKUP($D$2&amp;ROW()-1,$A$1:$C$1001,MATCH(E$1,$A$1:$C$1,0),0)</f>
        <v>successful</v>
      </c>
      <c r="F197">
        <f t="shared" si="11"/>
        <v>1113</v>
      </c>
      <c r="G197" t="str">
        <f t="shared" si="10"/>
        <v>failed</v>
      </c>
      <c r="H197">
        <f t="shared" si="10"/>
        <v>1979</v>
      </c>
      <c r="M197" s="8"/>
    </row>
    <row r="198" spans="1:13" x14ac:dyDescent="0.2">
      <c r="A198" t="str">
        <f>B198&amp;COUNTIF($B$2:B198,B198)</f>
        <v>failed69</v>
      </c>
      <c r="B198" t="s">
        <v>14</v>
      </c>
      <c r="C198">
        <v>100</v>
      </c>
      <c r="E198" t="str">
        <f t="shared" si="11"/>
        <v>successful</v>
      </c>
      <c r="F198">
        <f t="shared" si="11"/>
        <v>2283</v>
      </c>
      <c r="G198" t="str">
        <f t="shared" si="10"/>
        <v>failed</v>
      </c>
      <c r="H198">
        <f t="shared" si="10"/>
        <v>63</v>
      </c>
    </row>
    <row r="199" spans="1:13" x14ac:dyDescent="0.2">
      <c r="A199" t="str">
        <f>B199&amp;COUNTIF($B$2:B199,B199)</f>
        <v>successful118</v>
      </c>
      <c r="B199" t="s">
        <v>20</v>
      </c>
      <c r="C199">
        <v>1989</v>
      </c>
      <c r="E199" t="str">
        <f t="shared" si="11"/>
        <v>successful</v>
      </c>
      <c r="F199">
        <f t="shared" si="11"/>
        <v>1095</v>
      </c>
      <c r="G199" t="str">
        <f t="shared" si="10"/>
        <v>failed</v>
      </c>
      <c r="H199">
        <f t="shared" si="10"/>
        <v>6080</v>
      </c>
      <c r="M199" s="8"/>
    </row>
    <row r="200" spans="1:13" x14ac:dyDescent="0.2">
      <c r="A200" t="str">
        <f>B200&amp;COUNTIF($B$2:B200,B200)</f>
        <v>failed70</v>
      </c>
      <c r="B200" t="s">
        <v>14</v>
      </c>
      <c r="C200">
        <v>168</v>
      </c>
      <c r="E200" t="str">
        <f t="shared" si="11"/>
        <v>successful</v>
      </c>
      <c r="F200">
        <f t="shared" si="11"/>
        <v>1690</v>
      </c>
      <c r="G200" t="str">
        <f t="shared" si="10"/>
        <v>failed</v>
      </c>
      <c r="H200">
        <f t="shared" si="10"/>
        <v>80</v>
      </c>
    </row>
    <row r="201" spans="1:13" x14ac:dyDescent="0.2">
      <c r="A201" t="str">
        <f>B201&amp;COUNTIF($B$2:B201,B201)</f>
        <v>failed71</v>
      </c>
      <c r="B201" t="s">
        <v>14</v>
      </c>
      <c r="C201">
        <v>13</v>
      </c>
      <c r="E201" t="str">
        <f t="shared" si="11"/>
        <v>successful</v>
      </c>
      <c r="F201">
        <f t="shared" si="11"/>
        <v>191</v>
      </c>
      <c r="G201" t="str">
        <f t="shared" si="10"/>
        <v>failed</v>
      </c>
      <c r="H201">
        <f t="shared" si="10"/>
        <v>9</v>
      </c>
      <c r="M201" s="8"/>
    </row>
    <row r="202" spans="1:13" x14ac:dyDescent="0.2">
      <c r="A202" t="str">
        <f>B202&amp;COUNTIF($B$2:B202,B202)</f>
        <v>failed72</v>
      </c>
      <c r="B202" t="s">
        <v>14</v>
      </c>
      <c r="C202">
        <v>1</v>
      </c>
      <c r="E202" t="str">
        <f t="shared" si="11"/>
        <v>successful</v>
      </c>
      <c r="F202">
        <f t="shared" si="11"/>
        <v>2013</v>
      </c>
      <c r="G202" t="str">
        <f t="shared" si="10"/>
        <v>failed</v>
      </c>
      <c r="H202">
        <f t="shared" si="10"/>
        <v>1784</v>
      </c>
    </row>
    <row r="203" spans="1:13" x14ac:dyDescent="0.2">
      <c r="A203" t="str">
        <f>B203&amp;COUNTIF($B$2:B203,B203)</f>
        <v>successful119</v>
      </c>
      <c r="B203" t="s">
        <v>20</v>
      </c>
      <c r="C203">
        <v>157</v>
      </c>
      <c r="E203" t="str">
        <f t="shared" si="11"/>
        <v>successful</v>
      </c>
      <c r="F203">
        <f t="shared" si="11"/>
        <v>1703</v>
      </c>
      <c r="G203" t="str">
        <f t="shared" si="10"/>
        <v>failed</v>
      </c>
      <c r="H203">
        <f t="shared" si="10"/>
        <v>243</v>
      </c>
      <c r="M203" s="8"/>
    </row>
    <row r="204" spans="1:13" x14ac:dyDescent="0.2">
      <c r="A204" t="str">
        <f>B204&amp;COUNTIF($B$2:B204,B204)</f>
        <v>canceled11</v>
      </c>
      <c r="B204" t="s">
        <v>74</v>
      </c>
      <c r="C204">
        <v>82</v>
      </c>
      <c r="E204" t="str">
        <f t="shared" si="11"/>
        <v>successful</v>
      </c>
      <c r="F204">
        <f t="shared" si="11"/>
        <v>80</v>
      </c>
      <c r="G204" t="str">
        <f t="shared" si="10"/>
        <v>failed</v>
      </c>
      <c r="H204">
        <f t="shared" si="10"/>
        <v>1296</v>
      </c>
    </row>
    <row r="205" spans="1:13" x14ac:dyDescent="0.2">
      <c r="A205" t="str">
        <f>B205&amp;COUNTIF($B$2:B205,B205)</f>
        <v>successful120</v>
      </c>
      <c r="B205" t="s">
        <v>20</v>
      </c>
      <c r="C205">
        <v>4498</v>
      </c>
      <c r="E205" t="str">
        <f t="shared" si="11"/>
        <v>successful</v>
      </c>
      <c r="F205">
        <f t="shared" si="11"/>
        <v>41</v>
      </c>
      <c r="G205" t="str">
        <f t="shared" si="10"/>
        <v>failed</v>
      </c>
      <c r="H205">
        <f t="shared" si="10"/>
        <v>77</v>
      </c>
      <c r="M205" s="8"/>
    </row>
    <row r="206" spans="1:13" x14ac:dyDescent="0.2">
      <c r="A206" t="str">
        <f>B206&amp;COUNTIF($B$2:B206,B206)</f>
        <v>failed73</v>
      </c>
      <c r="B206" t="s">
        <v>14</v>
      </c>
      <c r="C206">
        <v>40</v>
      </c>
      <c r="E206" t="str">
        <f t="shared" si="11"/>
        <v>successful</v>
      </c>
      <c r="F206">
        <f t="shared" si="11"/>
        <v>187</v>
      </c>
      <c r="G206" t="str">
        <f t="shared" si="10"/>
        <v>failed</v>
      </c>
      <c r="H206">
        <f t="shared" si="10"/>
        <v>395</v>
      </c>
    </row>
    <row r="207" spans="1:13" x14ac:dyDescent="0.2">
      <c r="A207" t="str">
        <f>B207&amp;COUNTIF($B$2:B207,B207)</f>
        <v>successful121</v>
      </c>
      <c r="B207" t="s">
        <v>20</v>
      </c>
      <c r="C207">
        <v>80</v>
      </c>
      <c r="E207" t="str">
        <f t="shared" si="11"/>
        <v>successful</v>
      </c>
      <c r="F207">
        <f t="shared" si="11"/>
        <v>2875</v>
      </c>
      <c r="G207" t="str">
        <f t="shared" si="10"/>
        <v>failed</v>
      </c>
      <c r="H207">
        <f t="shared" si="10"/>
        <v>49</v>
      </c>
      <c r="M207" s="8"/>
    </row>
    <row r="208" spans="1:13" x14ac:dyDescent="0.2">
      <c r="A208" t="str">
        <f>B208&amp;COUNTIF($B$2:B208,B208)</f>
        <v>canceled12</v>
      </c>
      <c r="B208" t="s">
        <v>74</v>
      </c>
      <c r="C208">
        <v>57</v>
      </c>
      <c r="E208" t="str">
        <f t="shared" si="11"/>
        <v>successful</v>
      </c>
      <c r="F208">
        <f t="shared" si="11"/>
        <v>88</v>
      </c>
      <c r="G208" t="str">
        <f t="shared" si="10"/>
        <v>failed</v>
      </c>
      <c r="H208">
        <f t="shared" si="10"/>
        <v>180</v>
      </c>
    </row>
    <row r="209" spans="1:13" x14ac:dyDescent="0.2">
      <c r="A209" t="str">
        <f>B209&amp;COUNTIF($B$2:B209,B209)</f>
        <v>successful122</v>
      </c>
      <c r="B209" t="s">
        <v>20</v>
      </c>
      <c r="C209">
        <v>43</v>
      </c>
      <c r="E209" t="str">
        <f t="shared" si="11"/>
        <v>successful</v>
      </c>
      <c r="F209">
        <f t="shared" si="11"/>
        <v>191</v>
      </c>
      <c r="G209" t="str">
        <f t="shared" si="10"/>
        <v>failed</v>
      </c>
      <c r="H209">
        <f t="shared" si="10"/>
        <v>2690</v>
      </c>
      <c r="M209" s="8"/>
    </row>
    <row r="210" spans="1:13" x14ac:dyDescent="0.2">
      <c r="A210" t="str">
        <f>B210&amp;COUNTIF($B$2:B210,B210)</f>
        <v>successful123</v>
      </c>
      <c r="B210" t="s">
        <v>20</v>
      </c>
      <c r="C210">
        <v>2053</v>
      </c>
      <c r="E210" t="str">
        <f t="shared" si="11"/>
        <v>successful</v>
      </c>
      <c r="F210">
        <f t="shared" si="11"/>
        <v>139</v>
      </c>
      <c r="G210" t="str">
        <f t="shared" si="10"/>
        <v>failed</v>
      </c>
      <c r="H210">
        <f t="shared" si="10"/>
        <v>2779</v>
      </c>
    </row>
    <row r="211" spans="1:13" x14ac:dyDescent="0.2">
      <c r="A211" t="str">
        <f>B211&amp;COUNTIF($B$2:B211,B211)</f>
        <v>live2</v>
      </c>
      <c r="B211" t="s">
        <v>47</v>
      </c>
      <c r="C211">
        <v>808</v>
      </c>
      <c r="E211" t="str">
        <f t="shared" si="11"/>
        <v>successful</v>
      </c>
      <c r="F211">
        <f t="shared" si="11"/>
        <v>186</v>
      </c>
      <c r="G211" t="str">
        <f t="shared" si="10"/>
        <v>failed</v>
      </c>
      <c r="H211">
        <f t="shared" si="10"/>
        <v>92</v>
      </c>
      <c r="M211" s="8"/>
    </row>
    <row r="212" spans="1:13" x14ac:dyDescent="0.2">
      <c r="A212" t="str">
        <f>B212&amp;COUNTIF($B$2:B212,B212)</f>
        <v>failed74</v>
      </c>
      <c r="B212" t="s">
        <v>14</v>
      </c>
      <c r="C212">
        <v>226</v>
      </c>
      <c r="E212" t="str">
        <f t="shared" si="11"/>
        <v>successful</v>
      </c>
      <c r="F212">
        <f t="shared" si="11"/>
        <v>112</v>
      </c>
      <c r="G212" t="str">
        <f t="shared" si="10"/>
        <v>failed</v>
      </c>
      <c r="H212">
        <f t="shared" si="10"/>
        <v>1028</v>
      </c>
    </row>
    <row r="213" spans="1:13" x14ac:dyDescent="0.2">
      <c r="A213" t="str">
        <f>B213&amp;COUNTIF($B$2:B213,B213)</f>
        <v>failed75</v>
      </c>
      <c r="B213" t="s">
        <v>14</v>
      </c>
      <c r="C213">
        <v>1625</v>
      </c>
      <c r="E213" t="str">
        <f t="shared" si="11"/>
        <v>successful</v>
      </c>
      <c r="F213">
        <f t="shared" si="11"/>
        <v>101</v>
      </c>
      <c r="G213" t="str">
        <f t="shared" si="10"/>
        <v>failed</v>
      </c>
      <c r="H213">
        <f t="shared" si="10"/>
        <v>26</v>
      </c>
      <c r="M213" s="8"/>
    </row>
    <row r="214" spans="1:13" x14ac:dyDescent="0.2">
      <c r="A214" t="str">
        <f>B214&amp;COUNTIF($B$2:B214,B214)</f>
        <v>successful124</v>
      </c>
      <c r="B214" t="s">
        <v>20</v>
      </c>
      <c r="C214">
        <v>168</v>
      </c>
      <c r="E214" t="str">
        <f t="shared" si="11"/>
        <v>successful</v>
      </c>
      <c r="F214">
        <f t="shared" si="11"/>
        <v>206</v>
      </c>
      <c r="G214" t="str">
        <f t="shared" si="10"/>
        <v>failed</v>
      </c>
      <c r="H214">
        <f t="shared" si="10"/>
        <v>1790</v>
      </c>
    </row>
    <row r="215" spans="1:13" x14ac:dyDescent="0.2">
      <c r="A215" t="str">
        <f>B215&amp;COUNTIF($B$2:B215,B215)</f>
        <v>successful125</v>
      </c>
      <c r="B215" t="s">
        <v>20</v>
      </c>
      <c r="C215">
        <v>4289</v>
      </c>
      <c r="E215" t="str">
        <f t="shared" si="11"/>
        <v>successful</v>
      </c>
      <c r="F215">
        <f t="shared" si="11"/>
        <v>154</v>
      </c>
      <c r="G215" t="str">
        <f t="shared" si="10"/>
        <v>failed</v>
      </c>
      <c r="H215">
        <f t="shared" si="10"/>
        <v>37</v>
      </c>
      <c r="M215" s="8"/>
    </row>
    <row r="216" spans="1:13" x14ac:dyDescent="0.2">
      <c r="A216" t="str">
        <f>B216&amp;COUNTIF($B$2:B216,B216)</f>
        <v>successful126</v>
      </c>
      <c r="B216" t="s">
        <v>20</v>
      </c>
      <c r="C216">
        <v>165</v>
      </c>
      <c r="E216" t="str">
        <f t="shared" si="11"/>
        <v>successful</v>
      </c>
      <c r="F216">
        <f t="shared" si="11"/>
        <v>5966</v>
      </c>
      <c r="G216" t="str">
        <f t="shared" si="10"/>
        <v>failed</v>
      </c>
      <c r="H216">
        <f t="shared" si="10"/>
        <v>35</v>
      </c>
    </row>
    <row r="217" spans="1:13" x14ac:dyDescent="0.2">
      <c r="A217" t="str">
        <f>B217&amp;COUNTIF($B$2:B217,B217)</f>
        <v>failed76</v>
      </c>
      <c r="B217" t="s">
        <v>14</v>
      </c>
      <c r="C217">
        <v>143</v>
      </c>
      <c r="E217" t="str">
        <f t="shared" si="11"/>
        <v>successful</v>
      </c>
      <c r="F217">
        <f t="shared" si="11"/>
        <v>169</v>
      </c>
      <c r="G217" t="str">
        <f t="shared" si="10"/>
        <v>failed</v>
      </c>
      <c r="H217">
        <f t="shared" si="10"/>
        <v>558</v>
      </c>
      <c r="M217" s="8"/>
    </row>
    <row r="218" spans="1:13" x14ac:dyDescent="0.2">
      <c r="A218" t="str">
        <f>B218&amp;COUNTIF($B$2:B218,B218)</f>
        <v>successful127</v>
      </c>
      <c r="B218" t="s">
        <v>20</v>
      </c>
      <c r="C218">
        <v>1815</v>
      </c>
      <c r="E218" t="str">
        <f t="shared" si="11"/>
        <v>successful</v>
      </c>
      <c r="F218">
        <f t="shared" si="11"/>
        <v>2106</v>
      </c>
      <c r="G218" t="str">
        <f t="shared" si="10"/>
        <v>failed</v>
      </c>
      <c r="H218">
        <f t="shared" si="10"/>
        <v>64</v>
      </c>
    </row>
    <row r="219" spans="1:13" x14ac:dyDescent="0.2">
      <c r="A219" t="str">
        <f>B219&amp;COUNTIF($B$2:B219,B219)</f>
        <v>failed77</v>
      </c>
      <c r="B219" t="s">
        <v>14</v>
      </c>
      <c r="C219">
        <v>934</v>
      </c>
      <c r="E219" t="str">
        <f t="shared" si="11"/>
        <v>successful</v>
      </c>
      <c r="F219">
        <f t="shared" si="11"/>
        <v>131</v>
      </c>
      <c r="G219" t="str">
        <f t="shared" si="10"/>
        <v>failed</v>
      </c>
      <c r="H219">
        <f t="shared" si="10"/>
        <v>245</v>
      </c>
      <c r="M219" s="8"/>
    </row>
    <row r="220" spans="1:13" x14ac:dyDescent="0.2">
      <c r="A220" t="str">
        <f>B220&amp;COUNTIF($B$2:B220,B220)</f>
        <v>successful128</v>
      </c>
      <c r="B220" t="s">
        <v>20</v>
      </c>
      <c r="C220">
        <v>397</v>
      </c>
      <c r="E220" t="str">
        <f t="shared" si="11"/>
        <v>successful</v>
      </c>
      <c r="F220">
        <f t="shared" si="11"/>
        <v>84</v>
      </c>
      <c r="G220" t="str">
        <f t="shared" si="10"/>
        <v>failed</v>
      </c>
      <c r="H220">
        <f t="shared" si="10"/>
        <v>71</v>
      </c>
    </row>
    <row r="221" spans="1:13" x14ac:dyDescent="0.2">
      <c r="A221" t="str">
        <f>B221&amp;COUNTIF($B$2:B221,B221)</f>
        <v>successful129</v>
      </c>
      <c r="B221" t="s">
        <v>20</v>
      </c>
      <c r="C221">
        <v>1539</v>
      </c>
      <c r="E221" t="str">
        <f t="shared" si="11"/>
        <v>successful</v>
      </c>
      <c r="F221">
        <f t="shared" si="11"/>
        <v>155</v>
      </c>
      <c r="G221" t="str">
        <f t="shared" si="10"/>
        <v>failed</v>
      </c>
      <c r="H221">
        <f t="shared" si="10"/>
        <v>42</v>
      </c>
      <c r="M221" s="8"/>
    </row>
    <row r="222" spans="1:13" x14ac:dyDescent="0.2">
      <c r="A222" t="str">
        <f>B222&amp;COUNTIF($B$2:B222,B222)</f>
        <v>failed78</v>
      </c>
      <c r="B222" t="s">
        <v>14</v>
      </c>
      <c r="C222">
        <v>17</v>
      </c>
      <c r="E222" t="str">
        <f t="shared" si="11"/>
        <v>successful</v>
      </c>
      <c r="F222">
        <f t="shared" si="11"/>
        <v>189</v>
      </c>
      <c r="G222" t="str">
        <f t="shared" si="10"/>
        <v>failed</v>
      </c>
      <c r="H222">
        <f t="shared" si="10"/>
        <v>156</v>
      </c>
    </row>
    <row r="223" spans="1:13" x14ac:dyDescent="0.2">
      <c r="A223" t="str">
        <f>B223&amp;COUNTIF($B$2:B223,B223)</f>
        <v>failed79</v>
      </c>
      <c r="B223" t="s">
        <v>14</v>
      </c>
      <c r="C223">
        <v>2179</v>
      </c>
      <c r="E223" t="str">
        <f t="shared" si="11"/>
        <v>successful</v>
      </c>
      <c r="F223">
        <f t="shared" si="11"/>
        <v>4799</v>
      </c>
      <c r="G223" t="str">
        <f t="shared" si="10"/>
        <v>failed</v>
      </c>
      <c r="H223">
        <f t="shared" si="10"/>
        <v>1368</v>
      </c>
      <c r="M223" s="8"/>
    </row>
    <row r="224" spans="1:13" x14ac:dyDescent="0.2">
      <c r="A224" t="str">
        <f>B224&amp;COUNTIF($B$2:B224,B224)</f>
        <v>successful130</v>
      </c>
      <c r="B224" t="s">
        <v>20</v>
      </c>
      <c r="C224">
        <v>138</v>
      </c>
      <c r="E224" t="str">
        <f t="shared" si="11"/>
        <v>successful</v>
      </c>
      <c r="F224">
        <f t="shared" si="11"/>
        <v>1137</v>
      </c>
      <c r="G224" t="str">
        <f t="shared" si="10"/>
        <v>failed</v>
      </c>
      <c r="H224">
        <f t="shared" si="10"/>
        <v>102</v>
      </c>
    </row>
    <row r="225" spans="1:13" x14ac:dyDescent="0.2">
      <c r="A225" t="str">
        <f>B225&amp;COUNTIF($B$2:B225,B225)</f>
        <v>failed80</v>
      </c>
      <c r="B225" t="s">
        <v>14</v>
      </c>
      <c r="C225">
        <v>931</v>
      </c>
      <c r="E225" t="str">
        <f t="shared" si="11"/>
        <v>successful</v>
      </c>
      <c r="F225">
        <f t="shared" si="11"/>
        <v>1152</v>
      </c>
      <c r="G225" t="str">
        <f t="shared" si="10"/>
        <v>failed</v>
      </c>
      <c r="H225">
        <f t="shared" si="10"/>
        <v>86</v>
      </c>
      <c r="M225" s="8"/>
    </row>
    <row r="226" spans="1:13" x14ac:dyDescent="0.2">
      <c r="A226" t="str">
        <f>B226&amp;COUNTIF($B$2:B226,B226)</f>
        <v>successful131</v>
      </c>
      <c r="B226" t="s">
        <v>20</v>
      </c>
      <c r="C226">
        <v>3594</v>
      </c>
      <c r="E226" t="str">
        <f t="shared" si="11"/>
        <v>successful</v>
      </c>
      <c r="F226">
        <f t="shared" si="11"/>
        <v>50</v>
      </c>
      <c r="G226" t="str">
        <f t="shared" si="10"/>
        <v>failed</v>
      </c>
      <c r="H226">
        <f t="shared" si="10"/>
        <v>253</v>
      </c>
    </row>
    <row r="227" spans="1:13" x14ac:dyDescent="0.2">
      <c r="A227" t="str">
        <f>B227&amp;COUNTIF($B$2:B227,B227)</f>
        <v>successful132</v>
      </c>
      <c r="B227" t="s">
        <v>20</v>
      </c>
      <c r="C227">
        <v>5880</v>
      </c>
      <c r="E227" t="str">
        <f t="shared" si="11"/>
        <v>successful</v>
      </c>
      <c r="F227">
        <f t="shared" si="11"/>
        <v>3059</v>
      </c>
      <c r="G227" t="str">
        <f t="shared" si="10"/>
        <v>failed</v>
      </c>
      <c r="H227">
        <f t="shared" si="10"/>
        <v>157</v>
      </c>
      <c r="M227" s="8"/>
    </row>
    <row r="228" spans="1:13" x14ac:dyDescent="0.2">
      <c r="A228" t="str">
        <f>B228&amp;COUNTIF($B$2:B228,B228)</f>
        <v>successful133</v>
      </c>
      <c r="B228" t="s">
        <v>20</v>
      </c>
      <c r="C228">
        <v>112</v>
      </c>
      <c r="E228" t="str">
        <f t="shared" si="11"/>
        <v>successful</v>
      </c>
      <c r="F228">
        <f t="shared" si="11"/>
        <v>34</v>
      </c>
      <c r="G228" t="str">
        <f t="shared" si="10"/>
        <v>failed</v>
      </c>
      <c r="H228">
        <f t="shared" si="10"/>
        <v>183</v>
      </c>
    </row>
    <row r="229" spans="1:13" x14ac:dyDescent="0.2">
      <c r="A229" t="str">
        <f>B229&amp;COUNTIF($B$2:B229,B229)</f>
        <v>successful134</v>
      </c>
      <c r="B229" t="s">
        <v>20</v>
      </c>
      <c r="C229">
        <v>943</v>
      </c>
      <c r="E229" t="str">
        <f t="shared" si="11"/>
        <v>successful</v>
      </c>
      <c r="F229">
        <f t="shared" si="11"/>
        <v>220</v>
      </c>
      <c r="G229" t="str">
        <f t="shared" si="10"/>
        <v>failed</v>
      </c>
      <c r="H229">
        <f t="shared" si="10"/>
        <v>82</v>
      </c>
      <c r="M229" s="8"/>
    </row>
    <row r="230" spans="1:13" x14ac:dyDescent="0.2">
      <c r="A230" t="str">
        <f>B230&amp;COUNTIF($B$2:B230,B230)</f>
        <v>successful135</v>
      </c>
      <c r="B230" t="s">
        <v>20</v>
      </c>
      <c r="C230">
        <v>2468</v>
      </c>
      <c r="E230" t="str">
        <f t="shared" si="11"/>
        <v>successful</v>
      </c>
      <c r="F230">
        <f t="shared" si="11"/>
        <v>1604</v>
      </c>
      <c r="G230" t="str">
        <f t="shared" si="10"/>
        <v>failed</v>
      </c>
      <c r="H230">
        <f t="shared" si="10"/>
        <v>1</v>
      </c>
    </row>
    <row r="231" spans="1:13" x14ac:dyDescent="0.2">
      <c r="A231" t="str">
        <f>B231&amp;COUNTIF($B$2:B231,B231)</f>
        <v>successful136</v>
      </c>
      <c r="B231" t="s">
        <v>20</v>
      </c>
      <c r="C231">
        <v>2551</v>
      </c>
      <c r="E231" t="str">
        <f t="shared" si="11"/>
        <v>successful</v>
      </c>
      <c r="F231">
        <f t="shared" si="11"/>
        <v>454</v>
      </c>
      <c r="G231" t="str">
        <f t="shared" si="10"/>
        <v>failed</v>
      </c>
      <c r="H231">
        <f t="shared" si="10"/>
        <v>1198</v>
      </c>
      <c r="M231" s="8"/>
    </row>
    <row r="232" spans="1:13" x14ac:dyDescent="0.2">
      <c r="A232" t="str">
        <f>B232&amp;COUNTIF($B$2:B232,B232)</f>
        <v>successful137</v>
      </c>
      <c r="B232" t="s">
        <v>20</v>
      </c>
      <c r="C232">
        <v>101</v>
      </c>
      <c r="E232" t="str">
        <f t="shared" si="11"/>
        <v>successful</v>
      </c>
      <c r="F232">
        <f t="shared" si="11"/>
        <v>123</v>
      </c>
      <c r="G232" t="str">
        <f t="shared" si="10"/>
        <v>failed</v>
      </c>
      <c r="H232">
        <f t="shared" si="10"/>
        <v>648</v>
      </c>
    </row>
    <row r="233" spans="1:13" x14ac:dyDescent="0.2">
      <c r="A233" t="str">
        <f>B233&amp;COUNTIF($B$2:B233,B233)</f>
        <v>canceled13</v>
      </c>
      <c r="B233" t="s">
        <v>74</v>
      </c>
      <c r="C233">
        <v>67</v>
      </c>
      <c r="E233" t="str">
        <f t="shared" si="11"/>
        <v>successful</v>
      </c>
      <c r="F233">
        <f t="shared" si="11"/>
        <v>299</v>
      </c>
      <c r="G233" t="str">
        <f t="shared" si="10"/>
        <v>failed</v>
      </c>
      <c r="H233">
        <f t="shared" si="10"/>
        <v>64</v>
      </c>
      <c r="M233" s="8"/>
    </row>
    <row r="234" spans="1:13" x14ac:dyDescent="0.2">
      <c r="A234" t="str">
        <f>B234&amp;COUNTIF($B$2:B234,B234)</f>
        <v>successful138</v>
      </c>
      <c r="B234" t="s">
        <v>20</v>
      </c>
      <c r="C234">
        <v>92</v>
      </c>
      <c r="E234" t="str">
        <f t="shared" si="11"/>
        <v>successful</v>
      </c>
      <c r="F234">
        <f t="shared" si="11"/>
        <v>2237</v>
      </c>
      <c r="G234" t="str">
        <f t="shared" si="10"/>
        <v>failed</v>
      </c>
      <c r="H234">
        <f t="shared" si="10"/>
        <v>62</v>
      </c>
    </row>
    <row r="235" spans="1:13" x14ac:dyDescent="0.2">
      <c r="A235" t="str">
        <f>B235&amp;COUNTIF($B$2:B235,B235)</f>
        <v>successful139</v>
      </c>
      <c r="B235" t="s">
        <v>20</v>
      </c>
      <c r="C235">
        <v>62</v>
      </c>
      <c r="E235" t="str">
        <f t="shared" si="11"/>
        <v>successful</v>
      </c>
      <c r="F235">
        <f t="shared" si="11"/>
        <v>645</v>
      </c>
      <c r="G235" t="str">
        <f t="shared" si="10"/>
        <v>failed</v>
      </c>
      <c r="H235">
        <f t="shared" si="10"/>
        <v>750</v>
      </c>
      <c r="M235" s="8"/>
    </row>
    <row r="236" spans="1:13" x14ac:dyDescent="0.2">
      <c r="A236" t="str">
        <f>B236&amp;COUNTIF($B$2:B236,B236)</f>
        <v>successful140</v>
      </c>
      <c r="B236" t="s">
        <v>20</v>
      </c>
      <c r="C236">
        <v>149</v>
      </c>
      <c r="E236" t="str">
        <f t="shared" si="11"/>
        <v>successful</v>
      </c>
      <c r="F236">
        <f t="shared" si="11"/>
        <v>484</v>
      </c>
      <c r="G236" t="str">
        <f t="shared" si="10"/>
        <v>failed</v>
      </c>
      <c r="H236">
        <f t="shared" si="10"/>
        <v>105</v>
      </c>
    </row>
    <row r="237" spans="1:13" x14ac:dyDescent="0.2">
      <c r="A237" t="str">
        <f>B237&amp;COUNTIF($B$2:B237,B237)</f>
        <v>failed81</v>
      </c>
      <c r="B237" t="s">
        <v>14</v>
      </c>
      <c r="C237">
        <v>92</v>
      </c>
      <c r="E237" t="str">
        <f t="shared" si="11"/>
        <v>successful</v>
      </c>
      <c r="F237">
        <f t="shared" si="11"/>
        <v>154</v>
      </c>
      <c r="G237" t="str">
        <f t="shared" si="10"/>
        <v>failed</v>
      </c>
      <c r="H237">
        <f t="shared" si="10"/>
        <v>2604</v>
      </c>
      <c r="M237" s="8"/>
    </row>
    <row r="238" spans="1:13" x14ac:dyDescent="0.2">
      <c r="A238" t="str">
        <f>B238&amp;COUNTIF($B$2:B238,B238)</f>
        <v>failed82</v>
      </c>
      <c r="B238" t="s">
        <v>14</v>
      </c>
      <c r="C238">
        <v>57</v>
      </c>
      <c r="E238" t="str">
        <f t="shared" si="11"/>
        <v>successful</v>
      </c>
      <c r="F238">
        <f t="shared" si="11"/>
        <v>82</v>
      </c>
      <c r="G238" t="str">
        <f t="shared" si="10"/>
        <v>failed</v>
      </c>
      <c r="H238">
        <f t="shared" si="10"/>
        <v>65</v>
      </c>
    </row>
    <row r="239" spans="1:13" x14ac:dyDescent="0.2">
      <c r="A239" t="str">
        <f>B239&amp;COUNTIF($B$2:B239,B239)</f>
        <v>successful141</v>
      </c>
      <c r="B239" t="s">
        <v>20</v>
      </c>
      <c r="C239">
        <v>329</v>
      </c>
      <c r="E239" t="str">
        <f t="shared" si="11"/>
        <v>successful</v>
      </c>
      <c r="F239">
        <f t="shared" si="11"/>
        <v>134</v>
      </c>
      <c r="G239" t="str">
        <f t="shared" si="10"/>
        <v>failed</v>
      </c>
      <c r="H239">
        <f t="shared" si="10"/>
        <v>94</v>
      </c>
      <c r="M239" s="8"/>
    </row>
    <row r="240" spans="1:13" x14ac:dyDescent="0.2">
      <c r="A240" t="str">
        <f>B240&amp;COUNTIF($B$2:B240,B240)</f>
        <v>successful142</v>
      </c>
      <c r="B240" t="s">
        <v>20</v>
      </c>
      <c r="C240">
        <v>97</v>
      </c>
      <c r="E240" t="str">
        <f t="shared" si="11"/>
        <v>successful</v>
      </c>
      <c r="F240">
        <f t="shared" si="11"/>
        <v>5203</v>
      </c>
      <c r="G240" t="str">
        <f t="shared" si="10"/>
        <v>failed</v>
      </c>
      <c r="H240">
        <f t="shared" si="10"/>
        <v>257</v>
      </c>
    </row>
    <row r="241" spans="1:13" x14ac:dyDescent="0.2">
      <c r="A241" t="str">
        <f>B241&amp;COUNTIF($B$2:B241,B241)</f>
        <v>failed83</v>
      </c>
      <c r="B241" t="s">
        <v>14</v>
      </c>
      <c r="C241">
        <v>41</v>
      </c>
      <c r="E241" t="str">
        <f t="shared" si="11"/>
        <v>successful</v>
      </c>
      <c r="F241">
        <f t="shared" si="11"/>
        <v>94</v>
      </c>
      <c r="G241" t="str">
        <f t="shared" si="10"/>
        <v>failed</v>
      </c>
      <c r="H241">
        <f t="shared" si="10"/>
        <v>2928</v>
      </c>
      <c r="M241" s="8"/>
    </row>
    <row r="242" spans="1:13" x14ac:dyDescent="0.2">
      <c r="A242" t="str">
        <f>B242&amp;COUNTIF($B$2:B242,B242)</f>
        <v>successful143</v>
      </c>
      <c r="B242" t="s">
        <v>20</v>
      </c>
      <c r="C242">
        <v>1784</v>
      </c>
      <c r="E242" t="str">
        <f t="shared" si="11"/>
        <v>successful</v>
      </c>
      <c r="F242">
        <f t="shared" si="11"/>
        <v>205</v>
      </c>
      <c r="G242" t="str">
        <f t="shared" si="10"/>
        <v>failed</v>
      </c>
      <c r="H242">
        <f t="shared" si="10"/>
        <v>4697</v>
      </c>
    </row>
    <row r="243" spans="1:13" x14ac:dyDescent="0.2">
      <c r="A243" t="str">
        <f>B243&amp;COUNTIF($B$2:B243,B243)</f>
        <v>successful144</v>
      </c>
      <c r="B243" t="s">
        <v>20</v>
      </c>
      <c r="C243">
        <v>1684</v>
      </c>
      <c r="E243" t="str">
        <f t="shared" si="11"/>
        <v>successful</v>
      </c>
      <c r="F243">
        <f t="shared" si="11"/>
        <v>92</v>
      </c>
      <c r="G243" t="str">
        <f t="shared" si="10"/>
        <v>failed</v>
      </c>
      <c r="H243">
        <f t="shared" si="10"/>
        <v>2915</v>
      </c>
      <c r="M243" s="8"/>
    </row>
    <row r="244" spans="1:13" x14ac:dyDescent="0.2">
      <c r="A244" t="str">
        <f>B244&amp;COUNTIF($B$2:B244,B244)</f>
        <v>successful145</v>
      </c>
      <c r="B244" t="s">
        <v>20</v>
      </c>
      <c r="C244">
        <v>250</v>
      </c>
      <c r="E244" t="str">
        <f t="shared" si="11"/>
        <v>successful</v>
      </c>
      <c r="F244">
        <f t="shared" si="11"/>
        <v>219</v>
      </c>
      <c r="G244" t="str">
        <f t="shared" si="10"/>
        <v>failed</v>
      </c>
      <c r="H244">
        <f t="shared" si="10"/>
        <v>18</v>
      </c>
    </row>
    <row r="245" spans="1:13" x14ac:dyDescent="0.2">
      <c r="A245" t="str">
        <f>B245&amp;COUNTIF($B$2:B245,B245)</f>
        <v>successful146</v>
      </c>
      <c r="B245" t="s">
        <v>20</v>
      </c>
      <c r="C245">
        <v>238</v>
      </c>
      <c r="E245" t="str">
        <f t="shared" si="11"/>
        <v>successful</v>
      </c>
      <c r="F245">
        <f t="shared" si="11"/>
        <v>2526</v>
      </c>
      <c r="G245" t="str">
        <f t="shared" si="10"/>
        <v>failed</v>
      </c>
      <c r="H245">
        <f t="shared" si="10"/>
        <v>602</v>
      </c>
      <c r="M245" s="8"/>
    </row>
    <row r="246" spans="1:13" x14ac:dyDescent="0.2">
      <c r="A246" t="str">
        <f>B246&amp;COUNTIF($B$2:B246,B246)</f>
        <v>successful147</v>
      </c>
      <c r="B246" t="s">
        <v>20</v>
      </c>
      <c r="C246">
        <v>53</v>
      </c>
      <c r="E246" t="str">
        <f t="shared" si="11"/>
        <v>successful</v>
      </c>
      <c r="F246">
        <f t="shared" si="11"/>
        <v>94</v>
      </c>
      <c r="G246" t="str">
        <f t="shared" si="10"/>
        <v>failed</v>
      </c>
      <c r="H246">
        <f t="shared" si="10"/>
        <v>1</v>
      </c>
    </row>
    <row r="247" spans="1:13" x14ac:dyDescent="0.2">
      <c r="A247" t="str">
        <f>B247&amp;COUNTIF($B$2:B247,B247)</f>
        <v>successful148</v>
      </c>
      <c r="B247" t="s">
        <v>20</v>
      </c>
      <c r="C247">
        <v>214</v>
      </c>
      <c r="E247" t="str">
        <f t="shared" si="11"/>
        <v>successful</v>
      </c>
      <c r="F247">
        <f t="shared" si="11"/>
        <v>1713</v>
      </c>
      <c r="G247" t="str">
        <f t="shared" si="10"/>
        <v>failed</v>
      </c>
      <c r="H247">
        <f t="shared" si="10"/>
        <v>3868</v>
      </c>
      <c r="M247" s="8"/>
    </row>
    <row r="248" spans="1:13" x14ac:dyDescent="0.2">
      <c r="A248" t="str">
        <f>B248&amp;COUNTIF($B$2:B248,B248)</f>
        <v>successful149</v>
      </c>
      <c r="B248" t="s">
        <v>20</v>
      </c>
      <c r="C248">
        <v>222</v>
      </c>
      <c r="E248" t="str">
        <f t="shared" si="11"/>
        <v>successful</v>
      </c>
      <c r="F248">
        <f t="shared" si="11"/>
        <v>249</v>
      </c>
      <c r="G248" t="str">
        <f t="shared" si="10"/>
        <v>failed</v>
      </c>
      <c r="H248">
        <f t="shared" si="10"/>
        <v>504</v>
      </c>
    </row>
    <row r="249" spans="1:13" x14ac:dyDescent="0.2">
      <c r="A249" t="str">
        <f>B249&amp;COUNTIF($B$2:B249,B249)</f>
        <v>successful150</v>
      </c>
      <c r="B249" t="s">
        <v>20</v>
      </c>
      <c r="C249">
        <v>1884</v>
      </c>
      <c r="E249" t="str">
        <f t="shared" si="11"/>
        <v>successful</v>
      </c>
      <c r="F249">
        <f t="shared" si="11"/>
        <v>192</v>
      </c>
      <c r="G249" t="str">
        <f t="shared" si="10"/>
        <v>failed</v>
      </c>
      <c r="H249">
        <f t="shared" si="10"/>
        <v>14</v>
      </c>
      <c r="M249" s="8"/>
    </row>
    <row r="250" spans="1:13" x14ac:dyDescent="0.2">
      <c r="A250" t="str">
        <f>B250&amp;COUNTIF($B$2:B250,B250)</f>
        <v>successful151</v>
      </c>
      <c r="B250" t="s">
        <v>20</v>
      </c>
      <c r="C250">
        <v>218</v>
      </c>
      <c r="E250" t="str">
        <f t="shared" si="11"/>
        <v>successful</v>
      </c>
      <c r="F250">
        <f t="shared" si="11"/>
        <v>247</v>
      </c>
      <c r="G250" t="str">
        <f t="shared" si="10"/>
        <v>failed</v>
      </c>
      <c r="H250">
        <f t="shared" si="10"/>
        <v>750</v>
      </c>
    </row>
    <row r="251" spans="1:13" x14ac:dyDescent="0.2">
      <c r="A251" t="str">
        <f>B251&amp;COUNTIF($B$2:B251,B251)</f>
        <v>successful152</v>
      </c>
      <c r="B251" t="s">
        <v>20</v>
      </c>
      <c r="C251">
        <v>6465</v>
      </c>
      <c r="E251" t="str">
        <f t="shared" si="11"/>
        <v>successful</v>
      </c>
      <c r="F251">
        <f t="shared" si="11"/>
        <v>2293</v>
      </c>
      <c r="G251" t="str">
        <f t="shared" si="10"/>
        <v>failed</v>
      </c>
      <c r="H251">
        <f t="shared" si="10"/>
        <v>77</v>
      </c>
      <c r="M251" s="8"/>
    </row>
    <row r="252" spans="1:13" x14ac:dyDescent="0.2">
      <c r="A252" t="str">
        <f>B252&amp;COUNTIF($B$2:B252,B252)</f>
        <v>failed84</v>
      </c>
      <c r="B252" t="s">
        <v>14</v>
      </c>
      <c r="C252">
        <v>1</v>
      </c>
      <c r="E252" t="str">
        <f t="shared" si="11"/>
        <v>successful</v>
      </c>
      <c r="F252">
        <f t="shared" si="11"/>
        <v>3131</v>
      </c>
      <c r="G252" t="str">
        <f t="shared" si="10"/>
        <v>failed</v>
      </c>
      <c r="H252">
        <f t="shared" si="10"/>
        <v>752</v>
      </c>
    </row>
    <row r="253" spans="1:13" x14ac:dyDescent="0.2">
      <c r="A253" t="str">
        <f>B253&amp;COUNTIF($B$2:B253,B253)</f>
        <v>failed85</v>
      </c>
      <c r="B253" t="s">
        <v>14</v>
      </c>
      <c r="C253">
        <v>101</v>
      </c>
      <c r="E253" t="str">
        <f t="shared" si="11"/>
        <v>successful</v>
      </c>
      <c r="F253">
        <f t="shared" si="11"/>
        <v>143</v>
      </c>
      <c r="G253" t="str">
        <f t="shared" si="10"/>
        <v>failed</v>
      </c>
      <c r="H253">
        <f t="shared" si="10"/>
        <v>131</v>
      </c>
      <c r="M253" s="8"/>
    </row>
    <row r="254" spans="1:13" x14ac:dyDescent="0.2">
      <c r="A254" t="str">
        <f>B254&amp;COUNTIF($B$2:B254,B254)</f>
        <v>successful153</v>
      </c>
      <c r="B254" t="s">
        <v>20</v>
      </c>
      <c r="C254">
        <v>59</v>
      </c>
      <c r="E254" t="str">
        <f t="shared" si="11"/>
        <v>successful</v>
      </c>
      <c r="F254">
        <f t="shared" si="11"/>
        <v>296</v>
      </c>
      <c r="G254" t="str">
        <f t="shared" si="10"/>
        <v>failed</v>
      </c>
      <c r="H254">
        <f t="shared" si="10"/>
        <v>87</v>
      </c>
    </row>
    <row r="255" spans="1:13" x14ac:dyDescent="0.2">
      <c r="A255" t="str">
        <f>B255&amp;COUNTIF($B$2:B255,B255)</f>
        <v>failed86</v>
      </c>
      <c r="B255" t="s">
        <v>14</v>
      </c>
      <c r="C255">
        <v>1335</v>
      </c>
      <c r="E255" t="str">
        <f t="shared" si="11"/>
        <v>successful</v>
      </c>
      <c r="F255">
        <f t="shared" si="11"/>
        <v>170</v>
      </c>
      <c r="G255" t="str">
        <f t="shared" si="10"/>
        <v>failed</v>
      </c>
      <c r="H255">
        <f t="shared" si="10"/>
        <v>1063</v>
      </c>
      <c r="M255" s="8"/>
    </row>
    <row r="256" spans="1:13" x14ac:dyDescent="0.2">
      <c r="A256" t="str">
        <f>B256&amp;COUNTIF($B$2:B256,B256)</f>
        <v>successful154</v>
      </c>
      <c r="B256" t="s">
        <v>20</v>
      </c>
      <c r="C256">
        <v>88</v>
      </c>
      <c r="E256" t="str">
        <f t="shared" si="11"/>
        <v>successful</v>
      </c>
      <c r="F256">
        <f t="shared" si="11"/>
        <v>86</v>
      </c>
      <c r="G256" t="str">
        <f t="shared" si="10"/>
        <v>failed</v>
      </c>
      <c r="H256">
        <f t="shared" si="10"/>
        <v>76</v>
      </c>
    </row>
    <row r="257" spans="1:13" x14ac:dyDescent="0.2">
      <c r="A257" t="str">
        <f>B257&amp;COUNTIF($B$2:B257,B257)</f>
        <v>successful155</v>
      </c>
      <c r="B257" t="s">
        <v>20</v>
      </c>
      <c r="C257">
        <v>1697</v>
      </c>
      <c r="E257" t="str">
        <f t="shared" si="11"/>
        <v>successful</v>
      </c>
      <c r="F257">
        <f t="shared" si="11"/>
        <v>6286</v>
      </c>
      <c r="G257" t="str">
        <f t="shared" si="10"/>
        <v>failed</v>
      </c>
      <c r="H257">
        <f t="shared" si="10"/>
        <v>4428</v>
      </c>
      <c r="M257" s="8"/>
    </row>
    <row r="258" spans="1:13" x14ac:dyDescent="0.2">
      <c r="A258" t="str">
        <f>B258&amp;COUNTIF($B$2:B258,B258)</f>
        <v>failed87</v>
      </c>
      <c r="B258" t="s">
        <v>14</v>
      </c>
      <c r="C258">
        <v>15</v>
      </c>
      <c r="E258" t="str">
        <f t="shared" si="11"/>
        <v>successful</v>
      </c>
      <c r="F258">
        <f t="shared" si="11"/>
        <v>3727</v>
      </c>
      <c r="G258" t="str">
        <f t="shared" si="10"/>
        <v>failed</v>
      </c>
      <c r="H258">
        <f t="shared" si="10"/>
        <v>58</v>
      </c>
    </row>
    <row r="259" spans="1:13" x14ac:dyDescent="0.2">
      <c r="A259" t="str">
        <f>B259&amp;COUNTIF($B$2:B259,B259)</f>
        <v>successful156</v>
      </c>
      <c r="B259" t="s">
        <v>20</v>
      </c>
      <c r="C259">
        <v>92</v>
      </c>
      <c r="E259" t="str">
        <f t="shared" si="11"/>
        <v>successful</v>
      </c>
      <c r="F259">
        <f t="shared" si="11"/>
        <v>1605</v>
      </c>
      <c r="G259" t="str">
        <f t="shared" ref="G259:H322" si="12">VLOOKUP($D$3&amp;ROW()-1,$A$1:$C$1001,MATCH(G$1,$A$1:$C$1,0),0)</f>
        <v>failed</v>
      </c>
      <c r="H259">
        <f t="shared" si="12"/>
        <v>111</v>
      </c>
      <c r="M259" s="8"/>
    </row>
    <row r="260" spans="1:13" x14ac:dyDescent="0.2">
      <c r="A260" t="str">
        <f>B260&amp;COUNTIF($B$2:B260,B260)</f>
        <v>successful157</v>
      </c>
      <c r="B260" t="s">
        <v>20</v>
      </c>
      <c r="C260">
        <v>186</v>
      </c>
      <c r="E260" t="str">
        <f t="shared" si="11"/>
        <v>successful</v>
      </c>
      <c r="F260">
        <f t="shared" si="11"/>
        <v>2120</v>
      </c>
      <c r="G260" t="str">
        <f t="shared" si="12"/>
        <v>failed</v>
      </c>
      <c r="H260">
        <f t="shared" si="12"/>
        <v>2955</v>
      </c>
    </row>
    <row r="261" spans="1:13" x14ac:dyDescent="0.2">
      <c r="A261" t="str">
        <f>B261&amp;COUNTIF($B$2:B261,B261)</f>
        <v>successful158</v>
      </c>
      <c r="B261" t="s">
        <v>20</v>
      </c>
      <c r="C261">
        <v>138</v>
      </c>
      <c r="E261" t="str">
        <f t="shared" ref="E261:F324" si="13">VLOOKUP($D$2&amp;ROW()-1,$A$1:$C$1001,MATCH(E$1,$A$1:$C$1,0),0)</f>
        <v>successful</v>
      </c>
      <c r="F261">
        <f t="shared" si="13"/>
        <v>50</v>
      </c>
      <c r="G261" t="str">
        <f t="shared" si="12"/>
        <v>failed</v>
      </c>
      <c r="H261">
        <f t="shared" si="12"/>
        <v>1657</v>
      </c>
      <c r="M261" s="8"/>
    </row>
    <row r="262" spans="1:13" x14ac:dyDescent="0.2">
      <c r="A262" t="str">
        <f>B262&amp;COUNTIF($B$2:B262,B262)</f>
        <v>successful159</v>
      </c>
      <c r="B262" t="s">
        <v>20</v>
      </c>
      <c r="C262">
        <v>261</v>
      </c>
      <c r="E262" t="str">
        <f t="shared" si="13"/>
        <v>successful</v>
      </c>
      <c r="F262">
        <f t="shared" si="13"/>
        <v>2080</v>
      </c>
      <c r="G262" t="str">
        <f t="shared" si="12"/>
        <v>failed</v>
      </c>
      <c r="H262">
        <f t="shared" si="12"/>
        <v>926</v>
      </c>
    </row>
    <row r="263" spans="1:13" x14ac:dyDescent="0.2">
      <c r="A263" t="str">
        <f>B263&amp;COUNTIF($B$2:B263,B263)</f>
        <v>failed88</v>
      </c>
      <c r="B263" t="s">
        <v>14</v>
      </c>
      <c r="C263">
        <v>454</v>
      </c>
      <c r="E263" t="str">
        <f t="shared" si="13"/>
        <v>successful</v>
      </c>
      <c r="F263">
        <f t="shared" si="13"/>
        <v>2105</v>
      </c>
      <c r="G263" t="str">
        <f t="shared" si="12"/>
        <v>failed</v>
      </c>
      <c r="H263">
        <f t="shared" si="12"/>
        <v>77</v>
      </c>
      <c r="M263" s="8"/>
    </row>
    <row r="264" spans="1:13" x14ac:dyDescent="0.2">
      <c r="A264" t="str">
        <f>B264&amp;COUNTIF($B$2:B264,B264)</f>
        <v>successful160</v>
      </c>
      <c r="B264" t="s">
        <v>20</v>
      </c>
      <c r="C264">
        <v>107</v>
      </c>
      <c r="E264" t="str">
        <f t="shared" si="13"/>
        <v>successful</v>
      </c>
      <c r="F264">
        <f t="shared" si="13"/>
        <v>2436</v>
      </c>
      <c r="G264" t="str">
        <f t="shared" si="12"/>
        <v>failed</v>
      </c>
      <c r="H264">
        <f t="shared" si="12"/>
        <v>1748</v>
      </c>
    </row>
    <row r="265" spans="1:13" x14ac:dyDescent="0.2">
      <c r="A265" t="str">
        <f>B265&amp;COUNTIF($B$2:B265,B265)</f>
        <v>successful161</v>
      </c>
      <c r="B265" t="s">
        <v>20</v>
      </c>
      <c r="C265">
        <v>199</v>
      </c>
      <c r="E265" t="str">
        <f t="shared" si="13"/>
        <v>successful</v>
      </c>
      <c r="F265">
        <f t="shared" si="13"/>
        <v>80</v>
      </c>
      <c r="G265" t="str">
        <f t="shared" si="12"/>
        <v>failed</v>
      </c>
      <c r="H265">
        <f t="shared" si="12"/>
        <v>79</v>
      </c>
      <c r="M265" s="8"/>
    </row>
    <row r="266" spans="1:13" x14ac:dyDescent="0.2">
      <c r="A266" t="str">
        <f>B266&amp;COUNTIF($B$2:B266,B266)</f>
        <v>successful162</v>
      </c>
      <c r="B266" t="s">
        <v>20</v>
      </c>
      <c r="C266">
        <v>5512</v>
      </c>
      <c r="E266" t="str">
        <f t="shared" si="13"/>
        <v>successful</v>
      </c>
      <c r="F266">
        <f t="shared" si="13"/>
        <v>42</v>
      </c>
      <c r="G266" t="str">
        <f t="shared" si="12"/>
        <v>failed</v>
      </c>
      <c r="H266">
        <f t="shared" si="12"/>
        <v>889</v>
      </c>
    </row>
    <row r="267" spans="1:13" x14ac:dyDescent="0.2">
      <c r="A267" t="str">
        <f>B267&amp;COUNTIF($B$2:B267,B267)</f>
        <v>successful163</v>
      </c>
      <c r="B267" t="s">
        <v>20</v>
      </c>
      <c r="C267">
        <v>86</v>
      </c>
      <c r="E267" t="str">
        <f t="shared" si="13"/>
        <v>successful</v>
      </c>
      <c r="F267">
        <f t="shared" si="13"/>
        <v>139</v>
      </c>
      <c r="G267" t="str">
        <f t="shared" si="12"/>
        <v>failed</v>
      </c>
      <c r="H267">
        <f t="shared" si="12"/>
        <v>56</v>
      </c>
      <c r="M267" s="8"/>
    </row>
    <row r="268" spans="1:13" x14ac:dyDescent="0.2">
      <c r="A268" t="str">
        <f>B268&amp;COUNTIF($B$2:B268,B268)</f>
        <v>failed89</v>
      </c>
      <c r="B268" t="s">
        <v>14</v>
      </c>
      <c r="C268">
        <v>3182</v>
      </c>
      <c r="E268" t="str">
        <f t="shared" si="13"/>
        <v>successful</v>
      </c>
      <c r="F268">
        <f t="shared" si="13"/>
        <v>159</v>
      </c>
      <c r="G268" t="str">
        <f t="shared" si="12"/>
        <v>failed</v>
      </c>
      <c r="H268">
        <f t="shared" si="12"/>
        <v>1</v>
      </c>
    </row>
    <row r="269" spans="1:13" x14ac:dyDescent="0.2">
      <c r="A269" t="str">
        <f>B269&amp;COUNTIF($B$2:B269,B269)</f>
        <v>successful164</v>
      </c>
      <c r="B269" t="s">
        <v>20</v>
      </c>
      <c r="C269">
        <v>2768</v>
      </c>
      <c r="E269" t="str">
        <f t="shared" si="13"/>
        <v>successful</v>
      </c>
      <c r="F269">
        <f t="shared" si="13"/>
        <v>381</v>
      </c>
      <c r="G269" t="str">
        <f t="shared" si="12"/>
        <v>failed</v>
      </c>
      <c r="H269">
        <f t="shared" si="12"/>
        <v>83</v>
      </c>
      <c r="M269" s="8"/>
    </row>
    <row r="270" spans="1:13" x14ac:dyDescent="0.2">
      <c r="A270" t="str">
        <f>B270&amp;COUNTIF($B$2:B270,B270)</f>
        <v>successful165</v>
      </c>
      <c r="B270" t="s">
        <v>20</v>
      </c>
      <c r="C270">
        <v>48</v>
      </c>
      <c r="E270" t="str">
        <f t="shared" si="13"/>
        <v>successful</v>
      </c>
      <c r="F270">
        <f t="shared" si="13"/>
        <v>194</v>
      </c>
      <c r="G270" t="str">
        <f t="shared" si="12"/>
        <v>failed</v>
      </c>
      <c r="H270">
        <f t="shared" si="12"/>
        <v>2025</v>
      </c>
    </row>
    <row r="271" spans="1:13" x14ac:dyDescent="0.2">
      <c r="A271" t="str">
        <f>B271&amp;COUNTIF($B$2:B271,B271)</f>
        <v>successful166</v>
      </c>
      <c r="B271" t="s">
        <v>20</v>
      </c>
      <c r="C271">
        <v>87</v>
      </c>
      <c r="E271" t="str">
        <f t="shared" si="13"/>
        <v>successful</v>
      </c>
      <c r="F271">
        <f t="shared" si="13"/>
        <v>106</v>
      </c>
      <c r="G271" t="str">
        <f t="shared" si="12"/>
        <v>failed</v>
      </c>
      <c r="H271">
        <f t="shared" si="12"/>
        <v>14</v>
      </c>
      <c r="M271" s="8"/>
    </row>
    <row r="272" spans="1:13" x14ac:dyDescent="0.2">
      <c r="A272" t="str">
        <f>B272&amp;COUNTIF($B$2:B272,B272)</f>
        <v>canceled14</v>
      </c>
      <c r="B272" t="s">
        <v>74</v>
      </c>
      <c r="C272">
        <v>1890</v>
      </c>
      <c r="E272" t="str">
        <f t="shared" si="13"/>
        <v>successful</v>
      </c>
      <c r="F272">
        <f t="shared" si="13"/>
        <v>142</v>
      </c>
      <c r="G272" t="str">
        <f t="shared" si="12"/>
        <v>failed</v>
      </c>
      <c r="H272">
        <f t="shared" si="12"/>
        <v>656</v>
      </c>
    </row>
    <row r="273" spans="1:13" x14ac:dyDescent="0.2">
      <c r="A273" t="str">
        <f>B273&amp;COUNTIF($B$2:B273,B273)</f>
        <v>live3</v>
      </c>
      <c r="B273" t="s">
        <v>47</v>
      </c>
      <c r="C273">
        <v>61</v>
      </c>
      <c r="E273" t="str">
        <f t="shared" si="13"/>
        <v>successful</v>
      </c>
      <c r="F273">
        <f t="shared" si="13"/>
        <v>211</v>
      </c>
      <c r="G273" t="str">
        <f t="shared" si="12"/>
        <v>failed</v>
      </c>
      <c r="H273">
        <f t="shared" si="12"/>
        <v>1596</v>
      </c>
      <c r="M273" s="8"/>
    </row>
    <row r="274" spans="1:13" x14ac:dyDescent="0.2">
      <c r="A274" t="str">
        <f>B274&amp;COUNTIF($B$2:B274,B274)</f>
        <v>successful167</v>
      </c>
      <c r="B274" t="s">
        <v>20</v>
      </c>
      <c r="C274">
        <v>1894</v>
      </c>
      <c r="E274" t="str">
        <f t="shared" si="13"/>
        <v>successful</v>
      </c>
      <c r="F274">
        <f t="shared" si="13"/>
        <v>2756</v>
      </c>
      <c r="G274" t="str">
        <f t="shared" si="12"/>
        <v>failed</v>
      </c>
      <c r="H274">
        <f t="shared" si="12"/>
        <v>10</v>
      </c>
    </row>
    <row r="275" spans="1:13" x14ac:dyDescent="0.2">
      <c r="A275" t="str">
        <f>B275&amp;COUNTIF($B$2:B275,B275)</f>
        <v>successful168</v>
      </c>
      <c r="B275" t="s">
        <v>20</v>
      </c>
      <c r="C275">
        <v>282</v>
      </c>
      <c r="E275" t="str">
        <f t="shared" si="13"/>
        <v>successful</v>
      </c>
      <c r="F275">
        <f t="shared" si="13"/>
        <v>173</v>
      </c>
      <c r="G275" t="str">
        <f t="shared" si="12"/>
        <v>failed</v>
      </c>
      <c r="H275">
        <f t="shared" si="12"/>
        <v>1121</v>
      </c>
      <c r="M275" s="8"/>
    </row>
    <row r="276" spans="1:13" x14ac:dyDescent="0.2">
      <c r="A276" t="str">
        <f>B276&amp;COUNTIF($B$2:B276,B276)</f>
        <v>failed90</v>
      </c>
      <c r="B276" t="s">
        <v>14</v>
      </c>
      <c r="C276">
        <v>15</v>
      </c>
      <c r="E276" t="str">
        <f t="shared" si="13"/>
        <v>successful</v>
      </c>
      <c r="F276">
        <f t="shared" si="13"/>
        <v>87</v>
      </c>
      <c r="G276" t="str">
        <f t="shared" si="12"/>
        <v>failed</v>
      </c>
      <c r="H276">
        <f t="shared" si="12"/>
        <v>15</v>
      </c>
    </row>
    <row r="277" spans="1:13" x14ac:dyDescent="0.2">
      <c r="A277" t="str">
        <f>B277&amp;COUNTIF($B$2:B277,B277)</f>
        <v>successful169</v>
      </c>
      <c r="B277" t="s">
        <v>20</v>
      </c>
      <c r="C277">
        <v>116</v>
      </c>
      <c r="E277" t="str">
        <f t="shared" si="13"/>
        <v>successful</v>
      </c>
      <c r="F277">
        <f t="shared" si="13"/>
        <v>1572</v>
      </c>
      <c r="G277" t="str">
        <f t="shared" si="12"/>
        <v>failed</v>
      </c>
      <c r="H277">
        <f t="shared" si="12"/>
        <v>191</v>
      </c>
      <c r="M277" s="8"/>
    </row>
    <row r="278" spans="1:13" x14ac:dyDescent="0.2">
      <c r="A278" t="str">
        <f>B278&amp;COUNTIF($B$2:B278,B278)</f>
        <v>failed91</v>
      </c>
      <c r="B278" t="s">
        <v>14</v>
      </c>
      <c r="C278">
        <v>133</v>
      </c>
      <c r="E278" t="str">
        <f t="shared" si="13"/>
        <v>successful</v>
      </c>
      <c r="F278">
        <f t="shared" si="13"/>
        <v>2346</v>
      </c>
      <c r="G278" t="str">
        <f t="shared" si="12"/>
        <v>failed</v>
      </c>
      <c r="H278">
        <f t="shared" si="12"/>
        <v>16</v>
      </c>
    </row>
    <row r="279" spans="1:13" x14ac:dyDescent="0.2">
      <c r="A279" t="str">
        <f>B279&amp;COUNTIF($B$2:B279,B279)</f>
        <v>successful170</v>
      </c>
      <c r="B279" t="s">
        <v>20</v>
      </c>
      <c r="C279">
        <v>83</v>
      </c>
      <c r="E279" t="str">
        <f t="shared" si="13"/>
        <v>successful</v>
      </c>
      <c r="F279">
        <f t="shared" si="13"/>
        <v>115</v>
      </c>
      <c r="G279" t="str">
        <f t="shared" si="12"/>
        <v>failed</v>
      </c>
      <c r="H279">
        <f t="shared" si="12"/>
        <v>17</v>
      </c>
      <c r="M279" s="8"/>
    </row>
    <row r="280" spans="1:13" x14ac:dyDescent="0.2">
      <c r="A280" t="str">
        <f>B280&amp;COUNTIF($B$2:B280,B280)</f>
        <v>successful171</v>
      </c>
      <c r="B280" t="s">
        <v>20</v>
      </c>
      <c r="C280">
        <v>91</v>
      </c>
      <c r="E280" t="str">
        <f t="shared" si="13"/>
        <v>successful</v>
      </c>
      <c r="F280">
        <f t="shared" si="13"/>
        <v>85</v>
      </c>
      <c r="G280" t="str">
        <f t="shared" si="12"/>
        <v>failed</v>
      </c>
      <c r="H280">
        <f t="shared" si="12"/>
        <v>34</v>
      </c>
    </row>
    <row r="281" spans="1:13" x14ac:dyDescent="0.2">
      <c r="A281" t="str">
        <f>B281&amp;COUNTIF($B$2:B281,B281)</f>
        <v>successful172</v>
      </c>
      <c r="B281" t="s">
        <v>20</v>
      </c>
      <c r="C281">
        <v>546</v>
      </c>
      <c r="E281" t="str">
        <f t="shared" si="13"/>
        <v>successful</v>
      </c>
      <c r="F281">
        <f t="shared" si="13"/>
        <v>144</v>
      </c>
      <c r="G281" t="str">
        <f t="shared" si="12"/>
        <v>failed</v>
      </c>
      <c r="H281">
        <f t="shared" si="12"/>
        <v>1</v>
      </c>
      <c r="M281" s="8"/>
    </row>
    <row r="282" spans="1:13" x14ac:dyDescent="0.2">
      <c r="A282" t="str">
        <f>B282&amp;COUNTIF($B$2:B282,B282)</f>
        <v>successful173</v>
      </c>
      <c r="B282" t="s">
        <v>20</v>
      </c>
      <c r="C282">
        <v>393</v>
      </c>
      <c r="E282" t="str">
        <f t="shared" si="13"/>
        <v>successful</v>
      </c>
      <c r="F282">
        <f t="shared" si="13"/>
        <v>2443</v>
      </c>
      <c r="G282" t="str">
        <f t="shared" si="12"/>
        <v>failed</v>
      </c>
      <c r="H282">
        <f t="shared" si="12"/>
        <v>1274</v>
      </c>
    </row>
    <row r="283" spans="1:13" x14ac:dyDescent="0.2">
      <c r="A283" t="str">
        <f>B283&amp;COUNTIF($B$2:B283,B283)</f>
        <v>failed92</v>
      </c>
      <c r="B283" t="s">
        <v>14</v>
      </c>
      <c r="C283">
        <v>2062</v>
      </c>
      <c r="E283" t="str">
        <f t="shared" si="13"/>
        <v>successful</v>
      </c>
      <c r="F283">
        <f t="shared" si="13"/>
        <v>64</v>
      </c>
      <c r="G283" t="str">
        <f t="shared" si="12"/>
        <v>failed</v>
      </c>
      <c r="H283">
        <f t="shared" si="12"/>
        <v>210</v>
      </c>
      <c r="M283" s="8"/>
    </row>
    <row r="284" spans="1:13" x14ac:dyDescent="0.2">
      <c r="A284" t="str">
        <f>B284&amp;COUNTIF($B$2:B284,B284)</f>
        <v>successful174</v>
      </c>
      <c r="B284" t="s">
        <v>20</v>
      </c>
      <c r="C284">
        <v>133</v>
      </c>
      <c r="E284" t="str">
        <f t="shared" si="13"/>
        <v>successful</v>
      </c>
      <c r="F284">
        <f t="shared" si="13"/>
        <v>268</v>
      </c>
      <c r="G284" t="str">
        <f t="shared" si="12"/>
        <v>failed</v>
      </c>
      <c r="H284">
        <f t="shared" si="12"/>
        <v>248</v>
      </c>
    </row>
    <row r="285" spans="1:13" x14ac:dyDescent="0.2">
      <c r="A285" t="str">
        <f>B285&amp;COUNTIF($B$2:B285,B285)</f>
        <v>failed93</v>
      </c>
      <c r="B285" t="s">
        <v>14</v>
      </c>
      <c r="C285">
        <v>29</v>
      </c>
      <c r="E285" t="str">
        <f t="shared" si="13"/>
        <v>successful</v>
      </c>
      <c r="F285">
        <f t="shared" si="13"/>
        <v>195</v>
      </c>
      <c r="G285" t="str">
        <f t="shared" si="12"/>
        <v>failed</v>
      </c>
      <c r="H285">
        <f t="shared" si="12"/>
        <v>513</v>
      </c>
      <c r="M285" s="8"/>
    </row>
    <row r="286" spans="1:13" x14ac:dyDescent="0.2">
      <c r="A286" t="str">
        <f>B286&amp;COUNTIF($B$2:B286,B286)</f>
        <v>failed94</v>
      </c>
      <c r="B286" t="s">
        <v>14</v>
      </c>
      <c r="C286">
        <v>132</v>
      </c>
      <c r="E286" t="str">
        <f t="shared" si="13"/>
        <v>successful</v>
      </c>
      <c r="F286">
        <f t="shared" si="13"/>
        <v>186</v>
      </c>
      <c r="G286" t="str">
        <f t="shared" si="12"/>
        <v>failed</v>
      </c>
      <c r="H286">
        <f t="shared" si="12"/>
        <v>3410</v>
      </c>
    </row>
    <row r="287" spans="1:13" x14ac:dyDescent="0.2">
      <c r="A287" t="str">
        <f>B287&amp;COUNTIF($B$2:B287,B287)</f>
        <v>successful175</v>
      </c>
      <c r="B287" t="s">
        <v>20</v>
      </c>
      <c r="C287">
        <v>254</v>
      </c>
      <c r="E287" t="str">
        <f t="shared" si="13"/>
        <v>successful</v>
      </c>
      <c r="F287">
        <f t="shared" si="13"/>
        <v>460</v>
      </c>
      <c r="G287" t="str">
        <f t="shared" si="12"/>
        <v>failed</v>
      </c>
      <c r="H287">
        <f t="shared" si="12"/>
        <v>10</v>
      </c>
      <c r="M287" s="8"/>
    </row>
    <row r="288" spans="1:13" x14ac:dyDescent="0.2">
      <c r="A288" t="str">
        <f>B288&amp;COUNTIF($B$2:B288,B288)</f>
        <v>canceled15</v>
      </c>
      <c r="B288" t="s">
        <v>74</v>
      </c>
      <c r="C288">
        <v>184</v>
      </c>
      <c r="E288" t="str">
        <f t="shared" si="13"/>
        <v>successful</v>
      </c>
      <c r="F288">
        <f t="shared" si="13"/>
        <v>2528</v>
      </c>
      <c r="G288" t="str">
        <f t="shared" si="12"/>
        <v>failed</v>
      </c>
      <c r="H288">
        <f t="shared" si="12"/>
        <v>2201</v>
      </c>
    </row>
    <row r="289" spans="1:13" x14ac:dyDescent="0.2">
      <c r="A289" t="str">
        <f>B289&amp;COUNTIF($B$2:B289,B289)</f>
        <v>successful176</v>
      </c>
      <c r="B289" t="s">
        <v>20</v>
      </c>
      <c r="C289">
        <v>176</v>
      </c>
      <c r="E289" t="str">
        <f t="shared" si="13"/>
        <v>successful</v>
      </c>
      <c r="F289">
        <f t="shared" si="13"/>
        <v>3657</v>
      </c>
      <c r="G289" t="str">
        <f t="shared" si="12"/>
        <v>failed</v>
      </c>
      <c r="H289">
        <f t="shared" si="12"/>
        <v>676</v>
      </c>
      <c r="M289" s="8"/>
    </row>
    <row r="290" spans="1:13" x14ac:dyDescent="0.2">
      <c r="A290" t="str">
        <f>B290&amp;COUNTIF($B$2:B290,B290)</f>
        <v>failed95</v>
      </c>
      <c r="B290" t="s">
        <v>14</v>
      </c>
      <c r="C290">
        <v>137</v>
      </c>
      <c r="E290" t="str">
        <f t="shared" si="13"/>
        <v>successful</v>
      </c>
      <c r="F290">
        <f t="shared" si="13"/>
        <v>131</v>
      </c>
      <c r="G290" t="str">
        <f t="shared" si="12"/>
        <v>failed</v>
      </c>
      <c r="H290">
        <f t="shared" si="12"/>
        <v>831</v>
      </c>
    </row>
    <row r="291" spans="1:13" x14ac:dyDescent="0.2">
      <c r="A291" t="str">
        <f>B291&amp;COUNTIF($B$2:B291,B291)</f>
        <v>successful177</v>
      </c>
      <c r="B291" t="s">
        <v>20</v>
      </c>
      <c r="C291">
        <v>337</v>
      </c>
      <c r="E291" t="str">
        <f t="shared" si="13"/>
        <v>successful</v>
      </c>
      <c r="F291">
        <f t="shared" si="13"/>
        <v>239</v>
      </c>
      <c r="G291" t="str">
        <f t="shared" si="12"/>
        <v>failed</v>
      </c>
      <c r="H291">
        <f t="shared" si="12"/>
        <v>859</v>
      </c>
      <c r="M291" s="8"/>
    </row>
    <row r="292" spans="1:13" x14ac:dyDescent="0.2">
      <c r="A292" t="str">
        <f>B292&amp;COUNTIF($B$2:B292,B292)</f>
        <v>failed96</v>
      </c>
      <c r="B292" t="s">
        <v>14</v>
      </c>
      <c r="C292">
        <v>908</v>
      </c>
      <c r="E292" t="str">
        <f t="shared" si="13"/>
        <v>successful</v>
      </c>
      <c r="F292">
        <f t="shared" si="13"/>
        <v>78</v>
      </c>
      <c r="G292" t="str">
        <f t="shared" si="12"/>
        <v>failed</v>
      </c>
      <c r="H292">
        <f t="shared" si="12"/>
        <v>45</v>
      </c>
    </row>
    <row r="293" spans="1:13" x14ac:dyDescent="0.2">
      <c r="A293" t="str">
        <f>B293&amp;COUNTIF($B$2:B293,B293)</f>
        <v>successful178</v>
      </c>
      <c r="B293" t="s">
        <v>20</v>
      </c>
      <c r="C293">
        <v>107</v>
      </c>
      <c r="E293" t="str">
        <f t="shared" si="13"/>
        <v>successful</v>
      </c>
      <c r="F293">
        <f t="shared" si="13"/>
        <v>1773</v>
      </c>
      <c r="G293" t="str">
        <f t="shared" si="12"/>
        <v>failed</v>
      </c>
      <c r="H293">
        <f t="shared" si="12"/>
        <v>6</v>
      </c>
      <c r="M293" s="8"/>
    </row>
    <row r="294" spans="1:13" x14ac:dyDescent="0.2">
      <c r="A294" t="str">
        <f>B294&amp;COUNTIF($B$2:B294,B294)</f>
        <v>failed97</v>
      </c>
      <c r="B294" t="s">
        <v>14</v>
      </c>
      <c r="C294">
        <v>10</v>
      </c>
      <c r="E294" t="str">
        <f t="shared" si="13"/>
        <v>successful</v>
      </c>
      <c r="F294">
        <f t="shared" si="13"/>
        <v>32</v>
      </c>
      <c r="G294" t="str">
        <f t="shared" si="12"/>
        <v>failed</v>
      </c>
      <c r="H294">
        <f t="shared" si="12"/>
        <v>7</v>
      </c>
    </row>
    <row r="295" spans="1:13" x14ac:dyDescent="0.2">
      <c r="A295" t="str">
        <f>B295&amp;COUNTIF($B$2:B295,B295)</f>
        <v>canceled16</v>
      </c>
      <c r="B295" t="s">
        <v>74</v>
      </c>
      <c r="C295">
        <v>32</v>
      </c>
      <c r="E295" t="str">
        <f t="shared" si="13"/>
        <v>successful</v>
      </c>
      <c r="F295">
        <f t="shared" si="13"/>
        <v>369</v>
      </c>
      <c r="G295" t="str">
        <f t="shared" si="12"/>
        <v>failed</v>
      </c>
      <c r="H295">
        <f t="shared" si="12"/>
        <v>31</v>
      </c>
      <c r="M295" s="8"/>
    </row>
    <row r="296" spans="1:13" x14ac:dyDescent="0.2">
      <c r="A296" t="str">
        <f>B296&amp;COUNTIF($B$2:B296,B296)</f>
        <v>successful179</v>
      </c>
      <c r="B296" t="s">
        <v>20</v>
      </c>
      <c r="C296">
        <v>183</v>
      </c>
      <c r="E296" t="str">
        <f t="shared" si="13"/>
        <v>successful</v>
      </c>
      <c r="F296">
        <f t="shared" si="13"/>
        <v>89</v>
      </c>
      <c r="G296" t="str">
        <f t="shared" si="12"/>
        <v>failed</v>
      </c>
      <c r="H296">
        <f t="shared" si="12"/>
        <v>78</v>
      </c>
    </row>
    <row r="297" spans="1:13" x14ac:dyDescent="0.2">
      <c r="A297" t="str">
        <f>B297&amp;COUNTIF($B$2:B297,B297)</f>
        <v>failed98</v>
      </c>
      <c r="B297" t="s">
        <v>14</v>
      </c>
      <c r="C297">
        <v>1910</v>
      </c>
      <c r="E297" t="str">
        <f t="shared" si="13"/>
        <v>successful</v>
      </c>
      <c r="F297">
        <f t="shared" si="13"/>
        <v>147</v>
      </c>
      <c r="G297" t="str">
        <f t="shared" si="12"/>
        <v>failed</v>
      </c>
      <c r="H297">
        <f t="shared" si="12"/>
        <v>1225</v>
      </c>
      <c r="M297" s="8"/>
    </row>
    <row r="298" spans="1:13" x14ac:dyDescent="0.2">
      <c r="A298" t="str">
        <f>B298&amp;COUNTIF($B$2:B298,B298)</f>
        <v>failed99</v>
      </c>
      <c r="B298" t="s">
        <v>14</v>
      </c>
      <c r="C298">
        <v>38</v>
      </c>
      <c r="E298" t="str">
        <f t="shared" si="13"/>
        <v>successful</v>
      </c>
      <c r="F298">
        <f t="shared" si="13"/>
        <v>126</v>
      </c>
      <c r="G298" t="str">
        <f t="shared" si="12"/>
        <v>failed</v>
      </c>
      <c r="H298">
        <f t="shared" si="12"/>
        <v>1</v>
      </c>
    </row>
    <row r="299" spans="1:13" x14ac:dyDescent="0.2">
      <c r="A299" t="str">
        <f>B299&amp;COUNTIF($B$2:B299,B299)</f>
        <v>failed100</v>
      </c>
      <c r="B299" t="s">
        <v>14</v>
      </c>
      <c r="C299">
        <v>104</v>
      </c>
      <c r="E299" t="str">
        <f t="shared" si="13"/>
        <v>successful</v>
      </c>
      <c r="F299">
        <f t="shared" si="13"/>
        <v>2218</v>
      </c>
      <c r="G299" t="str">
        <f t="shared" si="12"/>
        <v>failed</v>
      </c>
      <c r="H299">
        <f t="shared" si="12"/>
        <v>67</v>
      </c>
      <c r="M299" s="8"/>
    </row>
    <row r="300" spans="1:13" x14ac:dyDescent="0.2">
      <c r="A300" t="str">
        <f>B300&amp;COUNTIF($B$2:B300,B300)</f>
        <v>successful180</v>
      </c>
      <c r="B300" t="s">
        <v>20</v>
      </c>
      <c r="C300">
        <v>72</v>
      </c>
      <c r="E300" t="str">
        <f t="shared" si="13"/>
        <v>successful</v>
      </c>
      <c r="F300">
        <f t="shared" si="13"/>
        <v>202</v>
      </c>
      <c r="G300" t="str">
        <f t="shared" si="12"/>
        <v>failed</v>
      </c>
      <c r="H300">
        <f t="shared" si="12"/>
        <v>19</v>
      </c>
    </row>
    <row r="301" spans="1:13" x14ac:dyDescent="0.2">
      <c r="A301" t="str">
        <f>B301&amp;COUNTIF($B$2:B301,B301)</f>
        <v>failed101</v>
      </c>
      <c r="B301" t="s">
        <v>14</v>
      </c>
      <c r="C301">
        <v>49</v>
      </c>
      <c r="E301" t="str">
        <f t="shared" si="13"/>
        <v>successful</v>
      </c>
      <c r="F301">
        <f t="shared" si="13"/>
        <v>140</v>
      </c>
      <c r="G301" t="str">
        <f t="shared" si="12"/>
        <v>failed</v>
      </c>
      <c r="H301">
        <f t="shared" si="12"/>
        <v>2108</v>
      </c>
      <c r="M301" s="8"/>
    </row>
    <row r="302" spans="1:13" x14ac:dyDescent="0.2">
      <c r="A302" t="str">
        <f>B302&amp;COUNTIF($B$2:B302,B302)</f>
        <v>failed102</v>
      </c>
      <c r="B302" t="s">
        <v>14</v>
      </c>
      <c r="C302">
        <v>1</v>
      </c>
      <c r="E302" t="str">
        <f t="shared" si="13"/>
        <v>successful</v>
      </c>
      <c r="F302">
        <f t="shared" si="13"/>
        <v>1052</v>
      </c>
      <c r="G302" t="str">
        <f t="shared" si="12"/>
        <v>failed</v>
      </c>
      <c r="H302">
        <f t="shared" si="12"/>
        <v>679</v>
      </c>
    </row>
    <row r="303" spans="1:13" x14ac:dyDescent="0.2">
      <c r="A303" t="str">
        <f>B303&amp;COUNTIF($B$2:B303,B303)</f>
        <v>successful181</v>
      </c>
      <c r="B303" t="s">
        <v>20</v>
      </c>
      <c r="C303">
        <v>295</v>
      </c>
      <c r="E303" t="str">
        <f t="shared" si="13"/>
        <v>successful</v>
      </c>
      <c r="F303">
        <f t="shared" si="13"/>
        <v>247</v>
      </c>
      <c r="G303" t="str">
        <f t="shared" si="12"/>
        <v>failed</v>
      </c>
      <c r="H303">
        <f t="shared" si="12"/>
        <v>36</v>
      </c>
      <c r="M303" s="8"/>
    </row>
    <row r="304" spans="1:13" x14ac:dyDescent="0.2">
      <c r="A304" t="str">
        <f>B304&amp;COUNTIF($B$2:B304,B304)</f>
        <v>failed103</v>
      </c>
      <c r="B304" t="s">
        <v>14</v>
      </c>
      <c r="C304">
        <v>245</v>
      </c>
      <c r="E304" t="str">
        <f t="shared" si="13"/>
        <v>successful</v>
      </c>
      <c r="F304">
        <f t="shared" si="13"/>
        <v>84</v>
      </c>
      <c r="G304" t="str">
        <f t="shared" si="12"/>
        <v>failed</v>
      </c>
      <c r="H304">
        <f t="shared" si="12"/>
        <v>47</v>
      </c>
    </row>
    <row r="305" spans="1:13" x14ac:dyDescent="0.2">
      <c r="A305" t="str">
        <f>B305&amp;COUNTIF($B$2:B305,B305)</f>
        <v>failed104</v>
      </c>
      <c r="B305" t="s">
        <v>14</v>
      </c>
      <c r="C305">
        <v>32</v>
      </c>
      <c r="E305" t="str">
        <f t="shared" si="13"/>
        <v>successful</v>
      </c>
      <c r="F305">
        <f t="shared" si="13"/>
        <v>88</v>
      </c>
      <c r="G305" t="str">
        <f t="shared" si="12"/>
        <v>failed</v>
      </c>
      <c r="H305">
        <f t="shared" si="12"/>
        <v>70</v>
      </c>
      <c r="M305" s="8"/>
    </row>
    <row r="306" spans="1:13" x14ac:dyDescent="0.2">
      <c r="A306" t="str">
        <f>B306&amp;COUNTIF($B$2:B306,B306)</f>
        <v>successful182</v>
      </c>
      <c r="B306" t="s">
        <v>20</v>
      </c>
      <c r="C306">
        <v>142</v>
      </c>
      <c r="E306" t="str">
        <f t="shared" si="13"/>
        <v>successful</v>
      </c>
      <c r="F306">
        <f t="shared" si="13"/>
        <v>156</v>
      </c>
      <c r="G306" t="str">
        <f t="shared" si="12"/>
        <v>failed</v>
      </c>
      <c r="H306">
        <f t="shared" si="12"/>
        <v>154</v>
      </c>
    </row>
    <row r="307" spans="1:13" x14ac:dyDescent="0.2">
      <c r="A307" t="str">
        <f>B307&amp;COUNTIF($B$2:B307,B307)</f>
        <v>successful183</v>
      </c>
      <c r="B307" t="s">
        <v>20</v>
      </c>
      <c r="C307">
        <v>85</v>
      </c>
      <c r="E307" t="str">
        <f t="shared" si="13"/>
        <v>successful</v>
      </c>
      <c r="F307">
        <f t="shared" si="13"/>
        <v>2985</v>
      </c>
      <c r="G307" t="str">
        <f t="shared" si="12"/>
        <v>failed</v>
      </c>
      <c r="H307">
        <f t="shared" si="12"/>
        <v>22</v>
      </c>
      <c r="M307" s="8"/>
    </row>
    <row r="308" spans="1:13" x14ac:dyDescent="0.2">
      <c r="A308" t="str">
        <f>B308&amp;COUNTIF($B$2:B308,B308)</f>
        <v>failed105</v>
      </c>
      <c r="B308" t="s">
        <v>14</v>
      </c>
      <c r="C308">
        <v>7</v>
      </c>
      <c r="E308" t="str">
        <f t="shared" si="13"/>
        <v>successful</v>
      </c>
      <c r="F308">
        <f t="shared" si="13"/>
        <v>762</v>
      </c>
      <c r="G308" t="str">
        <f t="shared" si="12"/>
        <v>failed</v>
      </c>
      <c r="H308">
        <f t="shared" si="12"/>
        <v>1758</v>
      </c>
    </row>
    <row r="309" spans="1:13" x14ac:dyDescent="0.2">
      <c r="A309" t="str">
        <f>B309&amp;COUNTIF($B$2:B309,B309)</f>
        <v>successful184</v>
      </c>
      <c r="B309" t="s">
        <v>20</v>
      </c>
      <c r="C309">
        <v>659</v>
      </c>
      <c r="E309" t="str">
        <f t="shared" si="13"/>
        <v>successful</v>
      </c>
      <c r="F309">
        <f t="shared" si="13"/>
        <v>554</v>
      </c>
      <c r="G309" t="str">
        <f t="shared" si="12"/>
        <v>failed</v>
      </c>
      <c r="H309">
        <f t="shared" si="12"/>
        <v>94</v>
      </c>
      <c r="M309" s="8"/>
    </row>
    <row r="310" spans="1:13" x14ac:dyDescent="0.2">
      <c r="A310" t="str">
        <f>B310&amp;COUNTIF($B$2:B310,B310)</f>
        <v>failed106</v>
      </c>
      <c r="B310" t="s">
        <v>14</v>
      </c>
      <c r="C310">
        <v>803</v>
      </c>
      <c r="E310" t="str">
        <f t="shared" si="13"/>
        <v>successful</v>
      </c>
      <c r="F310">
        <f t="shared" si="13"/>
        <v>135</v>
      </c>
      <c r="G310" t="str">
        <f t="shared" si="12"/>
        <v>failed</v>
      </c>
      <c r="H310">
        <f t="shared" si="12"/>
        <v>33</v>
      </c>
    </row>
    <row r="311" spans="1:13" x14ac:dyDescent="0.2">
      <c r="A311" t="str">
        <f>B311&amp;COUNTIF($B$2:B311,B311)</f>
        <v>canceled17</v>
      </c>
      <c r="B311" t="s">
        <v>74</v>
      </c>
      <c r="C311">
        <v>75</v>
      </c>
      <c r="E311" t="str">
        <f t="shared" si="13"/>
        <v>successful</v>
      </c>
      <c r="F311">
        <f t="shared" si="13"/>
        <v>122</v>
      </c>
      <c r="G311" t="str">
        <f t="shared" si="12"/>
        <v>failed</v>
      </c>
      <c r="H311">
        <f t="shared" si="12"/>
        <v>1</v>
      </c>
      <c r="M311" s="8"/>
    </row>
    <row r="312" spans="1:13" x14ac:dyDescent="0.2">
      <c r="A312" t="str">
        <f>B312&amp;COUNTIF($B$2:B312,B312)</f>
        <v>failed107</v>
      </c>
      <c r="B312" t="s">
        <v>14</v>
      </c>
      <c r="C312">
        <v>16</v>
      </c>
      <c r="E312" t="str">
        <f t="shared" si="13"/>
        <v>successful</v>
      </c>
      <c r="F312">
        <f t="shared" si="13"/>
        <v>221</v>
      </c>
      <c r="G312" t="str">
        <f t="shared" si="12"/>
        <v>failed</v>
      </c>
      <c r="H312">
        <f t="shared" si="12"/>
        <v>31</v>
      </c>
    </row>
    <row r="313" spans="1:13" x14ac:dyDescent="0.2">
      <c r="A313" t="str">
        <f>B313&amp;COUNTIF($B$2:B313,B313)</f>
        <v>successful185</v>
      </c>
      <c r="B313" t="s">
        <v>20</v>
      </c>
      <c r="C313">
        <v>121</v>
      </c>
      <c r="E313" t="str">
        <f t="shared" si="13"/>
        <v>successful</v>
      </c>
      <c r="F313">
        <f t="shared" si="13"/>
        <v>126</v>
      </c>
      <c r="G313" t="str">
        <f t="shared" si="12"/>
        <v>failed</v>
      </c>
      <c r="H313">
        <f t="shared" si="12"/>
        <v>35</v>
      </c>
      <c r="M313" s="8"/>
    </row>
    <row r="314" spans="1:13" x14ac:dyDescent="0.2">
      <c r="A314" t="str">
        <f>B314&amp;COUNTIF($B$2:B314,B314)</f>
        <v>successful186</v>
      </c>
      <c r="B314" t="s">
        <v>20</v>
      </c>
      <c r="C314">
        <v>3742</v>
      </c>
      <c r="E314" t="str">
        <f t="shared" si="13"/>
        <v>successful</v>
      </c>
      <c r="F314">
        <f t="shared" si="13"/>
        <v>1022</v>
      </c>
      <c r="G314" t="str">
        <f t="shared" si="12"/>
        <v>failed</v>
      </c>
      <c r="H314">
        <f t="shared" si="12"/>
        <v>63</v>
      </c>
    </row>
    <row r="315" spans="1:13" x14ac:dyDescent="0.2">
      <c r="A315" t="str">
        <f>B315&amp;COUNTIF($B$2:B315,B315)</f>
        <v>successful187</v>
      </c>
      <c r="B315" t="s">
        <v>20</v>
      </c>
      <c r="C315">
        <v>223</v>
      </c>
      <c r="E315" t="str">
        <f t="shared" si="13"/>
        <v>successful</v>
      </c>
      <c r="F315">
        <f t="shared" si="13"/>
        <v>3177</v>
      </c>
      <c r="G315" t="str">
        <f t="shared" si="12"/>
        <v>failed</v>
      </c>
      <c r="H315">
        <f t="shared" si="12"/>
        <v>526</v>
      </c>
      <c r="M315" s="8"/>
    </row>
    <row r="316" spans="1:13" x14ac:dyDescent="0.2">
      <c r="A316" t="str">
        <f>B316&amp;COUNTIF($B$2:B316,B316)</f>
        <v>successful188</v>
      </c>
      <c r="B316" t="s">
        <v>20</v>
      </c>
      <c r="C316">
        <v>133</v>
      </c>
      <c r="E316" t="str">
        <f t="shared" si="13"/>
        <v>successful</v>
      </c>
      <c r="F316">
        <f t="shared" si="13"/>
        <v>198</v>
      </c>
      <c r="G316" t="str">
        <f t="shared" si="12"/>
        <v>failed</v>
      </c>
      <c r="H316">
        <f t="shared" si="12"/>
        <v>121</v>
      </c>
    </row>
    <row r="317" spans="1:13" x14ac:dyDescent="0.2">
      <c r="A317" t="str">
        <f>B317&amp;COUNTIF($B$2:B317,B317)</f>
        <v>failed108</v>
      </c>
      <c r="B317" t="s">
        <v>14</v>
      </c>
      <c r="C317">
        <v>31</v>
      </c>
      <c r="E317" t="str">
        <f t="shared" si="13"/>
        <v>successful</v>
      </c>
      <c r="F317">
        <f t="shared" si="13"/>
        <v>85</v>
      </c>
      <c r="G317" t="str">
        <f t="shared" si="12"/>
        <v>failed</v>
      </c>
      <c r="H317">
        <f t="shared" si="12"/>
        <v>67</v>
      </c>
      <c r="M317" s="8"/>
    </row>
    <row r="318" spans="1:13" x14ac:dyDescent="0.2">
      <c r="A318" t="str">
        <f>B318&amp;COUNTIF($B$2:B318,B318)</f>
        <v>failed109</v>
      </c>
      <c r="B318" t="s">
        <v>14</v>
      </c>
      <c r="C318">
        <v>108</v>
      </c>
      <c r="E318" t="str">
        <f t="shared" si="13"/>
        <v>successful</v>
      </c>
      <c r="F318">
        <f t="shared" si="13"/>
        <v>3596</v>
      </c>
      <c r="G318" t="str">
        <f t="shared" si="12"/>
        <v>failed</v>
      </c>
      <c r="H318">
        <f t="shared" si="12"/>
        <v>57</v>
      </c>
    </row>
    <row r="319" spans="1:13" x14ac:dyDescent="0.2">
      <c r="A319" t="str">
        <f>B319&amp;COUNTIF($B$2:B319,B319)</f>
        <v>failed110</v>
      </c>
      <c r="B319" t="s">
        <v>14</v>
      </c>
      <c r="C319">
        <v>30</v>
      </c>
      <c r="E319" t="str">
        <f t="shared" si="13"/>
        <v>successful</v>
      </c>
      <c r="F319">
        <f t="shared" si="13"/>
        <v>244</v>
      </c>
      <c r="G319" t="str">
        <f t="shared" si="12"/>
        <v>failed</v>
      </c>
      <c r="H319">
        <f t="shared" si="12"/>
        <v>1229</v>
      </c>
      <c r="M319" s="8"/>
    </row>
    <row r="320" spans="1:13" x14ac:dyDescent="0.2">
      <c r="A320" t="str">
        <f>B320&amp;COUNTIF($B$2:B320,B320)</f>
        <v>failed111</v>
      </c>
      <c r="B320" t="s">
        <v>14</v>
      </c>
      <c r="C320">
        <v>17</v>
      </c>
      <c r="E320" t="str">
        <f t="shared" si="13"/>
        <v>successful</v>
      </c>
      <c r="F320">
        <f t="shared" si="13"/>
        <v>5180</v>
      </c>
      <c r="G320" t="str">
        <f t="shared" si="12"/>
        <v>failed</v>
      </c>
      <c r="H320">
        <f t="shared" si="12"/>
        <v>12</v>
      </c>
    </row>
    <row r="321" spans="1:13" x14ac:dyDescent="0.2">
      <c r="A321" t="str">
        <f>B321&amp;COUNTIF($B$2:B321,B321)</f>
        <v>canceled18</v>
      </c>
      <c r="B321" t="s">
        <v>74</v>
      </c>
      <c r="C321">
        <v>64</v>
      </c>
      <c r="E321" t="str">
        <f t="shared" si="13"/>
        <v>successful</v>
      </c>
      <c r="F321">
        <f t="shared" si="13"/>
        <v>589</v>
      </c>
      <c r="G321" t="str">
        <f t="shared" si="12"/>
        <v>failed</v>
      </c>
      <c r="H321">
        <f t="shared" si="12"/>
        <v>452</v>
      </c>
      <c r="M321" s="8"/>
    </row>
    <row r="322" spans="1:13" x14ac:dyDescent="0.2">
      <c r="A322" t="str">
        <f>B322&amp;COUNTIF($B$2:B322,B322)</f>
        <v>failed112</v>
      </c>
      <c r="B322" t="s">
        <v>14</v>
      </c>
      <c r="C322">
        <v>80</v>
      </c>
      <c r="E322" t="str">
        <f t="shared" si="13"/>
        <v>successful</v>
      </c>
      <c r="F322">
        <f t="shared" si="13"/>
        <v>2725</v>
      </c>
      <c r="G322" t="str">
        <f t="shared" si="12"/>
        <v>failed</v>
      </c>
      <c r="H322">
        <f t="shared" si="12"/>
        <v>1886</v>
      </c>
    </row>
    <row r="323" spans="1:13" x14ac:dyDescent="0.2">
      <c r="A323" t="str">
        <f>B323&amp;COUNTIF($B$2:B323,B323)</f>
        <v>failed113</v>
      </c>
      <c r="B323" t="s">
        <v>14</v>
      </c>
      <c r="C323">
        <v>2468</v>
      </c>
      <c r="E323" t="str">
        <f t="shared" si="13"/>
        <v>successful</v>
      </c>
      <c r="F323">
        <f t="shared" si="13"/>
        <v>300</v>
      </c>
      <c r="G323" t="str">
        <f t="shared" ref="G323:H365" si="14">VLOOKUP($D$3&amp;ROW()-1,$A$1:$C$1001,MATCH(G$1,$A$1:$C$1,0),0)</f>
        <v>failed</v>
      </c>
      <c r="H323">
        <f t="shared" si="14"/>
        <v>1825</v>
      </c>
      <c r="M323" s="8"/>
    </row>
    <row r="324" spans="1:13" x14ac:dyDescent="0.2">
      <c r="A324" t="str">
        <f>B324&amp;COUNTIF($B$2:B324,B324)</f>
        <v>successful189</v>
      </c>
      <c r="B324" t="s">
        <v>20</v>
      </c>
      <c r="C324">
        <v>5168</v>
      </c>
      <c r="E324" t="str">
        <f t="shared" si="13"/>
        <v>successful</v>
      </c>
      <c r="F324">
        <f t="shared" si="13"/>
        <v>144</v>
      </c>
      <c r="G324" t="str">
        <f t="shared" si="14"/>
        <v>failed</v>
      </c>
      <c r="H324">
        <f t="shared" si="14"/>
        <v>31</v>
      </c>
    </row>
    <row r="325" spans="1:13" x14ac:dyDescent="0.2">
      <c r="A325" t="str">
        <f>B325&amp;COUNTIF($B$2:B325,B325)</f>
        <v>failed114</v>
      </c>
      <c r="B325" t="s">
        <v>14</v>
      </c>
      <c r="C325">
        <v>26</v>
      </c>
      <c r="E325" t="str">
        <f t="shared" ref="E325:F388" si="15">VLOOKUP($D$2&amp;ROW()-1,$A$1:$C$1001,MATCH(E$1,$A$1:$C$1,0),0)</f>
        <v>successful</v>
      </c>
      <c r="F325">
        <f t="shared" si="15"/>
        <v>87</v>
      </c>
      <c r="G325" t="str">
        <f t="shared" si="14"/>
        <v>failed</v>
      </c>
      <c r="H325">
        <f t="shared" si="14"/>
        <v>107</v>
      </c>
      <c r="M325" s="8"/>
    </row>
    <row r="326" spans="1:13" x14ac:dyDescent="0.2">
      <c r="A326" t="str">
        <f>B326&amp;COUNTIF($B$2:B326,B326)</f>
        <v>successful190</v>
      </c>
      <c r="B326" t="s">
        <v>20</v>
      </c>
      <c r="C326">
        <v>307</v>
      </c>
      <c r="E326" t="str">
        <f t="shared" si="15"/>
        <v>successful</v>
      </c>
      <c r="F326">
        <f t="shared" si="15"/>
        <v>3116</v>
      </c>
      <c r="G326" t="str">
        <f t="shared" si="14"/>
        <v>failed</v>
      </c>
      <c r="H326">
        <f t="shared" si="14"/>
        <v>27</v>
      </c>
    </row>
    <row r="327" spans="1:13" x14ac:dyDescent="0.2">
      <c r="A327" t="str">
        <f>B327&amp;COUNTIF($B$2:B327,B327)</f>
        <v>failed115</v>
      </c>
      <c r="B327" t="s">
        <v>14</v>
      </c>
      <c r="C327">
        <v>73</v>
      </c>
      <c r="E327" t="str">
        <f t="shared" si="15"/>
        <v>successful</v>
      </c>
      <c r="F327">
        <f t="shared" si="15"/>
        <v>909</v>
      </c>
      <c r="G327" t="str">
        <f t="shared" si="14"/>
        <v>failed</v>
      </c>
      <c r="H327">
        <f t="shared" si="14"/>
        <v>1221</v>
      </c>
      <c r="M327" s="8"/>
    </row>
    <row r="328" spans="1:13" x14ac:dyDescent="0.2">
      <c r="A328" t="str">
        <f>B328&amp;COUNTIF($B$2:B328,B328)</f>
        <v>failed116</v>
      </c>
      <c r="B328" t="s">
        <v>14</v>
      </c>
      <c r="C328">
        <v>128</v>
      </c>
      <c r="E328" t="str">
        <f t="shared" si="15"/>
        <v>successful</v>
      </c>
      <c r="F328">
        <f t="shared" si="15"/>
        <v>1613</v>
      </c>
      <c r="G328" t="str">
        <f t="shared" si="14"/>
        <v>failed</v>
      </c>
      <c r="H328">
        <f t="shared" si="14"/>
        <v>1</v>
      </c>
    </row>
    <row r="329" spans="1:13" x14ac:dyDescent="0.2">
      <c r="A329" t="str">
        <f>B329&amp;COUNTIF($B$2:B329,B329)</f>
        <v>failed117</v>
      </c>
      <c r="B329" t="s">
        <v>14</v>
      </c>
      <c r="C329">
        <v>33</v>
      </c>
      <c r="E329" t="str">
        <f t="shared" si="15"/>
        <v>successful</v>
      </c>
      <c r="F329">
        <f t="shared" si="15"/>
        <v>136</v>
      </c>
      <c r="G329" t="str">
        <f t="shared" si="14"/>
        <v>failed</v>
      </c>
      <c r="H329">
        <f t="shared" si="14"/>
        <v>16</v>
      </c>
      <c r="M329" s="8"/>
    </row>
    <row r="330" spans="1:13" x14ac:dyDescent="0.2">
      <c r="A330" t="str">
        <f>B330&amp;COUNTIF($B$2:B330,B330)</f>
        <v>successful191</v>
      </c>
      <c r="B330" t="s">
        <v>20</v>
      </c>
      <c r="C330">
        <v>2441</v>
      </c>
      <c r="E330" t="str">
        <f t="shared" si="15"/>
        <v>successful</v>
      </c>
      <c r="F330">
        <f t="shared" si="15"/>
        <v>130</v>
      </c>
      <c r="G330" t="str">
        <f t="shared" si="14"/>
        <v>failed</v>
      </c>
      <c r="H330">
        <f t="shared" si="14"/>
        <v>41</v>
      </c>
    </row>
    <row r="331" spans="1:13" x14ac:dyDescent="0.2">
      <c r="A331" t="str">
        <f>B331&amp;COUNTIF($B$2:B331,B331)</f>
        <v>live4</v>
      </c>
      <c r="B331" t="s">
        <v>47</v>
      </c>
      <c r="C331">
        <v>211</v>
      </c>
      <c r="E331" t="str">
        <f t="shared" si="15"/>
        <v>successful</v>
      </c>
      <c r="F331">
        <f t="shared" si="15"/>
        <v>102</v>
      </c>
      <c r="G331" t="str">
        <f t="shared" si="14"/>
        <v>failed</v>
      </c>
      <c r="H331">
        <f t="shared" si="14"/>
        <v>523</v>
      </c>
      <c r="M331" s="8"/>
    </row>
    <row r="332" spans="1:13" x14ac:dyDescent="0.2">
      <c r="A332" t="str">
        <f>B332&amp;COUNTIF($B$2:B332,B332)</f>
        <v>successful192</v>
      </c>
      <c r="B332" t="s">
        <v>20</v>
      </c>
      <c r="C332">
        <v>1385</v>
      </c>
      <c r="E332" t="str">
        <f t="shared" si="15"/>
        <v>successful</v>
      </c>
      <c r="F332">
        <f t="shared" si="15"/>
        <v>4006</v>
      </c>
      <c r="G332" t="str">
        <f t="shared" si="14"/>
        <v>failed</v>
      </c>
      <c r="H332">
        <f t="shared" si="14"/>
        <v>141</v>
      </c>
    </row>
    <row r="333" spans="1:13" x14ac:dyDescent="0.2">
      <c r="A333" t="str">
        <f>B333&amp;COUNTIF($B$2:B333,B333)</f>
        <v>successful193</v>
      </c>
      <c r="B333" t="s">
        <v>20</v>
      </c>
      <c r="C333">
        <v>190</v>
      </c>
      <c r="E333" t="str">
        <f t="shared" si="15"/>
        <v>successful</v>
      </c>
      <c r="F333">
        <f t="shared" si="15"/>
        <v>1629</v>
      </c>
      <c r="G333" t="str">
        <f t="shared" si="14"/>
        <v>failed</v>
      </c>
      <c r="H333">
        <f t="shared" si="14"/>
        <v>52</v>
      </c>
      <c r="M333" s="8"/>
    </row>
    <row r="334" spans="1:13" x14ac:dyDescent="0.2">
      <c r="A334" t="str">
        <f>B334&amp;COUNTIF($B$2:B334,B334)</f>
        <v>successful194</v>
      </c>
      <c r="B334" t="s">
        <v>20</v>
      </c>
      <c r="C334">
        <v>470</v>
      </c>
      <c r="E334" t="str">
        <f t="shared" si="15"/>
        <v>successful</v>
      </c>
      <c r="F334">
        <f t="shared" si="15"/>
        <v>2188</v>
      </c>
      <c r="G334" t="str">
        <f t="shared" si="14"/>
        <v>failed</v>
      </c>
      <c r="H334">
        <f t="shared" si="14"/>
        <v>225</v>
      </c>
    </row>
    <row r="335" spans="1:13" x14ac:dyDescent="0.2">
      <c r="A335" t="str">
        <f>B335&amp;COUNTIF($B$2:B335,B335)</f>
        <v>successful195</v>
      </c>
      <c r="B335" t="s">
        <v>20</v>
      </c>
      <c r="C335">
        <v>253</v>
      </c>
      <c r="E335" t="str">
        <f t="shared" si="15"/>
        <v>successful</v>
      </c>
      <c r="F335">
        <f t="shared" si="15"/>
        <v>2409</v>
      </c>
      <c r="G335" t="str">
        <f t="shared" si="14"/>
        <v>failed</v>
      </c>
      <c r="H335">
        <f t="shared" si="14"/>
        <v>38</v>
      </c>
      <c r="M335" s="8"/>
    </row>
    <row r="336" spans="1:13" x14ac:dyDescent="0.2">
      <c r="A336" t="str">
        <f>B336&amp;COUNTIF($B$2:B336,B336)</f>
        <v>successful196</v>
      </c>
      <c r="B336" t="s">
        <v>20</v>
      </c>
      <c r="C336">
        <v>1113</v>
      </c>
      <c r="E336" t="str">
        <f t="shared" si="15"/>
        <v>successful</v>
      </c>
      <c r="F336">
        <f t="shared" si="15"/>
        <v>194</v>
      </c>
      <c r="G336" t="str">
        <f t="shared" si="14"/>
        <v>failed</v>
      </c>
      <c r="H336">
        <f t="shared" si="14"/>
        <v>15</v>
      </c>
    </row>
    <row r="337" spans="1:13" x14ac:dyDescent="0.2">
      <c r="A337" t="str">
        <f>B337&amp;COUNTIF($B$2:B337,B337)</f>
        <v>successful197</v>
      </c>
      <c r="B337" t="s">
        <v>20</v>
      </c>
      <c r="C337">
        <v>2283</v>
      </c>
      <c r="E337" t="str">
        <f t="shared" si="15"/>
        <v>successful</v>
      </c>
      <c r="F337">
        <f t="shared" si="15"/>
        <v>1140</v>
      </c>
      <c r="G337" t="str">
        <f t="shared" si="14"/>
        <v>failed</v>
      </c>
      <c r="H337">
        <f t="shared" si="14"/>
        <v>37</v>
      </c>
      <c r="M337" s="8"/>
    </row>
    <row r="338" spans="1:13" x14ac:dyDescent="0.2">
      <c r="A338" t="str">
        <f>B338&amp;COUNTIF($B$2:B338,B338)</f>
        <v>failed118</v>
      </c>
      <c r="B338" t="s">
        <v>14</v>
      </c>
      <c r="C338">
        <v>1072</v>
      </c>
      <c r="E338" t="str">
        <f t="shared" si="15"/>
        <v>successful</v>
      </c>
      <c r="F338">
        <f t="shared" si="15"/>
        <v>102</v>
      </c>
      <c r="G338" t="str">
        <f t="shared" si="14"/>
        <v>failed</v>
      </c>
      <c r="H338">
        <f t="shared" si="14"/>
        <v>112</v>
      </c>
    </row>
    <row r="339" spans="1:13" x14ac:dyDescent="0.2">
      <c r="A339" t="str">
        <f>B339&amp;COUNTIF($B$2:B339,B339)</f>
        <v>successful198</v>
      </c>
      <c r="B339" t="s">
        <v>20</v>
      </c>
      <c r="C339">
        <v>1095</v>
      </c>
      <c r="E339" t="str">
        <f t="shared" si="15"/>
        <v>successful</v>
      </c>
      <c r="F339">
        <f t="shared" si="15"/>
        <v>2857</v>
      </c>
      <c r="G339" t="str">
        <f t="shared" si="14"/>
        <v>failed</v>
      </c>
      <c r="H339">
        <f t="shared" si="14"/>
        <v>21</v>
      </c>
      <c r="M339" s="8"/>
    </row>
    <row r="340" spans="1:13" x14ac:dyDescent="0.2">
      <c r="A340" t="str">
        <f>B340&amp;COUNTIF($B$2:B340,B340)</f>
        <v>successful199</v>
      </c>
      <c r="B340" t="s">
        <v>20</v>
      </c>
      <c r="C340">
        <v>1690</v>
      </c>
      <c r="E340" t="str">
        <f t="shared" si="15"/>
        <v>successful</v>
      </c>
      <c r="F340">
        <f t="shared" si="15"/>
        <v>107</v>
      </c>
      <c r="G340" t="str">
        <f t="shared" si="14"/>
        <v>failed</v>
      </c>
      <c r="H340">
        <f t="shared" si="14"/>
        <v>67</v>
      </c>
    </row>
    <row r="341" spans="1:13" x14ac:dyDescent="0.2">
      <c r="A341" t="str">
        <f>B341&amp;COUNTIF($B$2:B341,B341)</f>
        <v>canceled19</v>
      </c>
      <c r="B341" t="s">
        <v>74</v>
      </c>
      <c r="C341">
        <v>1297</v>
      </c>
      <c r="E341" t="str">
        <f t="shared" si="15"/>
        <v>successful</v>
      </c>
      <c r="F341">
        <f t="shared" si="15"/>
        <v>160</v>
      </c>
      <c r="G341" t="str">
        <f t="shared" si="14"/>
        <v>failed</v>
      </c>
      <c r="H341">
        <f t="shared" si="14"/>
        <v>78</v>
      </c>
      <c r="M341" s="8"/>
    </row>
    <row r="342" spans="1:13" x14ac:dyDescent="0.2">
      <c r="A342" t="str">
        <f>B342&amp;COUNTIF($B$2:B342,B342)</f>
        <v>failed119</v>
      </c>
      <c r="B342" t="s">
        <v>14</v>
      </c>
      <c r="C342">
        <v>393</v>
      </c>
      <c r="E342" t="str">
        <f t="shared" si="15"/>
        <v>successful</v>
      </c>
      <c r="F342">
        <f t="shared" si="15"/>
        <v>2230</v>
      </c>
      <c r="G342" t="str">
        <f t="shared" si="14"/>
        <v>failed</v>
      </c>
      <c r="H342">
        <f t="shared" si="14"/>
        <v>67</v>
      </c>
    </row>
    <row r="343" spans="1:13" x14ac:dyDescent="0.2">
      <c r="A343" t="str">
        <f>B343&amp;COUNTIF($B$2:B343,B343)</f>
        <v>failed120</v>
      </c>
      <c r="B343" t="s">
        <v>14</v>
      </c>
      <c r="C343">
        <v>1257</v>
      </c>
      <c r="E343" t="str">
        <f t="shared" si="15"/>
        <v>successful</v>
      </c>
      <c r="F343">
        <f t="shared" si="15"/>
        <v>316</v>
      </c>
      <c r="G343" t="str">
        <f t="shared" si="14"/>
        <v>failed</v>
      </c>
      <c r="H343">
        <f t="shared" si="14"/>
        <v>263</v>
      </c>
      <c r="M343" s="8"/>
    </row>
    <row r="344" spans="1:13" x14ac:dyDescent="0.2">
      <c r="A344" t="str">
        <f>B344&amp;COUNTIF($B$2:B344,B344)</f>
        <v>failed121</v>
      </c>
      <c r="B344" t="s">
        <v>14</v>
      </c>
      <c r="C344">
        <v>328</v>
      </c>
      <c r="E344" t="str">
        <f t="shared" si="15"/>
        <v>successful</v>
      </c>
      <c r="F344">
        <f t="shared" si="15"/>
        <v>117</v>
      </c>
      <c r="G344" t="str">
        <f t="shared" si="14"/>
        <v>failed</v>
      </c>
      <c r="H344">
        <f t="shared" si="14"/>
        <v>1691</v>
      </c>
    </row>
    <row r="345" spans="1:13" x14ac:dyDescent="0.2">
      <c r="A345" t="str">
        <f>B345&amp;COUNTIF($B$2:B345,B345)</f>
        <v>failed122</v>
      </c>
      <c r="B345" t="s">
        <v>14</v>
      </c>
      <c r="C345">
        <v>147</v>
      </c>
      <c r="E345" t="str">
        <f t="shared" si="15"/>
        <v>successful</v>
      </c>
      <c r="F345">
        <f t="shared" si="15"/>
        <v>6406</v>
      </c>
      <c r="G345" t="str">
        <f t="shared" si="14"/>
        <v>failed</v>
      </c>
      <c r="H345">
        <f t="shared" si="14"/>
        <v>181</v>
      </c>
      <c r="M345" s="8"/>
    </row>
    <row r="346" spans="1:13" x14ac:dyDescent="0.2">
      <c r="A346" t="str">
        <f>B346&amp;COUNTIF($B$2:B346,B346)</f>
        <v>failed123</v>
      </c>
      <c r="B346" t="s">
        <v>14</v>
      </c>
      <c r="C346">
        <v>830</v>
      </c>
      <c r="E346" t="str">
        <f t="shared" si="15"/>
        <v>successful</v>
      </c>
      <c r="F346">
        <f t="shared" si="15"/>
        <v>192</v>
      </c>
      <c r="G346" t="str">
        <f t="shared" si="14"/>
        <v>failed</v>
      </c>
      <c r="H346">
        <f t="shared" si="14"/>
        <v>13</v>
      </c>
    </row>
    <row r="347" spans="1:13" x14ac:dyDescent="0.2">
      <c r="A347" t="str">
        <f>B347&amp;COUNTIF($B$2:B347,B347)</f>
        <v>failed124</v>
      </c>
      <c r="B347" t="s">
        <v>14</v>
      </c>
      <c r="C347">
        <v>331</v>
      </c>
      <c r="E347" t="str">
        <f t="shared" si="15"/>
        <v>successful</v>
      </c>
      <c r="F347">
        <f t="shared" si="15"/>
        <v>26</v>
      </c>
      <c r="G347" t="str">
        <f t="shared" si="14"/>
        <v>failed</v>
      </c>
      <c r="H347">
        <f t="shared" si="14"/>
        <v>1</v>
      </c>
      <c r="M347" s="8"/>
    </row>
    <row r="348" spans="1:13" x14ac:dyDescent="0.2">
      <c r="A348" t="str">
        <f>B348&amp;COUNTIF($B$2:B348,B348)</f>
        <v>failed125</v>
      </c>
      <c r="B348" t="s">
        <v>14</v>
      </c>
      <c r="C348">
        <v>25</v>
      </c>
      <c r="E348" t="str">
        <f t="shared" si="15"/>
        <v>successful</v>
      </c>
      <c r="F348">
        <f t="shared" si="15"/>
        <v>723</v>
      </c>
      <c r="G348" t="str">
        <f t="shared" si="14"/>
        <v>failed</v>
      </c>
      <c r="H348">
        <f t="shared" si="14"/>
        <v>21</v>
      </c>
    </row>
    <row r="349" spans="1:13" x14ac:dyDescent="0.2">
      <c r="A349" t="str">
        <f>B349&amp;COUNTIF($B$2:B349,B349)</f>
        <v>successful200</v>
      </c>
      <c r="B349" t="s">
        <v>20</v>
      </c>
      <c r="C349">
        <v>191</v>
      </c>
      <c r="E349" t="str">
        <f t="shared" si="15"/>
        <v>successful</v>
      </c>
      <c r="F349">
        <f t="shared" si="15"/>
        <v>170</v>
      </c>
      <c r="G349" t="str">
        <f t="shared" si="14"/>
        <v>failed</v>
      </c>
      <c r="H349">
        <f t="shared" si="14"/>
        <v>830</v>
      </c>
      <c r="M349" s="8"/>
    </row>
    <row r="350" spans="1:13" x14ac:dyDescent="0.2">
      <c r="A350" t="str">
        <f>B350&amp;COUNTIF($B$2:B350,B350)</f>
        <v>failed126</v>
      </c>
      <c r="B350" t="s">
        <v>14</v>
      </c>
      <c r="C350">
        <v>3483</v>
      </c>
      <c r="E350" t="str">
        <f t="shared" si="15"/>
        <v>successful</v>
      </c>
      <c r="F350">
        <f t="shared" si="15"/>
        <v>238</v>
      </c>
      <c r="G350" t="str">
        <f t="shared" si="14"/>
        <v>failed</v>
      </c>
      <c r="H350">
        <f t="shared" si="14"/>
        <v>130</v>
      </c>
    </row>
    <row r="351" spans="1:13" x14ac:dyDescent="0.2">
      <c r="A351" t="str">
        <f>B351&amp;COUNTIF($B$2:B351,B351)</f>
        <v>failed127</v>
      </c>
      <c r="B351" t="s">
        <v>14</v>
      </c>
      <c r="C351">
        <v>923</v>
      </c>
      <c r="E351" t="str">
        <f t="shared" si="15"/>
        <v>successful</v>
      </c>
      <c r="F351">
        <f t="shared" si="15"/>
        <v>55</v>
      </c>
      <c r="G351" t="str">
        <f t="shared" si="14"/>
        <v>failed</v>
      </c>
      <c r="H351">
        <f t="shared" si="14"/>
        <v>55</v>
      </c>
      <c r="M351" s="8"/>
    </row>
    <row r="352" spans="1:13" x14ac:dyDescent="0.2">
      <c r="A352" t="str">
        <f>B352&amp;COUNTIF($B$2:B352,B352)</f>
        <v>failed128</v>
      </c>
      <c r="B352" t="s">
        <v>14</v>
      </c>
      <c r="C352">
        <v>1</v>
      </c>
      <c r="E352" t="str">
        <f t="shared" si="15"/>
        <v>successful</v>
      </c>
      <c r="F352">
        <f t="shared" si="15"/>
        <v>128</v>
      </c>
      <c r="G352" t="str">
        <f t="shared" si="14"/>
        <v>failed</v>
      </c>
      <c r="H352">
        <f t="shared" si="14"/>
        <v>114</v>
      </c>
    </row>
    <row r="353" spans="1:13" x14ac:dyDescent="0.2">
      <c r="A353" t="str">
        <f>B353&amp;COUNTIF($B$2:B353,B353)</f>
        <v>successful201</v>
      </c>
      <c r="B353" t="s">
        <v>20</v>
      </c>
      <c r="C353">
        <v>2013</v>
      </c>
      <c r="E353" t="str">
        <f t="shared" si="15"/>
        <v>successful</v>
      </c>
      <c r="F353">
        <f t="shared" si="15"/>
        <v>2144</v>
      </c>
      <c r="G353" t="str">
        <f t="shared" si="14"/>
        <v>failed</v>
      </c>
      <c r="H353">
        <f t="shared" si="14"/>
        <v>594</v>
      </c>
      <c r="M353" s="8"/>
    </row>
    <row r="354" spans="1:13" x14ac:dyDescent="0.2">
      <c r="A354" t="str">
        <f>B354&amp;COUNTIF($B$2:B354,B354)</f>
        <v>failed129</v>
      </c>
      <c r="B354" t="s">
        <v>14</v>
      </c>
      <c r="C354">
        <v>33</v>
      </c>
      <c r="E354" t="str">
        <f t="shared" si="15"/>
        <v>successful</v>
      </c>
      <c r="F354">
        <f t="shared" si="15"/>
        <v>2693</v>
      </c>
      <c r="G354" t="str">
        <f t="shared" si="14"/>
        <v>failed</v>
      </c>
      <c r="H354">
        <f t="shared" si="14"/>
        <v>24</v>
      </c>
    </row>
    <row r="355" spans="1:13" x14ac:dyDescent="0.2">
      <c r="A355" t="str">
        <f>B355&amp;COUNTIF($B$2:B355,B355)</f>
        <v>successful202</v>
      </c>
      <c r="B355" t="s">
        <v>20</v>
      </c>
      <c r="C355">
        <v>1703</v>
      </c>
      <c r="E355" t="str">
        <f t="shared" si="15"/>
        <v>successful</v>
      </c>
      <c r="F355">
        <f t="shared" si="15"/>
        <v>432</v>
      </c>
      <c r="G355" t="str">
        <f t="shared" si="14"/>
        <v>failed</v>
      </c>
      <c r="H355">
        <f t="shared" si="14"/>
        <v>252</v>
      </c>
      <c r="M355" s="8"/>
    </row>
    <row r="356" spans="1:13" x14ac:dyDescent="0.2">
      <c r="A356" t="str">
        <f>B356&amp;COUNTIF($B$2:B356,B356)</f>
        <v>successful203</v>
      </c>
      <c r="B356" t="s">
        <v>20</v>
      </c>
      <c r="C356">
        <v>80</v>
      </c>
      <c r="E356" t="str">
        <f t="shared" si="15"/>
        <v>successful</v>
      </c>
      <c r="F356">
        <f t="shared" si="15"/>
        <v>189</v>
      </c>
      <c r="G356" t="str">
        <f t="shared" si="14"/>
        <v>failed</v>
      </c>
      <c r="H356">
        <f t="shared" si="14"/>
        <v>67</v>
      </c>
    </row>
    <row r="357" spans="1:13" x14ac:dyDescent="0.2">
      <c r="A357" t="str">
        <f>B357&amp;COUNTIF($B$2:B357,B357)</f>
        <v>live5</v>
      </c>
      <c r="B357" t="s">
        <v>47</v>
      </c>
      <c r="C357">
        <v>86</v>
      </c>
      <c r="E357" t="str">
        <f t="shared" si="15"/>
        <v>successful</v>
      </c>
      <c r="F357">
        <f t="shared" si="15"/>
        <v>154</v>
      </c>
      <c r="G357" t="str">
        <f t="shared" si="14"/>
        <v>failed</v>
      </c>
      <c r="H357">
        <f t="shared" si="14"/>
        <v>742</v>
      </c>
      <c r="M357" s="8"/>
    </row>
    <row r="358" spans="1:13" x14ac:dyDescent="0.2">
      <c r="A358" t="str">
        <f>B358&amp;COUNTIF($B$2:B358,B358)</f>
        <v>failed130</v>
      </c>
      <c r="B358" t="s">
        <v>14</v>
      </c>
      <c r="C358">
        <v>40</v>
      </c>
      <c r="E358" t="str">
        <f t="shared" si="15"/>
        <v>successful</v>
      </c>
      <c r="F358">
        <f t="shared" si="15"/>
        <v>96</v>
      </c>
      <c r="G358" t="str">
        <f t="shared" si="14"/>
        <v>failed</v>
      </c>
      <c r="H358">
        <f t="shared" si="14"/>
        <v>75</v>
      </c>
    </row>
    <row r="359" spans="1:13" x14ac:dyDescent="0.2">
      <c r="A359" t="str">
        <f>B359&amp;COUNTIF($B$2:B359,B359)</f>
        <v>successful204</v>
      </c>
      <c r="B359" t="s">
        <v>20</v>
      </c>
      <c r="C359">
        <v>41</v>
      </c>
      <c r="E359" t="str">
        <f t="shared" si="15"/>
        <v>successful</v>
      </c>
      <c r="F359">
        <f t="shared" si="15"/>
        <v>3063</v>
      </c>
      <c r="G359" t="str">
        <f t="shared" si="14"/>
        <v>failed</v>
      </c>
      <c r="H359">
        <f t="shared" si="14"/>
        <v>4405</v>
      </c>
      <c r="M359" s="8"/>
    </row>
    <row r="360" spans="1:13" x14ac:dyDescent="0.2">
      <c r="A360" t="str">
        <f>B360&amp;COUNTIF($B$2:B360,B360)</f>
        <v>failed131</v>
      </c>
      <c r="B360" t="s">
        <v>14</v>
      </c>
      <c r="C360">
        <v>23</v>
      </c>
      <c r="E360" t="str">
        <f t="shared" si="15"/>
        <v>successful</v>
      </c>
      <c r="F360">
        <f t="shared" si="15"/>
        <v>2266</v>
      </c>
      <c r="G360" t="str">
        <f t="shared" si="14"/>
        <v>failed</v>
      </c>
      <c r="H360">
        <f t="shared" si="14"/>
        <v>92</v>
      </c>
    </row>
    <row r="361" spans="1:13" x14ac:dyDescent="0.2">
      <c r="A361" t="str">
        <f>B361&amp;COUNTIF($B$2:B361,B361)</f>
        <v>successful205</v>
      </c>
      <c r="B361" t="s">
        <v>20</v>
      </c>
      <c r="C361">
        <v>187</v>
      </c>
      <c r="E361" t="str">
        <f t="shared" si="15"/>
        <v>successful</v>
      </c>
      <c r="F361">
        <f t="shared" si="15"/>
        <v>194</v>
      </c>
      <c r="G361" t="str">
        <f t="shared" si="14"/>
        <v>failed</v>
      </c>
      <c r="H361">
        <f t="shared" si="14"/>
        <v>64</v>
      </c>
      <c r="M361" s="8"/>
    </row>
    <row r="362" spans="1:13" x14ac:dyDescent="0.2">
      <c r="A362" t="str">
        <f>B362&amp;COUNTIF($B$2:B362,B362)</f>
        <v>successful206</v>
      </c>
      <c r="B362" t="s">
        <v>20</v>
      </c>
      <c r="C362">
        <v>2875</v>
      </c>
      <c r="E362" t="str">
        <f t="shared" si="15"/>
        <v>successful</v>
      </c>
      <c r="F362">
        <f t="shared" si="15"/>
        <v>129</v>
      </c>
      <c r="G362" t="str">
        <f t="shared" si="14"/>
        <v>failed</v>
      </c>
      <c r="H362">
        <f t="shared" si="14"/>
        <v>64</v>
      </c>
    </row>
    <row r="363" spans="1:13" x14ac:dyDescent="0.2">
      <c r="A363" t="str">
        <f>B363&amp;COUNTIF($B$2:B363,B363)</f>
        <v>successful207</v>
      </c>
      <c r="B363" t="s">
        <v>20</v>
      </c>
      <c r="C363">
        <v>88</v>
      </c>
      <c r="E363" t="str">
        <f t="shared" si="15"/>
        <v>successful</v>
      </c>
      <c r="F363">
        <f t="shared" si="15"/>
        <v>375</v>
      </c>
      <c r="G363" t="str">
        <f t="shared" si="14"/>
        <v>failed</v>
      </c>
      <c r="H363">
        <f t="shared" si="14"/>
        <v>842</v>
      </c>
      <c r="M363" s="8"/>
    </row>
    <row r="364" spans="1:13" x14ac:dyDescent="0.2">
      <c r="A364" t="str">
        <f>B364&amp;COUNTIF($B$2:B364,B364)</f>
        <v>successful208</v>
      </c>
      <c r="B364" t="s">
        <v>20</v>
      </c>
      <c r="C364">
        <v>191</v>
      </c>
      <c r="E364" t="str">
        <f t="shared" si="15"/>
        <v>successful</v>
      </c>
      <c r="F364">
        <f t="shared" si="15"/>
        <v>409</v>
      </c>
      <c r="G364" t="str">
        <f t="shared" si="14"/>
        <v>failed</v>
      </c>
      <c r="H364">
        <f t="shared" si="14"/>
        <v>112</v>
      </c>
    </row>
    <row r="365" spans="1:13" x14ac:dyDescent="0.2">
      <c r="A365" t="str">
        <f>B365&amp;COUNTIF($B$2:B365,B365)</f>
        <v>successful209</v>
      </c>
      <c r="B365" t="s">
        <v>20</v>
      </c>
      <c r="C365">
        <v>139</v>
      </c>
      <c r="E365" t="str">
        <f t="shared" si="15"/>
        <v>successful</v>
      </c>
      <c r="F365">
        <f t="shared" si="15"/>
        <v>234</v>
      </c>
      <c r="G365" t="str">
        <f t="shared" si="14"/>
        <v>failed</v>
      </c>
      <c r="H365">
        <f t="shared" si="14"/>
        <v>374</v>
      </c>
      <c r="M365" s="8"/>
    </row>
    <row r="366" spans="1:13" x14ac:dyDescent="0.2">
      <c r="A366" t="str">
        <f>B366&amp;COUNTIF($B$2:B366,B366)</f>
        <v>successful210</v>
      </c>
      <c r="B366" t="s">
        <v>20</v>
      </c>
      <c r="C366">
        <v>186</v>
      </c>
      <c r="E366" t="str">
        <f t="shared" si="15"/>
        <v>successful</v>
      </c>
      <c r="F366">
        <f t="shared" si="15"/>
        <v>3016</v>
      </c>
    </row>
    <row r="367" spans="1:13" x14ac:dyDescent="0.2">
      <c r="A367" t="str">
        <f>B367&amp;COUNTIF($B$2:B367,B367)</f>
        <v>successful211</v>
      </c>
      <c r="B367" t="s">
        <v>20</v>
      </c>
      <c r="C367">
        <v>112</v>
      </c>
      <c r="E367" t="str">
        <f t="shared" si="15"/>
        <v>successful</v>
      </c>
      <c r="F367">
        <f t="shared" si="15"/>
        <v>264</v>
      </c>
      <c r="M367" s="8"/>
    </row>
    <row r="368" spans="1:13" x14ac:dyDescent="0.2">
      <c r="A368" t="str">
        <f>B368&amp;COUNTIF($B$2:B368,B368)</f>
        <v>successful212</v>
      </c>
      <c r="B368" t="s">
        <v>20</v>
      </c>
      <c r="C368">
        <v>101</v>
      </c>
      <c r="E368" t="str">
        <f t="shared" si="15"/>
        <v>successful</v>
      </c>
      <c r="F368">
        <f t="shared" si="15"/>
        <v>272</v>
      </c>
    </row>
    <row r="369" spans="1:13" x14ac:dyDescent="0.2">
      <c r="A369" t="str">
        <f>B369&amp;COUNTIF($B$2:B369,B369)</f>
        <v>failed132</v>
      </c>
      <c r="B369" t="s">
        <v>14</v>
      </c>
      <c r="C369">
        <v>75</v>
      </c>
      <c r="E369" t="str">
        <f t="shared" si="15"/>
        <v>successful</v>
      </c>
      <c r="F369">
        <f t="shared" si="15"/>
        <v>419</v>
      </c>
      <c r="M369" s="8"/>
    </row>
    <row r="370" spans="1:13" x14ac:dyDescent="0.2">
      <c r="A370" t="str">
        <f>B370&amp;COUNTIF($B$2:B370,B370)</f>
        <v>successful213</v>
      </c>
      <c r="B370" t="s">
        <v>20</v>
      </c>
      <c r="C370">
        <v>206</v>
      </c>
      <c r="E370" t="str">
        <f t="shared" si="15"/>
        <v>successful</v>
      </c>
      <c r="F370">
        <f t="shared" si="15"/>
        <v>1621</v>
      </c>
    </row>
    <row r="371" spans="1:13" x14ac:dyDescent="0.2">
      <c r="A371" t="str">
        <f>B371&amp;COUNTIF($B$2:B371,B371)</f>
        <v>successful214</v>
      </c>
      <c r="B371" t="s">
        <v>20</v>
      </c>
      <c r="C371">
        <v>154</v>
      </c>
      <c r="E371" t="str">
        <f t="shared" si="15"/>
        <v>successful</v>
      </c>
      <c r="F371">
        <f t="shared" si="15"/>
        <v>1101</v>
      </c>
      <c r="M371" s="8"/>
    </row>
    <row r="372" spans="1:13" x14ac:dyDescent="0.2">
      <c r="A372" t="str">
        <f>B372&amp;COUNTIF($B$2:B372,B372)</f>
        <v>successful215</v>
      </c>
      <c r="B372" t="s">
        <v>20</v>
      </c>
      <c r="C372">
        <v>5966</v>
      </c>
      <c r="E372" t="str">
        <f t="shared" si="15"/>
        <v>successful</v>
      </c>
      <c r="F372">
        <f t="shared" si="15"/>
        <v>1073</v>
      </c>
    </row>
    <row r="373" spans="1:13" x14ac:dyDescent="0.2">
      <c r="A373" t="str">
        <f>B373&amp;COUNTIF($B$2:B373,B373)</f>
        <v>failed133</v>
      </c>
      <c r="B373" t="s">
        <v>14</v>
      </c>
      <c r="C373">
        <v>2176</v>
      </c>
      <c r="E373" t="str">
        <f t="shared" si="15"/>
        <v>successful</v>
      </c>
      <c r="F373">
        <f t="shared" si="15"/>
        <v>331</v>
      </c>
      <c r="M373" s="8"/>
    </row>
    <row r="374" spans="1:13" x14ac:dyDescent="0.2">
      <c r="A374" t="str">
        <f>B374&amp;COUNTIF($B$2:B374,B374)</f>
        <v>successful216</v>
      </c>
      <c r="B374" t="s">
        <v>20</v>
      </c>
      <c r="C374">
        <v>169</v>
      </c>
      <c r="E374" t="str">
        <f t="shared" si="15"/>
        <v>successful</v>
      </c>
      <c r="F374">
        <f t="shared" si="15"/>
        <v>1170</v>
      </c>
    </row>
    <row r="375" spans="1:13" x14ac:dyDescent="0.2">
      <c r="A375" t="str">
        <f>B375&amp;COUNTIF($B$2:B375,B375)</f>
        <v>successful217</v>
      </c>
      <c r="B375" t="s">
        <v>20</v>
      </c>
      <c r="C375">
        <v>2106</v>
      </c>
      <c r="E375" t="str">
        <f t="shared" si="15"/>
        <v>successful</v>
      </c>
      <c r="F375">
        <f t="shared" si="15"/>
        <v>363</v>
      </c>
      <c r="M375" s="8"/>
    </row>
    <row r="376" spans="1:13" x14ac:dyDescent="0.2">
      <c r="A376" t="str">
        <f>B376&amp;COUNTIF($B$2:B376,B376)</f>
        <v>failed134</v>
      </c>
      <c r="B376" t="s">
        <v>14</v>
      </c>
      <c r="C376">
        <v>441</v>
      </c>
      <c r="E376" t="str">
        <f t="shared" si="15"/>
        <v>successful</v>
      </c>
      <c r="F376">
        <f t="shared" si="15"/>
        <v>103</v>
      </c>
    </row>
    <row r="377" spans="1:13" x14ac:dyDescent="0.2">
      <c r="A377" t="str">
        <f>B377&amp;COUNTIF($B$2:B377,B377)</f>
        <v>failed135</v>
      </c>
      <c r="B377" t="s">
        <v>14</v>
      </c>
      <c r="C377">
        <v>25</v>
      </c>
      <c r="E377" t="str">
        <f t="shared" si="15"/>
        <v>successful</v>
      </c>
      <c r="F377">
        <f t="shared" si="15"/>
        <v>147</v>
      </c>
      <c r="M377" s="8"/>
    </row>
    <row r="378" spans="1:13" x14ac:dyDescent="0.2">
      <c r="A378" t="str">
        <f>B378&amp;COUNTIF($B$2:B378,B378)</f>
        <v>successful218</v>
      </c>
      <c r="B378" t="s">
        <v>20</v>
      </c>
      <c r="C378">
        <v>131</v>
      </c>
      <c r="E378" t="str">
        <f t="shared" si="15"/>
        <v>successful</v>
      </c>
      <c r="F378">
        <f t="shared" si="15"/>
        <v>110</v>
      </c>
    </row>
    <row r="379" spans="1:13" x14ac:dyDescent="0.2">
      <c r="A379" t="str">
        <f>B379&amp;COUNTIF($B$2:B379,B379)</f>
        <v>failed136</v>
      </c>
      <c r="B379" t="s">
        <v>14</v>
      </c>
      <c r="C379">
        <v>127</v>
      </c>
      <c r="E379" t="str">
        <f t="shared" si="15"/>
        <v>successful</v>
      </c>
      <c r="F379">
        <f t="shared" si="15"/>
        <v>134</v>
      </c>
      <c r="M379" s="8"/>
    </row>
    <row r="380" spans="1:13" x14ac:dyDescent="0.2">
      <c r="A380" t="str">
        <f>B380&amp;COUNTIF($B$2:B380,B380)</f>
        <v>failed137</v>
      </c>
      <c r="B380" t="s">
        <v>14</v>
      </c>
      <c r="C380">
        <v>355</v>
      </c>
      <c r="E380" t="str">
        <f t="shared" si="15"/>
        <v>successful</v>
      </c>
      <c r="F380">
        <f t="shared" si="15"/>
        <v>269</v>
      </c>
    </row>
    <row r="381" spans="1:13" x14ac:dyDescent="0.2">
      <c r="A381" t="str">
        <f>B381&amp;COUNTIF($B$2:B381,B381)</f>
        <v>failed138</v>
      </c>
      <c r="B381" t="s">
        <v>14</v>
      </c>
      <c r="C381">
        <v>44</v>
      </c>
      <c r="E381" t="str">
        <f t="shared" si="15"/>
        <v>successful</v>
      </c>
      <c r="F381">
        <f t="shared" si="15"/>
        <v>175</v>
      </c>
      <c r="M381" s="8"/>
    </row>
    <row r="382" spans="1:13" x14ac:dyDescent="0.2">
      <c r="A382" t="str">
        <f>B382&amp;COUNTIF($B$2:B382,B382)</f>
        <v>successful219</v>
      </c>
      <c r="B382" t="s">
        <v>20</v>
      </c>
      <c r="C382">
        <v>84</v>
      </c>
      <c r="E382" t="str">
        <f t="shared" si="15"/>
        <v>successful</v>
      </c>
      <c r="F382">
        <f t="shared" si="15"/>
        <v>69</v>
      </c>
    </row>
    <row r="383" spans="1:13" x14ac:dyDescent="0.2">
      <c r="A383" t="str">
        <f>B383&amp;COUNTIF($B$2:B383,B383)</f>
        <v>successful220</v>
      </c>
      <c r="B383" t="s">
        <v>20</v>
      </c>
      <c r="C383">
        <v>155</v>
      </c>
      <c r="E383" t="str">
        <f t="shared" si="15"/>
        <v>successful</v>
      </c>
      <c r="F383">
        <f t="shared" si="15"/>
        <v>190</v>
      </c>
      <c r="M383" s="8"/>
    </row>
    <row r="384" spans="1:13" x14ac:dyDescent="0.2">
      <c r="A384" t="str">
        <f>B384&amp;COUNTIF($B$2:B384,B384)</f>
        <v>failed139</v>
      </c>
      <c r="B384" t="s">
        <v>14</v>
      </c>
      <c r="C384">
        <v>67</v>
      </c>
      <c r="E384" t="str">
        <f t="shared" si="15"/>
        <v>successful</v>
      </c>
      <c r="F384">
        <f t="shared" si="15"/>
        <v>237</v>
      </c>
    </row>
    <row r="385" spans="1:13" x14ac:dyDescent="0.2">
      <c r="A385" t="str">
        <f>B385&amp;COUNTIF($B$2:B385,B385)</f>
        <v>successful221</v>
      </c>
      <c r="B385" t="s">
        <v>20</v>
      </c>
      <c r="C385">
        <v>189</v>
      </c>
      <c r="E385" t="str">
        <f t="shared" si="15"/>
        <v>successful</v>
      </c>
      <c r="F385">
        <f t="shared" si="15"/>
        <v>196</v>
      </c>
      <c r="M385" s="8"/>
    </row>
    <row r="386" spans="1:13" x14ac:dyDescent="0.2">
      <c r="A386" t="str">
        <f>B386&amp;COUNTIF($B$2:B386,B386)</f>
        <v>successful222</v>
      </c>
      <c r="B386" t="s">
        <v>20</v>
      </c>
      <c r="C386">
        <v>4799</v>
      </c>
      <c r="E386" t="str">
        <f t="shared" si="15"/>
        <v>successful</v>
      </c>
      <c r="F386">
        <f t="shared" si="15"/>
        <v>7295</v>
      </c>
    </row>
    <row r="387" spans="1:13" x14ac:dyDescent="0.2">
      <c r="A387" t="str">
        <f>B387&amp;COUNTIF($B$2:B387,B387)</f>
        <v>successful223</v>
      </c>
      <c r="B387" t="s">
        <v>20</v>
      </c>
      <c r="C387">
        <v>1137</v>
      </c>
      <c r="E387" t="str">
        <f t="shared" si="15"/>
        <v>successful</v>
      </c>
      <c r="F387">
        <f t="shared" si="15"/>
        <v>2893</v>
      </c>
      <c r="M387" s="8"/>
    </row>
    <row r="388" spans="1:13" x14ac:dyDescent="0.2">
      <c r="A388" t="str">
        <f>B388&amp;COUNTIF($B$2:B388,B388)</f>
        <v>failed140</v>
      </c>
      <c r="B388" t="s">
        <v>14</v>
      </c>
      <c r="C388">
        <v>1068</v>
      </c>
      <c r="E388" t="str">
        <f t="shared" si="15"/>
        <v>successful</v>
      </c>
      <c r="F388">
        <f t="shared" si="15"/>
        <v>820</v>
      </c>
    </row>
    <row r="389" spans="1:13" x14ac:dyDescent="0.2">
      <c r="A389" t="str">
        <f>B389&amp;COUNTIF($B$2:B389,B389)</f>
        <v>failed141</v>
      </c>
      <c r="B389" t="s">
        <v>14</v>
      </c>
      <c r="C389">
        <v>424</v>
      </c>
      <c r="E389" t="str">
        <f t="shared" ref="E389:F452" si="16">VLOOKUP($D$2&amp;ROW()-1,$A$1:$C$1001,MATCH(E$1,$A$1:$C$1,0),0)</f>
        <v>successful</v>
      </c>
      <c r="F389">
        <f t="shared" si="16"/>
        <v>2038</v>
      </c>
      <c r="M389" s="8"/>
    </row>
    <row r="390" spans="1:13" x14ac:dyDescent="0.2">
      <c r="A390" t="str">
        <f>B390&amp;COUNTIF($B$2:B390,B390)</f>
        <v>canceled20</v>
      </c>
      <c r="B390" t="s">
        <v>74</v>
      </c>
      <c r="C390">
        <v>145</v>
      </c>
      <c r="E390" t="str">
        <f t="shared" si="16"/>
        <v>successful</v>
      </c>
      <c r="F390">
        <f t="shared" si="16"/>
        <v>116</v>
      </c>
    </row>
    <row r="391" spans="1:13" x14ac:dyDescent="0.2">
      <c r="A391" t="str">
        <f>B391&amp;COUNTIF($B$2:B391,B391)</f>
        <v>successful224</v>
      </c>
      <c r="B391" t="s">
        <v>20</v>
      </c>
      <c r="C391">
        <v>1152</v>
      </c>
      <c r="E391" t="str">
        <f t="shared" si="16"/>
        <v>successful</v>
      </c>
      <c r="F391">
        <f t="shared" si="16"/>
        <v>1345</v>
      </c>
      <c r="M391" s="8"/>
    </row>
    <row r="392" spans="1:13" x14ac:dyDescent="0.2">
      <c r="A392" t="str">
        <f>B392&amp;COUNTIF($B$2:B392,B392)</f>
        <v>successful225</v>
      </c>
      <c r="B392" t="s">
        <v>20</v>
      </c>
      <c r="C392">
        <v>50</v>
      </c>
      <c r="E392" t="str">
        <f t="shared" si="16"/>
        <v>successful</v>
      </c>
      <c r="F392">
        <f t="shared" si="16"/>
        <v>168</v>
      </c>
    </row>
    <row r="393" spans="1:13" x14ac:dyDescent="0.2">
      <c r="A393" t="str">
        <f>B393&amp;COUNTIF($B$2:B393,B393)</f>
        <v>failed142</v>
      </c>
      <c r="B393" t="s">
        <v>14</v>
      </c>
      <c r="C393">
        <v>151</v>
      </c>
      <c r="E393" t="str">
        <f t="shared" si="16"/>
        <v>successful</v>
      </c>
      <c r="F393">
        <f t="shared" si="16"/>
        <v>137</v>
      </c>
      <c r="M393" s="8"/>
    </row>
    <row r="394" spans="1:13" x14ac:dyDescent="0.2">
      <c r="A394" t="str">
        <f>B394&amp;COUNTIF($B$2:B394,B394)</f>
        <v>failed143</v>
      </c>
      <c r="B394" t="s">
        <v>14</v>
      </c>
      <c r="C394">
        <v>1608</v>
      </c>
      <c r="E394" t="str">
        <f t="shared" si="16"/>
        <v>successful</v>
      </c>
      <c r="F394">
        <f t="shared" si="16"/>
        <v>186</v>
      </c>
    </row>
    <row r="395" spans="1:13" x14ac:dyDescent="0.2">
      <c r="A395" t="str">
        <f>B395&amp;COUNTIF($B$2:B395,B395)</f>
        <v>successful226</v>
      </c>
      <c r="B395" t="s">
        <v>20</v>
      </c>
      <c r="C395">
        <v>3059</v>
      </c>
      <c r="E395" t="str">
        <f t="shared" si="16"/>
        <v>successful</v>
      </c>
      <c r="F395">
        <f t="shared" si="16"/>
        <v>125</v>
      </c>
      <c r="M395" s="8"/>
    </row>
    <row r="396" spans="1:13" x14ac:dyDescent="0.2">
      <c r="A396" t="str">
        <f>B396&amp;COUNTIF($B$2:B396,B396)</f>
        <v>successful227</v>
      </c>
      <c r="B396" t="s">
        <v>20</v>
      </c>
      <c r="C396">
        <v>34</v>
      </c>
      <c r="E396" t="str">
        <f t="shared" si="16"/>
        <v>successful</v>
      </c>
      <c r="F396">
        <f t="shared" si="16"/>
        <v>202</v>
      </c>
    </row>
    <row r="397" spans="1:13" x14ac:dyDescent="0.2">
      <c r="A397" t="str">
        <f>B397&amp;COUNTIF($B$2:B397,B397)</f>
        <v>successful228</v>
      </c>
      <c r="B397" t="s">
        <v>20</v>
      </c>
      <c r="C397">
        <v>220</v>
      </c>
      <c r="E397" t="str">
        <f t="shared" si="16"/>
        <v>successful</v>
      </c>
      <c r="F397">
        <f t="shared" si="16"/>
        <v>103</v>
      </c>
      <c r="M397" s="8"/>
    </row>
    <row r="398" spans="1:13" x14ac:dyDescent="0.2">
      <c r="A398" t="str">
        <f>B398&amp;COUNTIF($B$2:B398,B398)</f>
        <v>successful229</v>
      </c>
      <c r="B398" t="s">
        <v>20</v>
      </c>
      <c r="C398">
        <v>1604</v>
      </c>
      <c r="E398" t="str">
        <f t="shared" si="16"/>
        <v>successful</v>
      </c>
      <c r="F398">
        <f t="shared" si="16"/>
        <v>1785</v>
      </c>
    </row>
    <row r="399" spans="1:13" x14ac:dyDescent="0.2">
      <c r="A399" t="str">
        <f>B399&amp;COUNTIF($B$2:B399,B399)</f>
        <v>successful230</v>
      </c>
      <c r="B399" t="s">
        <v>20</v>
      </c>
      <c r="C399">
        <v>454</v>
      </c>
      <c r="E399" t="str">
        <f t="shared" si="16"/>
        <v>successful</v>
      </c>
      <c r="F399">
        <f t="shared" si="16"/>
        <v>157</v>
      </c>
      <c r="M399" s="8"/>
    </row>
    <row r="400" spans="1:13" x14ac:dyDescent="0.2">
      <c r="A400" t="str">
        <f>B400&amp;COUNTIF($B$2:B400,B400)</f>
        <v>successful231</v>
      </c>
      <c r="B400" t="s">
        <v>20</v>
      </c>
      <c r="C400">
        <v>123</v>
      </c>
      <c r="E400" t="str">
        <f t="shared" si="16"/>
        <v>successful</v>
      </c>
      <c r="F400">
        <f t="shared" si="16"/>
        <v>555</v>
      </c>
    </row>
    <row r="401" spans="1:13" x14ac:dyDescent="0.2">
      <c r="A401" t="str">
        <f>B401&amp;COUNTIF($B$2:B401,B401)</f>
        <v>failed144</v>
      </c>
      <c r="B401" t="s">
        <v>14</v>
      </c>
      <c r="C401">
        <v>941</v>
      </c>
      <c r="E401" t="str">
        <f t="shared" si="16"/>
        <v>successful</v>
      </c>
      <c r="F401">
        <f t="shared" si="16"/>
        <v>297</v>
      </c>
      <c r="M401" s="8"/>
    </row>
    <row r="402" spans="1:13" x14ac:dyDescent="0.2">
      <c r="A402" t="str">
        <f>B402&amp;COUNTIF($B$2:B402,B402)</f>
        <v>failed145</v>
      </c>
      <c r="B402" t="s">
        <v>14</v>
      </c>
      <c r="C402">
        <v>1</v>
      </c>
      <c r="E402" t="str">
        <f t="shared" si="16"/>
        <v>successful</v>
      </c>
      <c r="F402">
        <f t="shared" si="16"/>
        <v>123</v>
      </c>
    </row>
    <row r="403" spans="1:13" x14ac:dyDescent="0.2">
      <c r="A403" t="str">
        <f>B403&amp;COUNTIF($B$2:B403,B403)</f>
        <v>successful232</v>
      </c>
      <c r="B403" t="s">
        <v>20</v>
      </c>
      <c r="C403">
        <v>299</v>
      </c>
      <c r="E403" t="str">
        <f t="shared" si="16"/>
        <v>successful</v>
      </c>
      <c r="F403">
        <f t="shared" si="16"/>
        <v>3036</v>
      </c>
      <c r="M403" s="8"/>
    </row>
    <row r="404" spans="1:13" x14ac:dyDescent="0.2">
      <c r="A404" t="str">
        <f>B404&amp;COUNTIF($B$2:B404,B404)</f>
        <v>failed146</v>
      </c>
      <c r="B404" t="s">
        <v>14</v>
      </c>
      <c r="C404">
        <v>40</v>
      </c>
      <c r="E404" t="str">
        <f t="shared" si="16"/>
        <v>successful</v>
      </c>
      <c r="F404">
        <f t="shared" si="16"/>
        <v>144</v>
      </c>
    </row>
    <row r="405" spans="1:13" x14ac:dyDescent="0.2">
      <c r="A405" t="str">
        <f>B405&amp;COUNTIF($B$2:B405,B405)</f>
        <v>failed147</v>
      </c>
      <c r="B405" t="s">
        <v>14</v>
      </c>
      <c r="C405">
        <v>3015</v>
      </c>
      <c r="E405" t="str">
        <f t="shared" si="16"/>
        <v>successful</v>
      </c>
      <c r="F405">
        <f t="shared" si="16"/>
        <v>121</v>
      </c>
      <c r="M405" s="8"/>
    </row>
    <row r="406" spans="1:13" x14ac:dyDescent="0.2">
      <c r="A406" t="str">
        <f>B406&amp;COUNTIF($B$2:B406,B406)</f>
        <v>successful233</v>
      </c>
      <c r="B406" t="s">
        <v>20</v>
      </c>
      <c r="C406">
        <v>2237</v>
      </c>
      <c r="E406" t="str">
        <f t="shared" si="16"/>
        <v>successful</v>
      </c>
      <c r="F406">
        <f t="shared" si="16"/>
        <v>181</v>
      </c>
    </row>
    <row r="407" spans="1:13" x14ac:dyDescent="0.2">
      <c r="A407" t="str">
        <f>B407&amp;COUNTIF($B$2:B407,B407)</f>
        <v>failed148</v>
      </c>
      <c r="B407" t="s">
        <v>14</v>
      </c>
      <c r="C407">
        <v>435</v>
      </c>
      <c r="E407" t="str">
        <f t="shared" si="16"/>
        <v>successful</v>
      </c>
      <c r="F407">
        <f t="shared" si="16"/>
        <v>122</v>
      </c>
      <c r="M407" s="8"/>
    </row>
    <row r="408" spans="1:13" x14ac:dyDescent="0.2">
      <c r="A408" t="str">
        <f>B408&amp;COUNTIF($B$2:B408,B408)</f>
        <v>successful234</v>
      </c>
      <c r="B408" t="s">
        <v>20</v>
      </c>
      <c r="C408">
        <v>645</v>
      </c>
      <c r="E408" t="str">
        <f t="shared" si="16"/>
        <v>successful</v>
      </c>
      <c r="F408">
        <f t="shared" si="16"/>
        <v>1071</v>
      </c>
    </row>
    <row r="409" spans="1:13" x14ac:dyDescent="0.2">
      <c r="A409" t="str">
        <f>B409&amp;COUNTIF($B$2:B409,B409)</f>
        <v>successful235</v>
      </c>
      <c r="B409" t="s">
        <v>20</v>
      </c>
      <c r="C409">
        <v>484</v>
      </c>
      <c r="E409" t="str">
        <f t="shared" si="16"/>
        <v>successful</v>
      </c>
      <c r="F409">
        <f t="shared" si="16"/>
        <v>980</v>
      </c>
      <c r="M409" s="8"/>
    </row>
    <row r="410" spans="1:13" x14ac:dyDescent="0.2">
      <c r="A410" t="str">
        <f>B410&amp;COUNTIF($B$2:B410,B410)</f>
        <v>successful236</v>
      </c>
      <c r="B410" t="s">
        <v>20</v>
      </c>
      <c r="C410">
        <v>154</v>
      </c>
      <c r="E410" t="str">
        <f t="shared" si="16"/>
        <v>successful</v>
      </c>
      <c r="F410">
        <f t="shared" si="16"/>
        <v>536</v>
      </c>
    </row>
    <row r="411" spans="1:13" x14ac:dyDescent="0.2">
      <c r="A411" t="str">
        <f>B411&amp;COUNTIF($B$2:B411,B411)</f>
        <v>failed149</v>
      </c>
      <c r="B411" t="s">
        <v>14</v>
      </c>
      <c r="C411">
        <v>714</v>
      </c>
      <c r="E411" t="str">
        <f t="shared" si="16"/>
        <v>successful</v>
      </c>
      <c r="F411">
        <f t="shared" si="16"/>
        <v>1991</v>
      </c>
      <c r="M411" s="8"/>
    </row>
    <row r="412" spans="1:13" x14ac:dyDescent="0.2">
      <c r="A412" t="str">
        <f>B412&amp;COUNTIF($B$2:B412,B412)</f>
        <v>live6</v>
      </c>
      <c r="B412" t="s">
        <v>47</v>
      </c>
      <c r="C412">
        <v>1111</v>
      </c>
      <c r="E412" t="str">
        <f t="shared" si="16"/>
        <v>successful</v>
      </c>
      <c r="F412">
        <f t="shared" si="16"/>
        <v>180</v>
      </c>
    </row>
    <row r="413" spans="1:13" x14ac:dyDescent="0.2">
      <c r="A413" t="str">
        <f>B413&amp;COUNTIF($B$2:B413,B413)</f>
        <v>successful237</v>
      </c>
      <c r="B413" t="s">
        <v>20</v>
      </c>
      <c r="C413">
        <v>82</v>
      </c>
      <c r="E413" t="str">
        <f t="shared" si="16"/>
        <v>successful</v>
      </c>
      <c r="F413">
        <f t="shared" si="16"/>
        <v>130</v>
      </c>
      <c r="M413" s="8"/>
    </row>
    <row r="414" spans="1:13" x14ac:dyDescent="0.2">
      <c r="A414" t="str">
        <f>B414&amp;COUNTIF($B$2:B414,B414)</f>
        <v>successful238</v>
      </c>
      <c r="B414" t="s">
        <v>20</v>
      </c>
      <c r="C414">
        <v>134</v>
      </c>
      <c r="E414" t="str">
        <f t="shared" si="16"/>
        <v>successful</v>
      </c>
      <c r="F414">
        <f t="shared" si="16"/>
        <v>122</v>
      </c>
    </row>
    <row r="415" spans="1:13" x14ac:dyDescent="0.2">
      <c r="A415" t="str">
        <f>B415&amp;COUNTIF($B$2:B415,B415)</f>
        <v>live7</v>
      </c>
      <c r="B415" t="s">
        <v>47</v>
      </c>
      <c r="C415">
        <v>1089</v>
      </c>
      <c r="E415" t="str">
        <f t="shared" si="16"/>
        <v>successful</v>
      </c>
      <c r="F415">
        <f t="shared" si="16"/>
        <v>140</v>
      </c>
      <c r="M415" s="8"/>
    </row>
    <row r="416" spans="1:13" x14ac:dyDescent="0.2">
      <c r="A416" t="str">
        <f>B416&amp;COUNTIF($B$2:B416,B416)</f>
        <v>failed150</v>
      </c>
      <c r="B416" t="s">
        <v>14</v>
      </c>
      <c r="C416">
        <v>5497</v>
      </c>
      <c r="E416" t="str">
        <f t="shared" si="16"/>
        <v>successful</v>
      </c>
      <c r="F416">
        <f t="shared" si="16"/>
        <v>3388</v>
      </c>
    </row>
    <row r="417" spans="1:13" x14ac:dyDescent="0.2">
      <c r="A417" t="str">
        <f>B417&amp;COUNTIF($B$2:B417,B417)</f>
        <v>failed151</v>
      </c>
      <c r="B417" t="s">
        <v>14</v>
      </c>
      <c r="C417">
        <v>418</v>
      </c>
      <c r="E417" t="str">
        <f t="shared" si="16"/>
        <v>successful</v>
      </c>
      <c r="F417">
        <f t="shared" si="16"/>
        <v>280</v>
      </c>
      <c r="M417" s="8"/>
    </row>
    <row r="418" spans="1:13" x14ac:dyDescent="0.2">
      <c r="A418" t="str">
        <f>B418&amp;COUNTIF($B$2:B418,B418)</f>
        <v>failed152</v>
      </c>
      <c r="B418" t="s">
        <v>14</v>
      </c>
      <c r="C418">
        <v>1439</v>
      </c>
      <c r="E418" t="str">
        <f t="shared" si="16"/>
        <v>successful</v>
      </c>
      <c r="F418">
        <f t="shared" si="16"/>
        <v>366</v>
      </c>
    </row>
    <row r="419" spans="1:13" x14ac:dyDescent="0.2">
      <c r="A419" t="str">
        <f>B419&amp;COUNTIF($B$2:B419,B419)</f>
        <v>failed153</v>
      </c>
      <c r="B419" t="s">
        <v>14</v>
      </c>
      <c r="C419">
        <v>15</v>
      </c>
      <c r="E419" t="str">
        <f t="shared" si="16"/>
        <v>successful</v>
      </c>
      <c r="F419">
        <f t="shared" si="16"/>
        <v>270</v>
      </c>
      <c r="M419" s="8"/>
    </row>
    <row r="420" spans="1:13" x14ac:dyDescent="0.2">
      <c r="A420" t="str">
        <f>B420&amp;COUNTIF($B$2:B420,B420)</f>
        <v>failed154</v>
      </c>
      <c r="B420" t="s">
        <v>14</v>
      </c>
      <c r="C420">
        <v>1999</v>
      </c>
      <c r="E420" t="str">
        <f t="shared" si="16"/>
        <v>successful</v>
      </c>
      <c r="F420">
        <f t="shared" si="16"/>
        <v>137</v>
      </c>
    </row>
    <row r="421" spans="1:13" x14ac:dyDescent="0.2">
      <c r="A421" t="str">
        <f>B421&amp;COUNTIF($B$2:B421,B421)</f>
        <v>successful239</v>
      </c>
      <c r="B421" t="s">
        <v>20</v>
      </c>
      <c r="C421">
        <v>5203</v>
      </c>
      <c r="E421" t="str">
        <f t="shared" si="16"/>
        <v>successful</v>
      </c>
      <c r="F421">
        <f t="shared" si="16"/>
        <v>3205</v>
      </c>
      <c r="M421" s="8"/>
    </row>
    <row r="422" spans="1:13" x14ac:dyDescent="0.2">
      <c r="A422" t="str">
        <f>B422&amp;COUNTIF($B$2:B422,B422)</f>
        <v>successful240</v>
      </c>
      <c r="B422" t="s">
        <v>20</v>
      </c>
      <c r="C422">
        <v>94</v>
      </c>
      <c r="E422" t="str">
        <f t="shared" si="16"/>
        <v>successful</v>
      </c>
      <c r="F422">
        <f t="shared" si="16"/>
        <v>288</v>
      </c>
    </row>
    <row r="423" spans="1:13" x14ac:dyDescent="0.2">
      <c r="A423" t="str">
        <f>B423&amp;COUNTIF($B$2:B423,B423)</f>
        <v>failed155</v>
      </c>
      <c r="B423" t="s">
        <v>14</v>
      </c>
      <c r="C423">
        <v>118</v>
      </c>
      <c r="E423" t="str">
        <f t="shared" si="16"/>
        <v>successful</v>
      </c>
      <c r="F423">
        <f t="shared" si="16"/>
        <v>148</v>
      </c>
      <c r="M423" s="8"/>
    </row>
    <row r="424" spans="1:13" x14ac:dyDescent="0.2">
      <c r="A424" t="str">
        <f>B424&amp;COUNTIF($B$2:B424,B424)</f>
        <v>successful241</v>
      </c>
      <c r="B424" t="s">
        <v>20</v>
      </c>
      <c r="C424">
        <v>205</v>
      </c>
      <c r="E424" t="str">
        <f t="shared" si="16"/>
        <v>successful</v>
      </c>
      <c r="F424">
        <f t="shared" si="16"/>
        <v>114</v>
      </c>
    </row>
    <row r="425" spans="1:13" x14ac:dyDescent="0.2">
      <c r="A425" t="str">
        <f>B425&amp;COUNTIF($B$2:B425,B425)</f>
        <v>failed156</v>
      </c>
      <c r="B425" t="s">
        <v>14</v>
      </c>
      <c r="C425">
        <v>162</v>
      </c>
      <c r="E425" t="str">
        <f t="shared" si="16"/>
        <v>successful</v>
      </c>
      <c r="F425">
        <f t="shared" si="16"/>
        <v>1518</v>
      </c>
      <c r="M425" s="8"/>
    </row>
    <row r="426" spans="1:13" x14ac:dyDescent="0.2">
      <c r="A426" t="str">
        <f>B426&amp;COUNTIF($B$2:B426,B426)</f>
        <v>failed157</v>
      </c>
      <c r="B426" t="s">
        <v>14</v>
      </c>
      <c r="C426">
        <v>83</v>
      </c>
      <c r="E426" t="str">
        <f t="shared" si="16"/>
        <v>successful</v>
      </c>
      <c r="F426">
        <f t="shared" si="16"/>
        <v>166</v>
      </c>
    </row>
    <row r="427" spans="1:13" x14ac:dyDescent="0.2">
      <c r="A427" t="str">
        <f>B427&amp;COUNTIF($B$2:B427,B427)</f>
        <v>successful242</v>
      </c>
      <c r="B427" t="s">
        <v>20</v>
      </c>
      <c r="C427">
        <v>92</v>
      </c>
      <c r="E427" t="str">
        <f t="shared" si="16"/>
        <v>successful</v>
      </c>
      <c r="F427">
        <f t="shared" si="16"/>
        <v>100</v>
      </c>
      <c r="M427" s="8"/>
    </row>
    <row r="428" spans="1:13" x14ac:dyDescent="0.2">
      <c r="A428" t="str">
        <f>B428&amp;COUNTIF($B$2:B428,B428)</f>
        <v>successful243</v>
      </c>
      <c r="B428" t="s">
        <v>20</v>
      </c>
      <c r="C428">
        <v>219</v>
      </c>
      <c r="E428" t="str">
        <f t="shared" si="16"/>
        <v>successful</v>
      </c>
      <c r="F428">
        <f t="shared" si="16"/>
        <v>235</v>
      </c>
    </row>
    <row r="429" spans="1:13" x14ac:dyDescent="0.2">
      <c r="A429" t="str">
        <f>B429&amp;COUNTIF($B$2:B429,B429)</f>
        <v>successful244</v>
      </c>
      <c r="B429" t="s">
        <v>20</v>
      </c>
      <c r="C429">
        <v>2526</v>
      </c>
      <c r="E429" t="str">
        <f t="shared" si="16"/>
        <v>successful</v>
      </c>
      <c r="F429">
        <f t="shared" si="16"/>
        <v>148</v>
      </c>
      <c r="M429" s="8"/>
    </row>
    <row r="430" spans="1:13" x14ac:dyDescent="0.2">
      <c r="A430" t="str">
        <f>B430&amp;COUNTIF($B$2:B430,B430)</f>
        <v>failed158</v>
      </c>
      <c r="B430" t="s">
        <v>14</v>
      </c>
      <c r="C430">
        <v>747</v>
      </c>
      <c r="E430" t="str">
        <f t="shared" si="16"/>
        <v>successful</v>
      </c>
      <c r="F430">
        <f t="shared" si="16"/>
        <v>198</v>
      </c>
    </row>
    <row r="431" spans="1:13" x14ac:dyDescent="0.2">
      <c r="A431" t="str">
        <f>B431&amp;COUNTIF($B$2:B431,B431)</f>
        <v>canceled21</v>
      </c>
      <c r="B431" t="s">
        <v>74</v>
      </c>
      <c r="C431">
        <v>2138</v>
      </c>
      <c r="E431" t="str">
        <f t="shared" si="16"/>
        <v>successful</v>
      </c>
      <c r="F431">
        <f t="shared" si="16"/>
        <v>150</v>
      </c>
      <c r="M431" s="8"/>
    </row>
    <row r="432" spans="1:13" x14ac:dyDescent="0.2">
      <c r="A432" t="str">
        <f>B432&amp;COUNTIF($B$2:B432,B432)</f>
        <v>failed159</v>
      </c>
      <c r="B432" t="s">
        <v>14</v>
      </c>
      <c r="C432">
        <v>84</v>
      </c>
      <c r="E432" t="str">
        <f t="shared" si="16"/>
        <v>successful</v>
      </c>
      <c r="F432">
        <f t="shared" si="16"/>
        <v>216</v>
      </c>
    </row>
    <row r="433" spans="1:13" x14ac:dyDescent="0.2">
      <c r="A433" t="str">
        <f>B433&amp;COUNTIF($B$2:B433,B433)</f>
        <v>successful245</v>
      </c>
      <c r="B433" t="s">
        <v>20</v>
      </c>
      <c r="C433">
        <v>94</v>
      </c>
      <c r="E433" t="str">
        <f t="shared" si="16"/>
        <v>successful</v>
      </c>
      <c r="F433">
        <f t="shared" si="16"/>
        <v>5139</v>
      </c>
      <c r="M433" s="8"/>
    </row>
    <row r="434" spans="1:13" x14ac:dyDescent="0.2">
      <c r="A434" t="str">
        <f>B434&amp;COUNTIF($B$2:B434,B434)</f>
        <v>failed160</v>
      </c>
      <c r="B434" t="s">
        <v>14</v>
      </c>
      <c r="C434">
        <v>91</v>
      </c>
      <c r="E434" t="str">
        <f t="shared" si="16"/>
        <v>successful</v>
      </c>
      <c r="F434">
        <f t="shared" si="16"/>
        <v>2353</v>
      </c>
    </row>
    <row r="435" spans="1:13" x14ac:dyDescent="0.2">
      <c r="A435" t="str">
        <f>B435&amp;COUNTIF($B$2:B435,B435)</f>
        <v>failed161</v>
      </c>
      <c r="B435" t="s">
        <v>14</v>
      </c>
      <c r="C435">
        <v>792</v>
      </c>
      <c r="E435" t="str">
        <f t="shared" si="16"/>
        <v>successful</v>
      </c>
      <c r="F435">
        <f t="shared" si="16"/>
        <v>78</v>
      </c>
      <c r="M435" s="8"/>
    </row>
    <row r="436" spans="1:13" x14ac:dyDescent="0.2">
      <c r="A436" t="str">
        <f>B436&amp;COUNTIF($B$2:B436,B436)</f>
        <v>canceled22</v>
      </c>
      <c r="B436" t="s">
        <v>74</v>
      </c>
      <c r="C436">
        <v>10</v>
      </c>
      <c r="E436" t="str">
        <f t="shared" si="16"/>
        <v>successful</v>
      </c>
      <c r="F436">
        <f t="shared" si="16"/>
        <v>174</v>
      </c>
    </row>
    <row r="437" spans="1:13" x14ac:dyDescent="0.2">
      <c r="A437" t="str">
        <f>B437&amp;COUNTIF($B$2:B437,B437)</f>
        <v>successful246</v>
      </c>
      <c r="B437" t="s">
        <v>20</v>
      </c>
      <c r="C437">
        <v>1713</v>
      </c>
      <c r="E437" t="str">
        <f t="shared" si="16"/>
        <v>successful</v>
      </c>
      <c r="F437">
        <f t="shared" si="16"/>
        <v>164</v>
      </c>
      <c r="M437" s="8"/>
    </row>
    <row r="438" spans="1:13" x14ac:dyDescent="0.2">
      <c r="A438" t="str">
        <f>B438&amp;COUNTIF($B$2:B438,B438)</f>
        <v>successful247</v>
      </c>
      <c r="B438" t="s">
        <v>20</v>
      </c>
      <c r="C438">
        <v>249</v>
      </c>
      <c r="E438" t="str">
        <f t="shared" si="16"/>
        <v>successful</v>
      </c>
      <c r="F438">
        <f t="shared" si="16"/>
        <v>161</v>
      </c>
    </row>
    <row r="439" spans="1:13" x14ac:dyDescent="0.2">
      <c r="A439" t="str">
        <f>B439&amp;COUNTIF($B$2:B439,B439)</f>
        <v>successful248</v>
      </c>
      <c r="B439" t="s">
        <v>20</v>
      </c>
      <c r="C439">
        <v>192</v>
      </c>
      <c r="E439" t="str">
        <f t="shared" si="16"/>
        <v>successful</v>
      </c>
      <c r="F439">
        <f t="shared" si="16"/>
        <v>138</v>
      </c>
      <c r="M439" s="8"/>
    </row>
    <row r="440" spans="1:13" x14ac:dyDescent="0.2">
      <c r="A440" t="str">
        <f>B440&amp;COUNTIF($B$2:B440,B440)</f>
        <v>successful249</v>
      </c>
      <c r="B440" t="s">
        <v>20</v>
      </c>
      <c r="C440">
        <v>247</v>
      </c>
      <c r="E440" t="str">
        <f t="shared" si="16"/>
        <v>successful</v>
      </c>
      <c r="F440">
        <f t="shared" si="16"/>
        <v>3308</v>
      </c>
    </row>
    <row r="441" spans="1:13" x14ac:dyDescent="0.2">
      <c r="A441" t="str">
        <f>B441&amp;COUNTIF($B$2:B441,B441)</f>
        <v>successful250</v>
      </c>
      <c r="B441" t="s">
        <v>20</v>
      </c>
      <c r="C441">
        <v>2293</v>
      </c>
      <c r="E441" t="str">
        <f t="shared" si="16"/>
        <v>successful</v>
      </c>
      <c r="F441">
        <f t="shared" si="16"/>
        <v>127</v>
      </c>
      <c r="M441" s="8"/>
    </row>
    <row r="442" spans="1:13" x14ac:dyDescent="0.2">
      <c r="A442" t="str">
        <f>B442&amp;COUNTIF($B$2:B442,B442)</f>
        <v>successful251</v>
      </c>
      <c r="B442" t="s">
        <v>20</v>
      </c>
      <c r="C442">
        <v>3131</v>
      </c>
      <c r="E442" t="str">
        <f t="shared" si="16"/>
        <v>successful</v>
      </c>
      <c r="F442">
        <f t="shared" si="16"/>
        <v>207</v>
      </c>
    </row>
    <row r="443" spans="1:13" x14ac:dyDescent="0.2">
      <c r="A443" t="str">
        <f>B443&amp;COUNTIF($B$2:B443,B443)</f>
        <v>failed162</v>
      </c>
      <c r="B443" t="s">
        <v>14</v>
      </c>
      <c r="C443">
        <v>32</v>
      </c>
      <c r="E443" t="str">
        <f t="shared" si="16"/>
        <v>successful</v>
      </c>
      <c r="F443">
        <f t="shared" si="16"/>
        <v>181</v>
      </c>
      <c r="M443" s="8"/>
    </row>
    <row r="444" spans="1:13" x14ac:dyDescent="0.2">
      <c r="A444" t="str">
        <f>B444&amp;COUNTIF($B$2:B444,B444)</f>
        <v>successful252</v>
      </c>
      <c r="B444" t="s">
        <v>20</v>
      </c>
      <c r="C444">
        <v>143</v>
      </c>
      <c r="E444" t="str">
        <f t="shared" si="16"/>
        <v>successful</v>
      </c>
      <c r="F444">
        <f t="shared" si="16"/>
        <v>110</v>
      </c>
    </row>
    <row r="445" spans="1:13" x14ac:dyDescent="0.2">
      <c r="A445" t="str">
        <f>B445&amp;COUNTIF($B$2:B445,B445)</f>
        <v>canceled23</v>
      </c>
      <c r="B445" t="s">
        <v>74</v>
      </c>
      <c r="C445">
        <v>90</v>
      </c>
      <c r="E445" t="str">
        <f t="shared" si="16"/>
        <v>successful</v>
      </c>
      <c r="F445">
        <f t="shared" si="16"/>
        <v>185</v>
      </c>
      <c r="M445" s="8"/>
    </row>
    <row r="446" spans="1:13" x14ac:dyDescent="0.2">
      <c r="A446" t="str">
        <f>B446&amp;COUNTIF($B$2:B446,B446)</f>
        <v>successful253</v>
      </c>
      <c r="B446" t="s">
        <v>20</v>
      </c>
      <c r="C446">
        <v>296</v>
      </c>
      <c r="E446" t="str">
        <f t="shared" si="16"/>
        <v>successful</v>
      </c>
      <c r="F446">
        <f t="shared" si="16"/>
        <v>121</v>
      </c>
    </row>
    <row r="447" spans="1:13" x14ac:dyDescent="0.2">
      <c r="A447" t="str">
        <f>B447&amp;COUNTIF($B$2:B447,B447)</f>
        <v>successful254</v>
      </c>
      <c r="B447" t="s">
        <v>20</v>
      </c>
      <c r="C447">
        <v>170</v>
      </c>
      <c r="E447" t="str">
        <f t="shared" si="16"/>
        <v>successful</v>
      </c>
      <c r="F447">
        <f t="shared" si="16"/>
        <v>106</v>
      </c>
      <c r="M447" s="8"/>
    </row>
    <row r="448" spans="1:13" x14ac:dyDescent="0.2">
      <c r="A448" t="str">
        <f>B448&amp;COUNTIF($B$2:B448,B448)</f>
        <v>failed163</v>
      </c>
      <c r="B448" t="s">
        <v>14</v>
      </c>
      <c r="C448">
        <v>186</v>
      </c>
      <c r="E448" t="str">
        <f t="shared" si="16"/>
        <v>successful</v>
      </c>
      <c r="F448">
        <f t="shared" si="16"/>
        <v>142</v>
      </c>
    </row>
    <row r="449" spans="1:13" x14ac:dyDescent="0.2">
      <c r="A449" t="str">
        <f>B449&amp;COUNTIF($B$2:B449,B449)</f>
        <v>canceled24</v>
      </c>
      <c r="B449" t="s">
        <v>74</v>
      </c>
      <c r="C449">
        <v>439</v>
      </c>
      <c r="E449" t="str">
        <f t="shared" si="16"/>
        <v>successful</v>
      </c>
      <c r="F449">
        <f t="shared" si="16"/>
        <v>233</v>
      </c>
      <c r="M449" s="8"/>
    </row>
    <row r="450" spans="1:13" x14ac:dyDescent="0.2">
      <c r="A450" t="str">
        <f>B450&amp;COUNTIF($B$2:B450,B450)</f>
        <v>failed164</v>
      </c>
      <c r="B450" t="s">
        <v>14</v>
      </c>
      <c r="C450">
        <v>605</v>
      </c>
      <c r="E450" t="str">
        <f t="shared" si="16"/>
        <v>successful</v>
      </c>
      <c r="F450">
        <f t="shared" si="16"/>
        <v>218</v>
      </c>
    </row>
    <row r="451" spans="1:13" x14ac:dyDescent="0.2">
      <c r="A451" t="str">
        <f>B451&amp;COUNTIF($B$2:B451,B451)</f>
        <v>successful255</v>
      </c>
      <c r="B451" t="s">
        <v>20</v>
      </c>
      <c r="C451">
        <v>86</v>
      </c>
      <c r="E451" t="str">
        <f t="shared" si="16"/>
        <v>successful</v>
      </c>
      <c r="F451">
        <f t="shared" si="16"/>
        <v>76</v>
      </c>
      <c r="M451" s="8"/>
    </row>
    <row r="452" spans="1:13" x14ac:dyDescent="0.2">
      <c r="A452" t="str">
        <f>B452&amp;COUNTIF($B$2:B452,B452)</f>
        <v>failed165</v>
      </c>
      <c r="B452" t="s">
        <v>14</v>
      </c>
      <c r="C452">
        <v>1</v>
      </c>
      <c r="E452" t="str">
        <f t="shared" si="16"/>
        <v>successful</v>
      </c>
      <c r="F452">
        <f t="shared" si="16"/>
        <v>43</v>
      </c>
    </row>
    <row r="453" spans="1:13" x14ac:dyDescent="0.2">
      <c r="A453" t="str">
        <f>B453&amp;COUNTIF($B$2:B453,B453)</f>
        <v>successful256</v>
      </c>
      <c r="B453" t="s">
        <v>20</v>
      </c>
      <c r="C453">
        <v>6286</v>
      </c>
      <c r="E453" t="str">
        <f t="shared" ref="E453:F516" si="17">VLOOKUP($D$2&amp;ROW()-1,$A$1:$C$1001,MATCH(E$1,$A$1:$C$1,0),0)</f>
        <v>successful</v>
      </c>
      <c r="F453">
        <f t="shared" si="17"/>
        <v>221</v>
      </c>
      <c r="M453" s="8"/>
    </row>
    <row r="454" spans="1:13" x14ac:dyDescent="0.2">
      <c r="A454" t="str">
        <f>B454&amp;COUNTIF($B$2:B454,B454)</f>
        <v>failed166</v>
      </c>
      <c r="B454" t="s">
        <v>14</v>
      </c>
      <c r="C454">
        <v>31</v>
      </c>
      <c r="E454" t="str">
        <f t="shared" si="17"/>
        <v>successful</v>
      </c>
      <c r="F454">
        <f t="shared" si="17"/>
        <v>2805</v>
      </c>
    </row>
    <row r="455" spans="1:13" x14ac:dyDescent="0.2">
      <c r="A455" t="str">
        <f>B455&amp;COUNTIF($B$2:B455,B455)</f>
        <v>failed167</v>
      </c>
      <c r="B455" t="s">
        <v>14</v>
      </c>
      <c r="C455">
        <v>1181</v>
      </c>
      <c r="E455" t="str">
        <f t="shared" si="17"/>
        <v>successful</v>
      </c>
      <c r="F455">
        <f t="shared" si="17"/>
        <v>68</v>
      </c>
      <c r="M455" s="8"/>
    </row>
    <row r="456" spans="1:13" x14ac:dyDescent="0.2">
      <c r="A456" t="str">
        <f>B456&amp;COUNTIF($B$2:B456,B456)</f>
        <v>failed168</v>
      </c>
      <c r="B456" t="s">
        <v>14</v>
      </c>
      <c r="C456">
        <v>39</v>
      </c>
      <c r="E456" t="str">
        <f t="shared" si="17"/>
        <v>successful</v>
      </c>
      <c r="F456">
        <f t="shared" si="17"/>
        <v>183</v>
      </c>
    </row>
    <row r="457" spans="1:13" x14ac:dyDescent="0.2">
      <c r="A457" t="str">
        <f>B457&amp;COUNTIF($B$2:B457,B457)</f>
        <v>successful257</v>
      </c>
      <c r="B457" t="s">
        <v>20</v>
      </c>
      <c r="C457">
        <v>3727</v>
      </c>
      <c r="E457" t="str">
        <f t="shared" si="17"/>
        <v>successful</v>
      </c>
      <c r="F457">
        <f t="shared" si="17"/>
        <v>133</v>
      </c>
      <c r="M457" s="8"/>
    </row>
    <row r="458" spans="1:13" x14ac:dyDescent="0.2">
      <c r="A458" t="str">
        <f>B458&amp;COUNTIF($B$2:B458,B458)</f>
        <v>successful258</v>
      </c>
      <c r="B458" t="s">
        <v>20</v>
      </c>
      <c r="C458">
        <v>1605</v>
      </c>
      <c r="E458" t="str">
        <f t="shared" si="17"/>
        <v>successful</v>
      </c>
      <c r="F458">
        <f t="shared" si="17"/>
        <v>2489</v>
      </c>
    </row>
    <row r="459" spans="1:13" x14ac:dyDescent="0.2">
      <c r="A459" t="str">
        <f>B459&amp;COUNTIF($B$2:B459,B459)</f>
        <v>failed169</v>
      </c>
      <c r="B459" t="s">
        <v>14</v>
      </c>
      <c r="C459">
        <v>46</v>
      </c>
      <c r="E459" t="str">
        <f t="shared" si="17"/>
        <v>successful</v>
      </c>
      <c r="F459">
        <f t="shared" si="17"/>
        <v>69</v>
      </c>
      <c r="M459" s="8"/>
    </row>
    <row r="460" spans="1:13" x14ac:dyDescent="0.2">
      <c r="A460" t="str">
        <f>B460&amp;COUNTIF($B$2:B460,B460)</f>
        <v>successful259</v>
      </c>
      <c r="B460" t="s">
        <v>20</v>
      </c>
      <c r="C460">
        <v>2120</v>
      </c>
      <c r="E460" t="str">
        <f t="shared" si="17"/>
        <v>successful</v>
      </c>
      <c r="F460">
        <f t="shared" si="17"/>
        <v>279</v>
      </c>
    </row>
    <row r="461" spans="1:13" x14ac:dyDescent="0.2">
      <c r="A461" t="str">
        <f>B461&amp;COUNTIF($B$2:B461,B461)</f>
        <v>failed170</v>
      </c>
      <c r="B461" t="s">
        <v>14</v>
      </c>
      <c r="C461">
        <v>105</v>
      </c>
      <c r="E461" t="str">
        <f t="shared" si="17"/>
        <v>successful</v>
      </c>
      <c r="F461">
        <f t="shared" si="17"/>
        <v>210</v>
      </c>
      <c r="M461" s="8"/>
    </row>
    <row r="462" spans="1:13" x14ac:dyDescent="0.2">
      <c r="A462" t="str">
        <f>B462&amp;COUNTIF($B$2:B462,B462)</f>
        <v>successful260</v>
      </c>
      <c r="B462" t="s">
        <v>20</v>
      </c>
      <c r="C462">
        <v>50</v>
      </c>
      <c r="E462" t="str">
        <f t="shared" si="17"/>
        <v>successful</v>
      </c>
      <c r="F462">
        <f t="shared" si="17"/>
        <v>2100</v>
      </c>
    </row>
    <row r="463" spans="1:13" x14ac:dyDescent="0.2">
      <c r="A463" t="str">
        <f>B463&amp;COUNTIF($B$2:B463,B463)</f>
        <v>successful261</v>
      </c>
      <c r="B463" t="s">
        <v>20</v>
      </c>
      <c r="C463">
        <v>2080</v>
      </c>
      <c r="E463" t="str">
        <f t="shared" si="17"/>
        <v>successful</v>
      </c>
      <c r="F463">
        <f t="shared" si="17"/>
        <v>252</v>
      </c>
      <c r="M463" s="8"/>
    </row>
    <row r="464" spans="1:13" x14ac:dyDescent="0.2">
      <c r="A464" t="str">
        <f>B464&amp;COUNTIF($B$2:B464,B464)</f>
        <v>failed171</v>
      </c>
      <c r="B464" t="s">
        <v>14</v>
      </c>
      <c r="C464">
        <v>535</v>
      </c>
      <c r="E464" t="str">
        <f t="shared" si="17"/>
        <v>successful</v>
      </c>
      <c r="F464">
        <f t="shared" si="17"/>
        <v>1280</v>
      </c>
    </row>
    <row r="465" spans="1:13" x14ac:dyDescent="0.2">
      <c r="A465" t="str">
        <f>B465&amp;COUNTIF($B$2:B465,B465)</f>
        <v>successful262</v>
      </c>
      <c r="B465" t="s">
        <v>20</v>
      </c>
      <c r="C465">
        <v>2105</v>
      </c>
      <c r="E465" t="str">
        <f t="shared" si="17"/>
        <v>successful</v>
      </c>
      <c r="F465">
        <f t="shared" si="17"/>
        <v>157</v>
      </c>
      <c r="M465" s="8"/>
    </row>
    <row r="466" spans="1:13" x14ac:dyDescent="0.2">
      <c r="A466" t="str">
        <f>B466&amp;COUNTIF($B$2:B466,B466)</f>
        <v>successful263</v>
      </c>
      <c r="B466" t="s">
        <v>20</v>
      </c>
      <c r="C466">
        <v>2436</v>
      </c>
      <c r="E466" t="str">
        <f t="shared" si="17"/>
        <v>successful</v>
      </c>
      <c r="F466">
        <f t="shared" si="17"/>
        <v>194</v>
      </c>
    </row>
    <row r="467" spans="1:13" x14ac:dyDescent="0.2">
      <c r="A467" t="str">
        <f>B467&amp;COUNTIF($B$2:B467,B467)</f>
        <v>successful264</v>
      </c>
      <c r="B467" t="s">
        <v>20</v>
      </c>
      <c r="C467">
        <v>80</v>
      </c>
      <c r="E467" t="str">
        <f t="shared" si="17"/>
        <v>successful</v>
      </c>
      <c r="F467">
        <f t="shared" si="17"/>
        <v>82</v>
      </c>
      <c r="M467" s="8"/>
    </row>
    <row r="468" spans="1:13" x14ac:dyDescent="0.2">
      <c r="A468" t="str">
        <f>B468&amp;COUNTIF($B$2:B468,B468)</f>
        <v>successful265</v>
      </c>
      <c r="B468" t="s">
        <v>20</v>
      </c>
      <c r="C468">
        <v>42</v>
      </c>
      <c r="E468" t="str">
        <f t="shared" si="17"/>
        <v>successful</v>
      </c>
      <c r="F468">
        <f t="shared" si="17"/>
        <v>4233</v>
      </c>
    </row>
    <row r="469" spans="1:13" x14ac:dyDescent="0.2">
      <c r="A469" t="str">
        <f>B469&amp;COUNTIF($B$2:B469,B469)</f>
        <v>successful266</v>
      </c>
      <c r="B469" t="s">
        <v>20</v>
      </c>
      <c r="C469">
        <v>139</v>
      </c>
      <c r="E469" t="str">
        <f t="shared" si="17"/>
        <v>successful</v>
      </c>
      <c r="F469">
        <f t="shared" si="17"/>
        <v>1297</v>
      </c>
      <c r="M469" s="8"/>
    </row>
    <row r="470" spans="1:13" x14ac:dyDescent="0.2">
      <c r="A470" t="str">
        <f>B470&amp;COUNTIF($B$2:B470,B470)</f>
        <v>failed172</v>
      </c>
      <c r="B470" t="s">
        <v>14</v>
      </c>
      <c r="C470">
        <v>16</v>
      </c>
      <c r="E470" t="str">
        <f t="shared" si="17"/>
        <v>successful</v>
      </c>
      <c r="F470">
        <f t="shared" si="17"/>
        <v>165</v>
      </c>
    </row>
    <row r="471" spans="1:13" x14ac:dyDescent="0.2">
      <c r="A471" t="str">
        <f>B471&amp;COUNTIF($B$2:B471,B471)</f>
        <v>successful267</v>
      </c>
      <c r="B471" t="s">
        <v>20</v>
      </c>
      <c r="C471">
        <v>159</v>
      </c>
      <c r="E471" t="str">
        <f t="shared" si="17"/>
        <v>successful</v>
      </c>
      <c r="F471">
        <f t="shared" si="17"/>
        <v>119</v>
      </c>
      <c r="M471" s="8"/>
    </row>
    <row r="472" spans="1:13" x14ac:dyDescent="0.2">
      <c r="A472" t="str">
        <f>B472&amp;COUNTIF($B$2:B472,B472)</f>
        <v>successful268</v>
      </c>
      <c r="B472" t="s">
        <v>20</v>
      </c>
      <c r="C472">
        <v>381</v>
      </c>
      <c r="E472" t="str">
        <f t="shared" si="17"/>
        <v>successful</v>
      </c>
      <c r="F472">
        <f t="shared" si="17"/>
        <v>1797</v>
      </c>
    </row>
    <row r="473" spans="1:13" x14ac:dyDescent="0.2">
      <c r="A473" t="str">
        <f>B473&amp;COUNTIF($B$2:B473,B473)</f>
        <v>successful269</v>
      </c>
      <c r="B473" t="s">
        <v>20</v>
      </c>
      <c r="C473">
        <v>194</v>
      </c>
      <c r="E473" t="str">
        <f t="shared" si="17"/>
        <v>successful</v>
      </c>
      <c r="F473">
        <f t="shared" si="17"/>
        <v>261</v>
      </c>
      <c r="M473" s="8"/>
    </row>
    <row r="474" spans="1:13" x14ac:dyDescent="0.2">
      <c r="A474" t="str">
        <f>B474&amp;COUNTIF($B$2:B474,B474)</f>
        <v>failed173</v>
      </c>
      <c r="B474" t="s">
        <v>14</v>
      </c>
      <c r="C474">
        <v>575</v>
      </c>
      <c r="E474" t="str">
        <f t="shared" si="17"/>
        <v>successful</v>
      </c>
      <c r="F474">
        <f t="shared" si="17"/>
        <v>157</v>
      </c>
    </row>
    <row r="475" spans="1:13" x14ac:dyDescent="0.2">
      <c r="A475" t="str">
        <f>B475&amp;COUNTIF($B$2:B475,B475)</f>
        <v>successful270</v>
      </c>
      <c r="B475" t="s">
        <v>20</v>
      </c>
      <c r="C475">
        <v>106</v>
      </c>
      <c r="E475" t="str">
        <f t="shared" si="17"/>
        <v>successful</v>
      </c>
      <c r="F475">
        <f t="shared" si="17"/>
        <v>3533</v>
      </c>
      <c r="M475" s="8"/>
    </row>
    <row r="476" spans="1:13" x14ac:dyDescent="0.2">
      <c r="A476" t="str">
        <f>B476&amp;COUNTIF($B$2:B476,B476)</f>
        <v>successful271</v>
      </c>
      <c r="B476" t="s">
        <v>20</v>
      </c>
      <c r="C476">
        <v>142</v>
      </c>
      <c r="E476" t="str">
        <f t="shared" si="17"/>
        <v>successful</v>
      </c>
      <c r="F476">
        <f t="shared" si="17"/>
        <v>155</v>
      </c>
    </row>
    <row r="477" spans="1:13" x14ac:dyDescent="0.2">
      <c r="A477" t="str">
        <f>B477&amp;COUNTIF($B$2:B477,B477)</f>
        <v>successful272</v>
      </c>
      <c r="B477" t="s">
        <v>20</v>
      </c>
      <c r="C477">
        <v>211</v>
      </c>
      <c r="E477" t="str">
        <f t="shared" si="17"/>
        <v>successful</v>
      </c>
      <c r="F477">
        <f t="shared" si="17"/>
        <v>132</v>
      </c>
      <c r="M477" s="8"/>
    </row>
    <row r="478" spans="1:13" x14ac:dyDescent="0.2">
      <c r="A478" t="str">
        <f>B478&amp;COUNTIF($B$2:B478,B478)</f>
        <v>failed174</v>
      </c>
      <c r="B478" t="s">
        <v>14</v>
      </c>
      <c r="C478">
        <v>1120</v>
      </c>
      <c r="E478" t="str">
        <f t="shared" si="17"/>
        <v>successful</v>
      </c>
      <c r="F478">
        <f t="shared" si="17"/>
        <v>1354</v>
      </c>
    </row>
    <row r="479" spans="1:13" x14ac:dyDescent="0.2">
      <c r="A479" t="str">
        <f>B479&amp;COUNTIF($B$2:B479,B479)</f>
        <v>failed175</v>
      </c>
      <c r="B479" t="s">
        <v>14</v>
      </c>
      <c r="C479">
        <v>113</v>
      </c>
      <c r="E479" t="str">
        <f t="shared" si="17"/>
        <v>successful</v>
      </c>
      <c r="F479">
        <f t="shared" si="17"/>
        <v>48</v>
      </c>
      <c r="M479" s="8"/>
    </row>
    <row r="480" spans="1:13" x14ac:dyDescent="0.2">
      <c r="A480" t="str">
        <f>B480&amp;COUNTIF($B$2:B480,B480)</f>
        <v>successful273</v>
      </c>
      <c r="B480" t="s">
        <v>20</v>
      </c>
      <c r="C480">
        <v>2756</v>
      </c>
      <c r="E480" t="str">
        <f t="shared" si="17"/>
        <v>successful</v>
      </c>
      <c r="F480">
        <f t="shared" si="17"/>
        <v>110</v>
      </c>
    </row>
    <row r="481" spans="1:13" x14ac:dyDescent="0.2">
      <c r="A481" t="str">
        <f>B481&amp;COUNTIF($B$2:B481,B481)</f>
        <v>successful274</v>
      </c>
      <c r="B481" t="s">
        <v>20</v>
      </c>
      <c r="C481">
        <v>173</v>
      </c>
      <c r="E481" t="str">
        <f t="shared" si="17"/>
        <v>successful</v>
      </c>
      <c r="F481">
        <f t="shared" si="17"/>
        <v>172</v>
      </c>
      <c r="M481" s="8"/>
    </row>
    <row r="482" spans="1:13" x14ac:dyDescent="0.2">
      <c r="A482" t="str">
        <f>B482&amp;COUNTIF($B$2:B482,B482)</f>
        <v>successful275</v>
      </c>
      <c r="B482" t="s">
        <v>20</v>
      </c>
      <c r="C482">
        <v>87</v>
      </c>
      <c r="E482" t="str">
        <f t="shared" si="17"/>
        <v>successful</v>
      </c>
      <c r="F482">
        <f t="shared" si="17"/>
        <v>307</v>
      </c>
    </row>
    <row r="483" spans="1:13" x14ac:dyDescent="0.2">
      <c r="A483" t="str">
        <f>B483&amp;COUNTIF($B$2:B483,B483)</f>
        <v>failed176</v>
      </c>
      <c r="B483" t="s">
        <v>14</v>
      </c>
      <c r="C483">
        <v>1538</v>
      </c>
      <c r="E483" t="str">
        <f t="shared" si="17"/>
        <v>successful</v>
      </c>
      <c r="F483">
        <f t="shared" si="17"/>
        <v>160</v>
      </c>
      <c r="M483" s="8"/>
    </row>
    <row r="484" spans="1:13" x14ac:dyDescent="0.2">
      <c r="A484" t="str">
        <f>B484&amp;COUNTIF($B$2:B484,B484)</f>
        <v>failed177</v>
      </c>
      <c r="B484" t="s">
        <v>14</v>
      </c>
      <c r="C484">
        <v>9</v>
      </c>
      <c r="E484" t="str">
        <f t="shared" si="17"/>
        <v>successful</v>
      </c>
      <c r="F484">
        <f t="shared" si="17"/>
        <v>1467</v>
      </c>
    </row>
    <row r="485" spans="1:13" x14ac:dyDescent="0.2">
      <c r="A485" t="str">
        <f>B485&amp;COUNTIF($B$2:B485,B485)</f>
        <v>failed178</v>
      </c>
      <c r="B485" t="s">
        <v>14</v>
      </c>
      <c r="C485">
        <v>554</v>
      </c>
      <c r="E485" t="str">
        <f t="shared" si="17"/>
        <v>successful</v>
      </c>
      <c r="F485">
        <f t="shared" si="17"/>
        <v>2662</v>
      </c>
      <c r="M485" s="8"/>
    </row>
    <row r="486" spans="1:13" x14ac:dyDescent="0.2">
      <c r="A486" t="str">
        <f>B486&amp;COUNTIF($B$2:B486,B486)</f>
        <v>successful276</v>
      </c>
      <c r="B486" t="s">
        <v>20</v>
      </c>
      <c r="C486">
        <v>1572</v>
      </c>
      <c r="E486" t="str">
        <f t="shared" si="17"/>
        <v>successful</v>
      </c>
      <c r="F486">
        <f t="shared" si="17"/>
        <v>452</v>
      </c>
    </row>
    <row r="487" spans="1:13" x14ac:dyDescent="0.2">
      <c r="A487" t="str">
        <f>B487&amp;COUNTIF($B$2:B487,B487)</f>
        <v>failed179</v>
      </c>
      <c r="B487" t="s">
        <v>14</v>
      </c>
      <c r="C487">
        <v>648</v>
      </c>
      <c r="E487" t="str">
        <f t="shared" si="17"/>
        <v>successful</v>
      </c>
      <c r="F487">
        <f t="shared" si="17"/>
        <v>158</v>
      </c>
      <c r="M487" s="8"/>
    </row>
    <row r="488" spans="1:13" x14ac:dyDescent="0.2">
      <c r="A488" t="str">
        <f>B488&amp;COUNTIF($B$2:B488,B488)</f>
        <v>failed180</v>
      </c>
      <c r="B488" t="s">
        <v>14</v>
      </c>
      <c r="C488">
        <v>21</v>
      </c>
      <c r="E488" t="str">
        <f t="shared" si="17"/>
        <v>successful</v>
      </c>
      <c r="F488">
        <f t="shared" si="17"/>
        <v>225</v>
      </c>
    </row>
    <row r="489" spans="1:13" x14ac:dyDescent="0.2">
      <c r="A489" t="str">
        <f>B489&amp;COUNTIF($B$2:B489,B489)</f>
        <v>successful277</v>
      </c>
      <c r="B489" t="s">
        <v>20</v>
      </c>
      <c r="C489">
        <v>2346</v>
      </c>
      <c r="E489" t="str">
        <f t="shared" si="17"/>
        <v>successful</v>
      </c>
      <c r="F489">
        <f t="shared" si="17"/>
        <v>65</v>
      </c>
      <c r="M489" s="8"/>
    </row>
    <row r="490" spans="1:13" x14ac:dyDescent="0.2">
      <c r="A490" t="str">
        <f>B490&amp;COUNTIF($B$2:B490,B490)</f>
        <v>successful278</v>
      </c>
      <c r="B490" t="s">
        <v>20</v>
      </c>
      <c r="C490">
        <v>115</v>
      </c>
      <c r="E490" t="str">
        <f t="shared" si="17"/>
        <v>successful</v>
      </c>
      <c r="F490">
        <f t="shared" si="17"/>
        <v>163</v>
      </c>
    </row>
    <row r="491" spans="1:13" x14ac:dyDescent="0.2">
      <c r="A491" t="str">
        <f>B491&amp;COUNTIF($B$2:B491,B491)</f>
        <v>successful279</v>
      </c>
      <c r="B491" t="s">
        <v>20</v>
      </c>
      <c r="C491">
        <v>85</v>
      </c>
      <c r="E491" t="str">
        <f t="shared" si="17"/>
        <v>successful</v>
      </c>
      <c r="F491">
        <f t="shared" si="17"/>
        <v>85</v>
      </c>
      <c r="M491" s="8"/>
    </row>
    <row r="492" spans="1:13" x14ac:dyDescent="0.2">
      <c r="A492" t="str">
        <f>B492&amp;COUNTIF($B$2:B492,B492)</f>
        <v>successful280</v>
      </c>
      <c r="B492" t="s">
        <v>20</v>
      </c>
      <c r="C492">
        <v>144</v>
      </c>
      <c r="E492" t="str">
        <f t="shared" si="17"/>
        <v>successful</v>
      </c>
      <c r="F492">
        <f t="shared" si="17"/>
        <v>217</v>
      </c>
    </row>
    <row r="493" spans="1:13" x14ac:dyDescent="0.2">
      <c r="A493" t="str">
        <f>B493&amp;COUNTIF($B$2:B493,B493)</f>
        <v>successful281</v>
      </c>
      <c r="B493" t="s">
        <v>20</v>
      </c>
      <c r="C493">
        <v>2443</v>
      </c>
      <c r="E493" t="str">
        <f t="shared" si="17"/>
        <v>successful</v>
      </c>
      <c r="F493">
        <f t="shared" si="17"/>
        <v>150</v>
      </c>
      <c r="M493" s="8"/>
    </row>
    <row r="494" spans="1:13" x14ac:dyDescent="0.2">
      <c r="A494" t="str">
        <f>B494&amp;COUNTIF($B$2:B494,B494)</f>
        <v>canceled25</v>
      </c>
      <c r="B494" t="s">
        <v>74</v>
      </c>
      <c r="C494">
        <v>595</v>
      </c>
      <c r="E494" t="str">
        <f t="shared" si="17"/>
        <v>successful</v>
      </c>
      <c r="F494">
        <f t="shared" si="17"/>
        <v>3272</v>
      </c>
    </row>
    <row r="495" spans="1:13" x14ac:dyDescent="0.2">
      <c r="A495" t="str">
        <f>B495&amp;COUNTIF($B$2:B495,B495)</f>
        <v>successful282</v>
      </c>
      <c r="B495" t="s">
        <v>20</v>
      </c>
      <c r="C495">
        <v>64</v>
      </c>
      <c r="E495" t="str">
        <f t="shared" si="17"/>
        <v>successful</v>
      </c>
      <c r="F495">
        <f t="shared" si="17"/>
        <v>300</v>
      </c>
      <c r="M495" s="8"/>
    </row>
    <row r="496" spans="1:13" x14ac:dyDescent="0.2">
      <c r="A496" t="str">
        <f>B496&amp;COUNTIF($B$2:B496,B496)</f>
        <v>successful283</v>
      </c>
      <c r="B496" t="s">
        <v>20</v>
      </c>
      <c r="C496">
        <v>268</v>
      </c>
      <c r="E496" t="str">
        <f t="shared" si="17"/>
        <v>successful</v>
      </c>
      <c r="F496">
        <f t="shared" si="17"/>
        <v>126</v>
      </c>
    </row>
    <row r="497" spans="1:13" x14ac:dyDescent="0.2">
      <c r="A497" t="str">
        <f>B497&amp;COUNTIF($B$2:B497,B497)</f>
        <v>successful284</v>
      </c>
      <c r="B497" t="s">
        <v>20</v>
      </c>
      <c r="C497">
        <v>195</v>
      </c>
      <c r="E497" t="str">
        <f t="shared" si="17"/>
        <v>successful</v>
      </c>
      <c r="F497">
        <f t="shared" si="17"/>
        <v>2320</v>
      </c>
      <c r="M497" s="8"/>
    </row>
    <row r="498" spans="1:13" x14ac:dyDescent="0.2">
      <c r="A498" t="str">
        <f>B498&amp;COUNTIF($B$2:B498,B498)</f>
        <v>failed181</v>
      </c>
      <c r="B498" t="s">
        <v>14</v>
      </c>
      <c r="C498">
        <v>54</v>
      </c>
      <c r="E498" t="str">
        <f t="shared" si="17"/>
        <v>successful</v>
      </c>
      <c r="F498">
        <f t="shared" si="17"/>
        <v>81</v>
      </c>
    </row>
    <row r="499" spans="1:13" x14ac:dyDescent="0.2">
      <c r="A499" t="str">
        <f>B499&amp;COUNTIF($B$2:B499,B499)</f>
        <v>failed182</v>
      </c>
      <c r="B499" t="s">
        <v>14</v>
      </c>
      <c r="C499">
        <v>120</v>
      </c>
      <c r="E499" t="str">
        <f t="shared" si="17"/>
        <v>successful</v>
      </c>
      <c r="F499">
        <f t="shared" si="17"/>
        <v>1887</v>
      </c>
      <c r="M499" s="8"/>
    </row>
    <row r="500" spans="1:13" x14ac:dyDescent="0.2">
      <c r="A500" t="str">
        <f>B500&amp;COUNTIF($B$2:B500,B500)</f>
        <v>failed183</v>
      </c>
      <c r="B500" t="s">
        <v>14</v>
      </c>
      <c r="C500">
        <v>579</v>
      </c>
      <c r="E500" t="str">
        <f t="shared" si="17"/>
        <v>successful</v>
      </c>
      <c r="F500">
        <f t="shared" si="17"/>
        <v>4358</v>
      </c>
    </row>
    <row r="501" spans="1:13" x14ac:dyDescent="0.2">
      <c r="A501" t="str">
        <f>B501&amp;COUNTIF($B$2:B501,B501)</f>
        <v>failed184</v>
      </c>
      <c r="B501" t="s">
        <v>14</v>
      </c>
      <c r="C501">
        <v>2072</v>
      </c>
      <c r="E501" t="str">
        <f t="shared" si="17"/>
        <v>successful</v>
      </c>
      <c r="F501">
        <f t="shared" si="17"/>
        <v>53</v>
      </c>
      <c r="M501" s="8"/>
    </row>
    <row r="502" spans="1:13" x14ac:dyDescent="0.2">
      <c r="A502" t="str">
        <f>B502&amp;COUNTIF($B$2:B502,B502)</f>
        <v>failed185</v>
      </c>
      <c r="B502" t="s">
        <v>14</v>
      </c>
      <c r="C502">
        <v>0</v>
      </c>
      <c r="E502" t="str">
        <f t="shared" si="17"/>
        <v>successful</v>
      </c>
      <c r="F502">
        <f t="shared" si="17"/>
        <v>2414</v>
      </c>
    </row>
    <row r="503" spans="1:13" x14ac:dyDescent="0.2">
      <c r="A503" t="str">
        <f>B503&amp;COUNTIF($B$2:B503,B503)</f>
        <v>failed186</v>
      </c>
      <c r="B503" t="s">
        <v>14</v>
      </c>
      <c r="C503">
        <v>1796</v>
      </c>
      <c r="E503" t="str">
        <f t="shared" si="17"/>
        <v>successful</v>
      </c>
      <c r="F503">
        <f t="shared" si="17"/>
        <v>80</v>
      </c>
      <c r="M503" s="8"/>
    </row>
    <row r="504" spans="1:13" x14ac:dyDescent="0.2">
      <c r="A504" t="str">
        <f>B504&amp;COUNTIF($B$2:B504,B504)</f>
        <v>successful285</v>
      </c>
      <c r="B504" t="s">
        <v>20</v>
      </c>
      <c r="C504">
        <v>186</v>
      </c>
      <c r="E504" t="str">
        <f t="shared" si="17"/>
        <v>successful</v>
      </c>
      <c r="F504">
        <f t="shared" si="17"/>
        <v>193</v>
      </c>
    </row>
    <row r="505" spans="1:13" x14ac:dyDescent="0.2">
      <c r="A505" t="str">
        <f>B505&amp;COUNTIF($B$2:B505,B505)</f>
        <v>successful286</v>
      </c>
      <c r="B505" t="s">
        <v>20</v>
      </c>
      <c r="C505">
        <v>460</v>
      </c>
      <c r="E505" t="str">
        <f t="shared" si="17"/>
        <v>successful</v>
      </c>
      <c r="F505">
        <f t="shared" si="17"/>
        <v>52</v>
      </c>
      <c r="M505" s="8"/>
    </row>
    <row r="506" spans="1:13" x14ac:dyDescent="0.2">
      <c r="A506" t="str">
        <f>B506&amp;COUNTIF($B$2:B506,B506)</f>
        <v>failed187</v>
      </c>
      <c r="B506" t="s">
        <v>14</v>
      </c>
      <c r="C506">
        <v>62</v>
      </c>
      <c r="E506" t="str">
        <f t="shared" si="17"/>
        <v>successful</v>
      </c>
      <c r="F506">
        <f t="shared" si="17"/>
        <v>290</v>
      </c>
    </row>
    <row r="507" spans="1:13" x14ac:dyDescent="0.2">
      <c r="A507" t="str">
        <f>B507&amp;COUNTIF($B$2:B507,B507)</f>
        <v>failed188</v>
      </c>
      <c r="B507" t="s">
        <v>14</v>
      </c>
      <c r="C507">
        <v>347</v>
      </c>
      <c r="E507" t="str">
        <f t="shared" si="17"/>
        <v>successful</v>
      </c>
      <c r="F507">
        <f t="shared" si="17"/>
        <v>122</v>
      </c>
      <c r="M507" s="8"/>
    </row>
    <row r="508" spans="1:13" x14ac:dyDescent="0.2">
      <c r="A508" t="str">
        <f>B508&amp;COUNTIF($B$2:B508,B508)</f>
        <v>successful287</v>
      </c>
      <c r="B508" t="s">
        <v>20</v>
      </c>
      <c r="C508">
        <v>2528</v>
      </c>
      <c r="E508" t="str">
        <f t="shared" si="17"/>
        <v>successful</v>
      </c>
      <c r="F508">
        <f t="shared" si="17"/>
        <v>1470</v>
      </c>
    </row>
    <row r="509" spans="1:13" x14ac:dyDescent="0.2">
      <c r="A509" t="str">
        <f>B509&amp;COUNTIF($B$2:B509,B509)</f>
        <v>failed189</v>
      </c>
      <c r="B509" t="s">
        <v>14</v>
      </c>
      <c r="C509">
        <v>19</v>
      </c>
      <c r="E509" t="str">
        <f t="shared" si="17"/>
        <v>successful</v>
      </c>
      <c r="F509">
        <f t="shared" si="17"/>
        <v>165</v>
      </c>
      <c r="M509" s="8"/>
    </row>
    <row r="510" spans="1:13" x14ac:dyDescent="0.2">
      <c r="A510" t="str">
        <f>B510&amp;COUNTIF($B$2:B510,B510)</f>
        <v>successful288</v>
      </c>
      <c r="B510" t="s">
        <v>20</v>
      </c>
      <c r="C510">
        <v>3657</v>
      </c>
      <c r="E510" t="str">
        <f t="shared" si="17"/>
        <v>successful</v>
      </c>
      <c r="F510">
        <f t="shared" si="17"/>
        <v>182</v>
      </c>
    </row>
    <row r="511" spans="1:13" x14ac:dyDescent="0.2">
      <c r="A511" t="str">
        <f>B511&amp;COUNTIF($B$2:B511,B511)</f>
        <v>failed190</v>
      </c>
      <c r="B511" t="s">
        <v>14</v>
      </c>
      <c r="C511">
        <v>1258</v>
      </c>
      <c r="E511" t="str">
        <f t="shared" si="17"/>
        <v>successful</v>
      </c>
      <c r="F511">
        <f t="shared" si="17"/>
        <v>199</v>
      </c>
      <c r="M511" s="8"/>
    </row>
    <row r="512" spans="1:13" x14ac:dyDescent="0.2">
      <c r="A512" t="str">
        <f>B512&amp;COUNTIF($B$2:B512,B512)</f>
        <v>successful289</v>
      </c>
      <c r="B512" t="s">
        <v>20</v>
      </c>
      <c r="C512">
        <v>131</v>
      </c>
      <c r="E512" t="str">
        <f t="shared" si="17"/>
        <v>successful</v>
      </c>
      <c r="F512">
        <f t="shared" si="17"/>
        <v>56</v>
      </c>
    </row>
    <row r="513" spans="1:13" x14ac:dyDescent="0.2">
      <c r="A513" t="str">
        <f>B513&amp;COUNTIF($B$2:B513,B513)</f>
        <v>failed191</v>
      </c>
      <c r="B513" t="s">
        <v>14</v>
      </c>
      <c r="C513">
        <v>362</v>
      </c>
      <c r="E513" t="str">
        <f t="shared" si="17"/>
        <v>successful</v>
      </c>
      <c r="F513">
        <f t="shared" si="17"/>
        <v>1460</v>
      </c>
      <c r="M513" s="8"/>
    </row>
    <row r="514" spans="1:13" x14ac:dyDescent="0.2">
      <c r="A514" t="str">
        <f>B514&amp;COUNTIF($B$2:B514,B514)</f>
        <v>successful290</v>
      </c>
      <c r="B514" t="s">
        <v>20</v>
      </c>
      <c r="C514">
        <v>239</v>
      </c>
      <c r="E514" t="str">
        <f t="shared" si="17"/>
        <v>successful</v>
      </c>
      <c r="F514">
        <f t="shared" si="17"/>
        <v>123</v>
      </c>
    </row>
    <row r="515" spans="1:13" x14ac:dyDescent="0.2">
      <c r="A515" t="str">
        <f>B515&amp;COUNTIF($B$2:B515,B515)</f>
        <v>canceled26</v>
      </c>
      <c r="B515" t="s">
        <v>74</v>
      </c>
      <c r="C515">
        <v>35</v>
      </c>
      <c r="E515" t="str">
        <f t="shared" si="17"/>
        <v>successful</v>
      </c>
      <c r="F515">
        <f t="shared" si="17"/>
        <v>159</v>
      </c>
      <c r="M515" s="8"/>
    </row>
    <row r="516" spans="1:13" x14ac:dyDescent="0.2">
      <c r="A516" t="str">
        <f>B516&amp;COUNTIF($B$2:B516,B516)</f>
        <v>canceled27</v>
      </c>
      <c r="B516" t="s">
        <v>74</v>
      </c>
      <c r="C516">
        <v>528</v>
      </c>
      <c r="E516" t="str">
        <f t="shared" si="17"/>
        <v>successful</v>
      </c>
      <c r="F516">
        <f t="shared" si="17"/>
        <v>110</v>
      </c>
    </row>
    <row r="517" spans="1:13" x14ac:dyDescent="0.2">
      <c r="A517" t="str">
        <f>B517&amp;COUNTIF($B$2:B517,B517)</f>
        <v>failed192</v>
      </c>
      <c r="B517" t="s">
        <v>14</v>
      </c>
      <c r="C517">
        <v>133</v>
      </c>
      <c r="E517" t="str">
        <f t="shared" ref="E517:F566" si="18">VLOOKUP($D$2&amp;ROW()-1,$A$1:$C$1001,MATCH(E$1,$A$1:$C$1,0),0)</f>
        <v>successful</v>
      </c>
      <c r="F517">
        <f t="shared" si="18"/>
        <v>236</v>
      </c>
      <c r="M517" s="8"/>
    </row>
    <row r="518" spans="1:13" x14ac:dyDescent="0.2">
      <c r="A518" t="str">
        <f>B518&amp;COUNTIF($B$2:B518,B518)</f>
        <v>failed193</v>
      </c>
      <c r="B518" t="s">
        <v>14</v>
      </c>
      <c r="C518">
        <v>846</v>
      </c>
      <c r="E518" t="str">
        <f t="shared" si="18"/>
        <v>successful</v>
      </c>
      <c r="F518">
        <f t="shared" si="18"/>
        <v>191</v>
      </c>
    </row>
    <row r="519" spans="1:13" x14ac:dyDescent="0.2">
      <c r="A519" t="str">
        <f>B519&amp;COUNTIF($B$2:B519,B519)</f>
        <v>successful291</v>
      </c>
      <c r="B519" t="s">
        <v>20</v>
      </c>
      <c r="C519">
        <v>78</v>
      </c>
      <c r="E519" t="str">
        <f t="shared" si="18"/>
        <v>successful</v>
      </c>
      <c r="F519">
        <f t="shared" si="18"/>
        <v>3934</v>
      </c>
      <c r="M519" s="8"/>
    </row>
    <row r="520" spans="1:13" x14ac:dyDescent="0.2">
      <c r="A520" t="str">
        <f>B520&amp;COUNTIF($B$2:B520,B520)</f>
        <v>failed194</v>
      </c>
      <c r="B520" t="s">
        <v>14</v>
      </c>
      <c r="C520">
        <v>10</v>
      </c>
      <c r="E520" t="str">
        <f t="shared" si="18"/>
        <v>successful</v>
      </c>
      <c r="F520">
        <f t="shared" si="18"/>
        <v>80</v>
      </c>
    </row>
    <row r="521" spans="1:13" x14ac:dyDescent="0.2">
      <c r="A521" t="str">
        <f>B521&amp;COUNTIF($B$2:B521,B521)</f>
        <v>successful292</v>
      </c>
      <c r="B521" t="s">
        <v>20</v>
      </c>
      <c r="C521">
        <v>1773</v>
      </c>
      <c r="E521" t="str">
        <f t="shared" si="18"/>
        <v>successful</v>
      </c>
      <c r="F521">
        <f t="shared" si="18"/>
        <v>462</v>
      </c>
      <c r="M521" s="8"/>
    </row>
    <row r="522" spans="1:13" x14ac:dyDescent="0.2">
      <c r="A522" t="str">
        <f>B522&amp;COUNTIF($B$2:B522,B522)</f>
        <v>successful293</v>
      </c>
      <c r="B522" t="s">
        <v>20</v>
      </c>
      <c r="C522">
        <v>32</v>
      </c>
      <c r="E522" t="str">
        <f t="shared" si="18"/>
        <v>successful</v>
      </c>
      <c r="F522">
        <f t="shared" si="18"/>
        <v>179</v>
      </c>
    </row>
    <row r="523" spans="1:13" x14ac:dyDescent="0.2">
      <c r="A523" t="str">
        <f>B523&amp;COUNTIF($B$2:B523,B523)</f>
        <v>successful294</v>
      </c>
      <c r="B523" t="s">
        <v>20</v>
      </c>
      <c r="C523">
        <v>369</v>
      </c>
      <c r="E523" t="str">
        <f t="shared" si="18"/>
        <v>successful</v>
      </c>
      <c r="F523">
        <f t="shared" si="18"/>
        <v>1866</v>
      </c>
      <c r="M523" s="8"/>
    </row>
    <row r="524" spans="1:13" x14ac:dyDescent="0.2">
      <c r="A524" t="str">
        <f>B524&amp;COUNTIF($B$2:B524,B524)</f>
        <v>failed195</v>
      </c>
      <c r="B524" t="s">
        <v>14</v>
      </c>
      <c r="C524">
        <v>191</v>
      </c>
      <c r="E524" t="str">
        <f t="shared" si="18"/>
        <v>successful</v>
      </c>
      <c r="F524">
        <f t="shared" si="18"/>
        <v>156</v>
      </c>
    </row>
    <row r="525" spans="1:13" x14ac:dyDescent="0.2">
      <c r="A525" t="str">
        <f>B525&amp;COUNTIF($B$2:B525,B525)</f>
        <v>successful295</v>
      </c>
      <c r="B525" t="s">
        <v>20</v>
      </c>
      <c r="C525">
        <v>89</v>
      </c>
      <c r="E525" t="str">
        <f t="shared" si="18"/>
        <v>successful</v>
      </c>
      <c r="F525">
        <f t="shared" si="18"/>
        <v>255</v>
      </c>
      <c r="M525" s="8"/>
    </row>
    <row r="526" spans="1:13" x14ac:dyDescent="0.2">
      <c r="A526" t="str">
        <f>B526&amp;COUNTIF($B$2:B526,B526)</f>
        <v>failed196</v>
      </c>
      <c r="B526" t="s">
        <v>14</v>
      </c>
      <c r="C526">
        <v>1979</v>
      </c>
      <c r="E526" t="str">
        <f t="shared" si="18"/>
        <v>successful</v>
      </c>
      <c r="F526">
        <f t="shared" si="18"/>
        <v>2261</v>
      </c>
    </row>
    <row r="527" spans="1:13" x14ac:dyDescent="0.2">
      <c r="A527" t="str">
        <f>B527&amp;COUNTIF($B$2:B527,B527)</f>
        <v>failed197</v>
      </c>
      <c r="B527" t="s">
        <v>14</v>
      </c>
      <c r="C527">
        <v>63</v>
      </c>
      <c r="E527" t="str">
        <f t="shared" si="18"/>
        <v>successful</v>
      </c>
      <c r="F527">
        <f t="shared" si="18"/>
        <v>40</v>
      </c>
      <c r="M527" s="8"/>
    </row>
    <row r="528" spans="1:13" x14ac:dyDescent="0.2">
      <c r="A528" t="str">
        <f>B528&amp;COUNTIF($B$2:B528,B528)</f>
        <v>successful296</v>
      </c>
      <c r="B528" t="s">
        <v>20</v>
      </c>
      <c r="C528">
        <v>147</v>
      </c>
      <c r="E528" t="str">
        <f t="shared" si="18"/>
        <v>successful</v>
      </c>
      <c r="F528">
        <f t="shared" si="18"/>
        <v>2289</v>
      </c>
    </row>
    <row r="529" spans="1:13" x14ac:dyDescent="0.2">
      <c r="A529" t="str">
        <f>B529&amp;COUNTIF($B$2:B529,B529)</f>
        <v>failed198</v>
      </c>
      <c r="B529" t="s">
        <v>14</v>
      </c>
      <c r="C529">
        <v>6080</v>
      </c>
      <c r="E529" t="str">
        <f t="shared" si="18"/>
        <v>successful</v>
      </c>
      <c r="F529">
        <f t="shared" si="18"/>
        <v>65</v>
      </c>
      <c r="M529" s="8"/>
    </row>
    <row r="530" spans="1:13" x14ac:dyDescent="0.2">
      <c r="A530" t="str">
        <f>B530&amp;COUNTIF($B$2:B530,B530)</f>
        <v>failed199</v>
      </c>
      <c r="B530" t="s">
        <v>14</v>
      </c>
      <c r="C530">
        <v>80</v>
      </c>
      <c r="E530" t="str">
        <f t="shared" si="18"/>
        <v>successful</v>
      </c>
      <c r="F530">
        <f t="shared" si="18"/>
        <v>3777</v>
      </c>
    </row>
    <row r="531" spans="1:13" x14ac:dyDescent="0.2">
      <c r="A531" t="str">
        <f>B531&amp;COUNTIF($B$2:B531,B531)</f>
        <v>failed200</v>
      </c>
      <c r="B531" t="s">
        <v>14</v>
      </c>
      <c r="C531">
        <v>9</v>
      </c>
      <c r="E531" t="str">
        <f t="shared" si="18"/>
        <v>successful</v>
      </c>
      <c r="F531">
        <f t="shared" si="18"/>
        <v>184</v>
      </c>
      <c r="M531" s="8"/>
    </row>
    <row r="532" spans="1:13" x14ac:dyDescent="0.2">
      <c r="A532" t="str">
        <f>B532&amp;COUNTIF($B$2:B532,B532)</f>
        <v>failed201</v>
      </c>
      <c r="B532" t="s">
        <v>14</v>
      </c>
      <c r="C532">
        <v>1784</v>
      </c>
      <c r="E532" t="str">
        <f t="shared" si="18"/>
        <v>successful</v>
      </c>
      <c r="F532">
        <f t="shared" si="18"/>
        <v>85</v>
      </c>
    </row>
    <row r="533" spans="1:13" x14ac:dyDescent="0.2">
      <c r="A533" t="str">
        <f>B533&amp;COUNTIF($B$2:B533,B533)</f>
        <v>live8</v>
      </c>
      <c r="B533" t="s">
        <v>47</v>
      </c>
      <c r="C533">
        <v>3640</v>
      </c>
      <c r="E533" t="str">
        <f t="shared" si="18"/>
        <v>successful</v>
      </c>
      <c r="F533">
        <f t="shared" si="18"/>
        <v>144</v>
      </c>
      <c r="M533" s="8"/>
    </row>
    <row r="534" spans="1:13" x14ac:dyDescent="0.2">
      <c r="A534" t="str">
        <f>B534&amp;COUNTIF($B$2:B534,B534)</f>
        <v>successful297</v>
      </c>
      <c r="B534" t="s">
        <v>20</v>
      </c>
      <c r="C534">
        <v>126</v>
      </c>
      <c r="E534" t="str">
        <f t="shared" si="18"/>
        <v>successful</v>
      </c>
      <c r="F534">
        <f t="shared" si="18"/>
        <v>1902</v>
      </c>
    </row>
    <row r="535" spans="1:13" x14ac:dyDescent="0.2">
      <c r="A535" t="str">
        <f>B535&amp;COUNTIF($B$2:B535,B535)</f>
        <v>successful298</v>
      </c>
      <c r="B535" t="s">
        <v>20</v>
      </c>
      <c r="C535">
        <v>2218</v>
      </c>
      <c r="E535" t="str">
        <f t="shared" si="18"/>
        <v>successful</v>
      </c>
      <c r="F535">
        <f t="shared" si="18"/>
        <v>105</v>
      </c>
      <c r="M535" s="8"/>
    </row>
    <row r="536" spans="1:13" x14ac:dyDescent="0.2">
      <c r="A536" t="str">
        <f>B536&amp;COUNTIF($B$2:B536,B536)</f>
        <v>failed202</v>
      </c>
      <c r="B536" t="s">
        <v>14</v>
      </c>
      <c r="C536">
        <v>243</v>
      </c>
      <c r="E536" t="str">
        <f t="shared" si="18"/>
        <v>successful</v>
      </c>
      <c r="F536">
        <f t="shared" si="18"/>
        <v>132</v>
      </c>
    </row>
    <row r="537" spans="1:13" x14ac:dyDescent="0.2">
      <c r="A537" t="str">
        <f>B537&amp;COUNTIF($B$2:B537,B537)</f>
        <v>successful299</v>
      </c>
      <c r="B537" t="s">
        <v>20</v>
      </c>
      <c r="C537">
        <v>202</v>
      </c>
      <c r="E537" t="str">
        <f t="shared" si="18"/>
        <v>successful</v>
      </c>
      <c r="F537">
        <f t="shared" si="18"/>
        <v>96</v>
      </c>
      <c r="M537" s="8"/>
    </row>
    <row r="538" spans="1:13" x14ac:dyDescent="0.2">
      <c r="A538" t="str">
        <f>B538&amp;COUNTIF($B$2:B538,B538)</f>
        <v>successful300</v>
      </c>
      <c r="B538" t="s">
        <v>20</v>
      </c>
      <c r="C538">
        <v>140</v>
      </c>
      <c r="E538" t="str">
        <f t="shared" si="18"/>
        <v>successful</v>
      </c>
      <c r="F538">
        <f t="shared" si="18"/>
        <v>114</v>
      </c>
    </row>
    <row r="539" spans="1:13" x14ac:dyDescent="0.2">
      <c r="A539" t="str">
        <f>B539&amp;COUNTIF($B$2:B539,B539)</f>
        <v>successful301</v>
      </c>
      <c r="B539" t="s">
        <v>20</v>
      </c>
      <c r="C539">
        <v>1052</v>
      </c>
      <c r="E539" t="str">
        <f t="shared" si="18"/>
        <v>successful</v>
      </c>
      <c r="F539">
        <f t="shared" si="18"/>
        <v>203</v>
      </c>
      <c r="M539" s="8"/>
    </row>
    <row r="540" spans="1:13" x14ac:dyDescent="0.2">
      <c r="A540" t="str">
        <f>B540&amp;COUNTIF($B$2:B540,B540)</f>
        <v>failed203</v>
      </c>
      <c r="B540" t="s">
        <v>14</v>
      </c>
      <c r="C540">
        <v>1296</v>
      </c>
      <c r="E540" t="str">
        <f t="shared" si="18"/>
        <v>successful</v>
      </c>
      <c r="F540">
        <f t="shared" si="18"/>
        <v>1559</v>
      </c>
    </row>
    <row r="541" spans="1:13" x14ac:dyDescent="0.2">
      <c r="A541" t="str">
        <f>B541&amp;COUNTIF($B$2:B541,B541)</f>
        <v>failed204</v>
      </c>
      <c r="B541" t="s">
        <v>14</v>
      </c>
      <c r="C541">
        <v>77</v>
      </c>
      <c r="E541" t="str">
        <f t="shared" si="18"/>
        <v>successful</v>
      </c>
      <c r="F541">
        <f t="shared" si="18"/>
        <v>1548</v>
      </c>
      <c r="M541" s="8"/>
    </row>
    <row r="542" spans="1:13" x14ac:dyDescent="0.2">
      <c r="A542" t="str">
        <f>B542&amp;COUNTIF($B$2:B542,B542)</f>
        <v>successful302</v>
      </c>
      <c r="B542" t="s">
        <v>20</v>
      </c>
      <c r="C542">
        <v>247</v>
      </c>
      <c r="E542" t="str">
        <f t="shared" si="18"/>
        <v>successful</v>
      </c>
      <c r="F542">
        <f t="shared" si="18"/>
        <v>80</v>
      </c>
    </row>
    <row r="543" spans="1:13" x14ac:dyDescent="0.2">
      <c r="A543" t="str">
        <f>B543&amp;COUNTIF($B$2:B543,B543)</f>
        <v>failed205</v>
      </c>
      <c r="B543" t="s">
        <v>14</v>
      </c>
      <c r="C543">
        <v>395</v>
      </c>
      <c r="E543" t="str">
        <f t="shared" si="18"/>
        <v>successful</v>
      </c>
      <c r="F543">
        <f t="shared" si="18"/>
        <v>131</v>
      </c>
      <c r="M543" s="8"/>
    </row>
    <row r="544" spans="1:13" x14ac:dyDescent="0.2">
      <c r="A544" t="str">
        <f>B544&amp;COUNTIF($B$2:B544,B544)</f>
        <v>failed206</v>
      </c>
      <c r="B544" t="s">
        <v>14</v>
      </c>
      <c r="C544">
        <v>49</v>
      </c>
      <c r="E544" t="str">
        <f t="shared" si="18"/>
        <v>successful</v>
      </c>
      <c r="F544">
        <f t="shared" si="18"/>
        <v>112</v>
      </c>
    </row>
    <row r="545" spans="1:13" x14ac:dyDescent="0.2">
      <c r="A545" t="str">
        <f>B545&amp;COUNTIF($B$2:B545,B545)</f>
        <v>failed207</v>
      </c>
      <c r="B545" t="s">
        <v>14</v>
      </c>
      <c r="C545">
        <v>180</v>
      </c>
      <c r="E545" t="str">
        <f t="shared" si="18"/>
        <v>successful</v>
      </c>
      <c r="F545">
        <f t="shared" si="18"/>
        <v>155</v>
      </c>
      <c r="M545" s="8"/>
    </row>
    <row r="546" spans="1:13" x14ac:dyDescent="0.2">
      <c r="A546" t="str">
        <f>B546&amp;COUNTIF($B$2:B546,B546)</f>
        <v>successful303</v>
      </c>
      <c r="B546" t="s">
        <v>20</v>
      </c>
      <c r="C546">
        <v>84</v>
      </c>
      <c r="E546" t="str">
        <f t="shared" si="18"/>
        <v>successful</v>
      </c>
      <c r="F546">
        <f t="shared" si="18"/>
        <v>266</v>
      </c>
    </row>
    <row r="547" spans="1:13" x14ac:dyDescent="0.2">
      <c r="A547" t="str">
        <f>B547&amp;COUNTIF($B$2:B547,B547)</f>
        <v>failed208</v>
      </c>
      <c r="B547" t="s">
        <v>14</v>
      </c>
      <c r="C547">
        <v>2690</v>
      </c>
      <c r="E547" t="str">
        <f t="shared" si="18"/>
        <v>successful</v>
      </c>
      <c r="F547">
        <f t="shared" si="18"/>
        <v>155</v>
      </c>
      <c r="M547" s="8"/>
    </row>
    <row r="548" spans="1:13" x14ac:dyDescent="0.2">
      <c r="A548" t="str">
        <f>B548&amp;COUNTIF($B$2:B548,B548)</f>
        <v>successful304</v>
      </c>
      <c r="B548" t="s">
        <v>20</v>
      </c>
      <c r="C548">
        <v>88</v>
      </c>
      <c r="E548" t="str">
        <f t="shared" si="18"/>
        <v>successful</v>
      </c>
      <c r="F548">
        <f t="shared" si="18"/>
        <v>207</v>
      </c>
    </row>
    <row r="549" spans="1:13" x14ac:dyDescent="0.2">
      <c r="A549" t="str">
        <f>B549&amp;COUNTIF($B$2:B549,B549)</f>
        <v>successful305</v>
      </c>
      <c r="B549" t="s">
        <v>20</v>
      </c>
      <c r="C549">
        <v>156</v>
      </c>
      <c r="E549" t="str">
        <f t="shared" si="18"/>
        <v>successful</v>
      </c>
      <c r="F549">
        <f t="shared" si="18"/>
        <v>245</v>
      </c>
      <c r="M549" s="8"/>
    </row>
    <row r="550" spans="1:13" x14ac:dyDescent="0.2">
      <c r="A550" t="str">
        <f>B550&amp;COUNTIF($B$2:B550,B550)</f>
        <v>successful306</v>
      </c>
      <c r="B550" t="s">
        <v>20</v>
      </c>
      <c r="C550">
        <v>2985</v>
      </c>
      <c r="E550" t="str">
        <f t="shared" si="18"/>
        <v>successful</v>
      </c>
      <c r="F550">
        <f t="shared" si="18"/>
        <v>1573</v>
      </c>
    </row>
    <row r="551" spans="1:13" x14ac:dyDescent="0.2">
      <c r="A551" t="str">
        <f>B551&amp;COUNTIF($B$2:B551,B551)</f>
        <v>successful307</v>
      </c>
      <c r="B551" t="s">
        <v>20</v>
      </c>
      <c r="C551">
        <v>762</v>
      </c>
      <c r="E551" t="str">
        <f t="shared" si="18"/>
        <v>successful</v>
      </c>
      <c r="F551">
        <f t="shared" si="18"/>
        <v>114</v>
      </c>
      <c r="M551" s="8"/>
    </row>
    <row r="552" spans="1:13" x14ac:dyDescent="0.2">
      <c r="A552" t="str">
        <f>B552&amp;COUNTIF($B$2:B552,B552)</f>
        <v>canceled28</v>
      </c>
      <c r="B552" t="s">
        <v>74</v>
      </c>
      <c r="C552">
        <v>1</v>
      </c>
      <c r="E552" t="str">
        <f t="shared" si="18"/>
        <v>successful</v>
      </c>
      <c r="F552">
        <f t="shared" si="18"/>
        <v>93</v>
      </c>
    </row>
    <row r="553" spans="1:13" x14ac:dyDescent="0.2">
      <c r="A553" t="str">
        <f>B553&amp;COUNTIF($B$2:B553,B553)</f>
        <v>failed209</v>
      </c>
      <c r="B553" t="s">
        <v>14</v>
      </c>
      <c r="C553">
        <v>2779</v>
      </c>
      <c r="E553" t="str">
        <f t="shared" si="18"/>
        <v>successful</v>
      </c>
      <c r="F553">
        <f t="shared" si="18"/>
        <v>1681</v>
      </c>
      <c r="M553" s="8"/>
    </row>
    <row r="554" spans="1:13" x14ac:dyDescent="0.2">
      <c r="A554" t="str">
        <f>B554&amp;COUNTIF($B$2:B554,B554)</f>
        <v>failed210</v>
      </c>
      <c r="B554" t="s">
        <v>14</v>
      </c>
      <c r="C554">
        <v>92</v>
      </c>
      <c r="E554" t="str">
        <f t="shared" si="18"/>
        <v>successful</v>
      </c>
      <c r="F554">
        <f t="shared" si="18"/>
        <v>32</v>
      </c>
    </row>
    <row r="555" spans="1:13" x14ac:dyDescent="0.2">
      <c r="A555" t="str">
        <f>B555&amp;COUNTIF($B$2:B555,B555)</f>
        <v>failed211</v>
      </c>
      <c r="B555" t="s">
        <v>14</v>
      </c>
      <c r="C555">
        <v>1028</v>
      </c>
      <c r="E555" t="str">
        <f t="shared" si="18"/>
        <v>successful</v>
      </c>
      <c r="F555">
        <f t="shared" si="18"/>
        <v>135</v>
      </c>
      <c r="M555" s="8"/>
    </row>
    <row r="556" spans="1:13" x14ac:dyDescent="0.2">
      <c r="A556" t="str">
        <f>B556&amp;COUNTIF($B$2:B556,B556)</f>
        <v>successful308</v>
      </c>
      <c r="B556" t="s">
        <v>20</v>
      </c>
      <c r="C556">
        <v>554</v>
      </c>
      <c r="E556" t="str">
        <f t="shared" si="18"/>
        <v>successful</v>
      </c>
      <c r="F556">
        <f t="shared" si="18"/>
        <v>140</v>
      </c>
    </row>
    <row r="557" spans="1:13" x14ac:dyDescent="0.2">
      <c r="A557" t="str">
        <f>B557&amp;COUNTIF($B$2:B557,B557)</f>
        <v>successful309</v>
      </c>
      <c r="B557" t="s">
        <v>20</v>
      </c>
      <c r="C557">
        <v>135</v>
      </c>
      <c r="E557" t="str">
        <f t="shared" si="18"/>
        <v>successful</v>
      </c>
      <c r="F557">
        <f t="shared" si="18"/>
        <v>92</v>
      </c>
      <c r="M557" s="8"/>
    </row>
    <row r="558" spans="1:13" x14ac:dyDescent="0.2">
      <c r="A558" t="str">
        <f>B558&amp;COUNTIF($B$2:B558,B558)</f>
        <v>successful310</v>
      </c>
      <c r="B558" t="s">
        <v>20</v>
      </c>
      <c r="C558">
        <v>122</v>
      </c>
      <c r="E558" t="str">
        <f t="shared" si="18"/>
        <v>successful</v>
      </c>
      <c r="F558">
        <f t="shared" si="18"/>
        <v>1015</v>
      </c>
    </row>
    <row r="559" spans="1:13" x14ac:dyDescent="0.2">
      <c r="A559" t="str">
        <f>B559&amp;COUNTIF($B$2:B559,B559)</f>
        <v>successful311</v>
      </c>
      <c r="B559" t="s">
        <v>20</v>
      </c>
      <c r="C559">
        <v>221</v>
      </c>
      <c r="E559" t="str">
        <f t="shared" si="18"/>
        <v>successful</v>
      </c>
      <c r="F559">
        <f t="shared" si="18"/>
        <v>323</v>
      </c>
      <c r="M559" s="8"/>
    </row>
    <row r="560" spans="1:13" x14ac:dyDescent="0.2">
      <c r="A560" t="str">
        <f>B560&amp;COUNTIF($B$2:B560,B560)</f>
        <v>successful312</v>
      </c>
      <c r="B560" t="s">
        <v>20</v>
      </c>
      <c r="C560">
        <v>126</v>
      </c>
      <c r="E560" t="str">
        <f t="shared" si="18"/>
        <v>successful</v>
      </c>
      <c r="F560">
        <f t="shared" si="18"/>
        <v>2326</v>
      </c>
    </row>
    <row r="561" spans="1:13" x14ac:dyDescent="0.2">
      <c r="A561" t="str">
        <f>B561&amp;COUNTIF($B$2:B561,B561)</f>
        <v>successful313</v>
      </c>
      <c r="B561" t="s">
        <v>20</v>
      </c>
      <c r="C561">
        <v>1022</v>
      </c>
      <c r="E561" t="str">
        <f t="shared" si="18"/>
        <v>successful</v>
      </c>
      <c r="F561">
        <f t="shared" si="18"/>
        <v>381</v>
      </c>
      <c r="M561" s="8"/>
    </row>
    <row r="562" spans="1:13" x14ac:dyDescent="0.2">
      <c r="A562" t="str">
        <f>B562&amp;COUNTIF($B$2:B562,B562)</f>
        <v>successful314</v>
      </c>
      <c r="B562" t="s">
        <v>20</v>
      </c>
      <c r="C562">
        <v>3177</v>
      </c>
      <c r="E562" t="str">
        <f t="shared" si="18"/>
        <v>successful</v>
      </c>
      <c r="F562">
        <f t="shared" si="18"/>
        <v>480</v>
      </c>
    </row>
    <row r="563" spans="1:13" x14ac:dyDescent="0.2">
      <c r="A563" t="str">
        <f>B563&amp;COUNTIF($B$2:B563,B563)</f>
        <v>successful315</v>
      </c>
      <c r="B563" t="s">
        <v>20</v>
      </c>
      <c r="C563">
        <v>198</v>
      </c>
      <c r="E563" t="str">
        <f t="shared" si="18"/>
        <v>successful</v>
      </c>
      <c r="F563">
        <f t="shared" si="18"/>
        <v>226</v>
      </c>
      <c r="M563" s="8"/>
    </row>
    <row r="564" spans="1:13" x14ac:dyDescent="0.2">
      <c r="A564" t="str">
        <f>B564&amp;COUNTIF($B$2:B564,B564)</f>
        <v>failed212</v>
      </c>
      <c r="B564" t="s">
        <v>14</v>
      </c>
      <c r="C564">
        <v>26</v>
      </c>
      <c r="E564" t="str">
        <f t="shared" si="18"/>
        <v>successful</v>
      </c>
      <c r="F564">
        <f t="shared" si="18"/>
        <v>241</v>
      </c>
    </row>
    <row r="565" spans="1:13" x14ac:dyDescent="0.2">
      <c r="A565" t="str">
        <f>B565&amp;COUNTIF($B$2:B565,B565)</f>
        <v>successful316</v>
      </c>
      <c r="B565" t="s">
        <v>20</v>
      </c>
      <c r="C565">
        <v>85</v>
      </c>
      <c r="E565" t="str">
        <f t="shared" si="18"/>
        <v>successful</v>
      </c>
      <c r="F565">
        <f t="shared" si="18"/>
        <v>132</v>
      </c>
      <c r="M565" s="8"/>
    </row>
    <row r="566" spans="1:13" x14ac:dyDescent="0.2">
      <c r="A566" t="str">
        <f>B566&amp;COUNTIF($B$2:B566,B566)</f>
        <v>failed213</v>
      </c>
      <c r="B566" t="s">
        <v>14</v>
      </c>
      <c r="C566">
        <v>1790</v>
      </c>
      <c r="E566" t="str">
        <f t="shared" si="18"/>
        <v>successful</v>
      </c>
      <c r="F566">
        <f t="shared" si="18"/>
        <v>2043</v>
      </c>
    </row>
    <row r="567" spans="1:13" x14ac:dyDescent="0.2">
      <c r="A567" t="str">
        <f>B567&amp;COUNTIF($B$2:B567,B567)</f>
        <v>successful317</v>
      </c>
      <c r="B567" t="s">
        <v>20</v>
      </c>
      <c r="C567">
        <v>3596</v>
      </c>
      <c r="M567" s="8"/>
    </row>
    <row r="568" spans="1:13" x14ac:dyDescent="0.2">
      <c r="A568" t="str">
        <f>B568&amp;COUNTIF($B$2:B568,B568)</f>
        <v>failed214</v>
      </c>
      <c r="B568" t="s">
        <v>14</v>
      </c>
      <c r="C568">
        <v>37</v>
      </c>
    </row>
    <row r="569" spans="1:13" x14ac:dyDescent="0.2">
      <c r="A569" t="str">
        <f>B569&amp;COUNTIF($B$2:B569,B569)</f>
        <v>successful318</v>
      </c>
      <c r="B569" t="s">
        <v>20</v>
      </c>
      <c r="C569">
        <v>244</v>
      </c>
      <c r="M569" s="8"/>
    </row>
    <row r="570" spans="1:13" x14ac:dyDescent="0.2">
      <c r="A570" t="str">
        <f>B570&amp;COUNTIF($B$2:B570,B570)</f>
        <v>successful319</v>
      </c>
      <c r="B570" t="s">
        <v>20</v>
      </c>
      <c r="C570">
        <v>5180</v>
      </c>
    </row>
    <row r="571" spans="1:13" x14ac:dyDescent="0.2">
      <c r="A571" t="str">
        <f>B571&amp;COUNTIF($B$2:B571,B571)</f>
        <v>successful320</v>
      </c>
      <c r="B571" t="s">
        <v>20</v>
      </c>
      <c r="C571">
        <v>589</v>
      </c>
      <c r="M571" s="8"/>
    </row>
    <row r="572" spans="1:13" x14ac:dyDescent="0.2">
      <c r="A572" t="str">
        <f>B572&amp;COUNTIF($B$2:B572,B572)</f>
        <v>successful321</v>
      </c>
      <c r="B572" t="s">
        <v>20</v>
      </c>
      <c r="C572">
        <v>2725</v>
      </c>
    </row>
    <row r="573" spans="1:13" x14ac:dyDescent="0.2">
      <c r="A573" t="str">
        <f>B573&amp;COUNTIF($B$2:B573,B573)</f>
        <v>failed215</v>
      </c>
      <c r="B573" t="s">
        <v>14</v>
      </c>
      <c r="C573">
        <v>35</v>
      </c>
      <c r="M573" s="8"/>
    </row>
    <row r="574" spans="1:13" x14ac:dyDescent="0.2">
      <c r="A574" t="str">
        <f>B574&amp;COUNTIF($B$2:B574,B574)</f>
        <v>canceled29</v>
      </c>
      <c r="B574" t="s">
        <v>74</v>
      </c>
      <c r="C574">
        <v>94</v>
      </c>
    </row>
    <row r="575" spans="1:13" x14ac:dyDescent="0.2">
      <c r="A575" t="str">
        <f>B575&amp;COUNTIF($B$2:B575,B575)</f>
        <v>successful322</v>
      </c>
      <c r="B575" t="s">
        <v>20</v>
      </c>
      <c r="C575">
        <v>300</v>
      </c>
      <c r="M575" s="8"/>
    </row>
    <row r="576" spans="1:13" x14ac:dyDescent="0.2">
      <c r="A576" t="str">
        <f>B576&amp;COUNTIF($B$2:B576,B576)</f>
        <v>successful323</v>
      </c>
      <c r="B576" t="s">
        <v>20</v>
      </c>
      <c r="C576">
        <v>144</v>
      </c>
    </row>
    <row r="577" spans="1:13" x14ac:dyDescent="0.2">
      <c r="A577" t="str">
        <f>B577&amp;COUNTIF($B$2:B577,B577)</f>
        <v>failed216</v>
      </c>
      <c r="B577" t="s">
        <v>14</v>
      </c>
      <c r="C577">
        <v>558</v>
      </c>
      <c r="M577" s="8"/>
    </row>
    <row r="578" spans="1:13" x14ac:dyDescent="0.2">
      <c r="A578" t="str">
        <f>B578&amp;COUNTIF($B$2:B578,B578)</f>
        <v>failed217</v>
      </c>
      <c r="B578" t="s">
        <v>14</v>
      </c>
      <c r="C578">
        <v>64</v>
      </c>
    </row>
    <row r="579" spans="1:13" x14ac:dyDescent="0.2">
      <c r="A579" t="str">
        <f>B579&amp;COUNTIF($B$2:B579,B579)</f>
        <v>canceled30</v>
      </c>
      <c r="B579" t="s">
        <v>74</v>
      </c>
      <c r="C579">
        <v>37</v>
      </c>
      <c r="M579" s="8"/>
    </row>
    <row r="580" spans="1:13" x14ac:dyDescent="0.2">
      <c r="A580" t="str">
        <f>B580&amp;COUNTIF($B$2:B580,B580)</f>
        <v>failed218</v>
      </c>
      <c r="B580" t="s">
        <v>14</v>
      </c>
      <c r="C580">
        <v>245</v>
      </c>
    </row>
    <row r="581" spans="1:13" x14ac:dyDescent="0.2">
      <c r="A581" t="str">
        <f>B581&amp;COUNTIF($B$2:B581,B581)</f>
        <v>successful324</v>
      </c>
      <c r="B581" t="s">
        <v>20</v>
      </c>
      <c r="C581">
        <v>87</v>
      </c>
      <c r="M581" s="8"/>
    </row>
    <row r="582" spans="1:13" x14ac:dyDescent="0.2">
      <c r="A582" t="str">
        <f>B582&amp;COUNTIF($B$2:B582,B582)</f>
        <v>successful325</v>
      </c>
      <c r="B582" t="s">
        <v>20</v>
      </c>
      <c r="C582">
        <v>3116</v>
      </c>
    </row>
    <row r="583" spans="1:13" x14ac:dyDescent="0.2">
      <c r="A583" t="str">
        <f>B583&amp;COUNTIF($B$2:B583,B583)</f>
        <v>failed219</v>
      </c>
      <c r="B583" t="s">
        <v>14</v>
      </c>
      <c r="C583">
        <v>71</v>
      </c>
      <c r="M583" s="8"/>
    </row>
    <row r="584" spans="1:13" x14ac:dyDescent="0.2">
      <c r="A584" t="str">
        <f>B584&amp;COUNTIF($B$2:B584,B584)</f>
        <v>failed220</v>
      </c>
      <c r="B584" t="s">
        <v>14</v>
      </c>
      <c r="C584">
        <v>42</v>
      </c>
    </row>
    <row r="585" spans="1:13" x14ac:dyDescent="0.2">
      <c r="A585" t="str">
        <f>B585&amp;COUNTIF($B$2:B585,B585)</f>
        <v>successful326</v>
      </c>
      <c r="B585" t="s">
        <v>20</v>
      </c>
      <c r="C585">
        <v>909</v>
      </c>
      <c r="M585" s="8"/>
    </row>
    <row r="586" spans="1:13" x14ac:dyDescent="0.2">
      <c r="A586" t="str">
        <f>B586&amp;COUNTIF($B$2:B586,B586)</f>
        <v>successful327</v>
      </c>
      <c r="B586" t="s">
        <v>20</v>
      </c>
      <c r="C586">
        <v>1613</v>
      </c>
    </row>
    <row r="587" spans="1:13" x14ac:dyDescent="0.2">
      <c r="A587" t="str">
        <f>B587&amp;COUNTIF($B$2:B587,B587)</f>
        <v>successful328</v>
      </c>
      <c r="B587" t="s">
        <v>20</v>
      </c>
      <c r="C587">
        <v>136</v>
      </c>
      <c r="M587" s="8"/>
    </row>
    <row r="588" spans="1:13" x14ac:dyDescent="0.2">
      <c r="A588" t="str">
        <f>B588&amp;COUNTIF($B$2:B588,B588)</f>
        <v>successful329</v>
      </c>
      <c r="B588" t="s">
        <v>20</v>
      </c>
      <c r="C588">
        <v>130</v>
      </c>
    </row>
    <row r="589" spans="1:13" x14ac:dyDescent="0.2">
      <c r="A589" t="str">
        <f>B589&amp;COUNTIF($B$2:B589,B589)</f>
        <v>failed221</v>
      </c>
      <c r="B589" t="s">
        <v>14</v>
      </c>
      <c r="C589">
        <v>156</v>
      </c>
      <c r="M589" s="8"/>
    </row>
    <row r="590" spans="1:13" x14ac:dyDescent="0.2">
      <c r="A590" t="str">
        <f>B590&amp;COUNTIF($B$2:B590,B590)</f>
        <v>failed222</v>
      </c>
      <c r="B590" t="s">
        <v>14</v>
      </c>
      <c r="C590">
        <v>1368</v>
      </c>
    </row>
    <row r="591" spans="1:13" x14ac:dyDescent="0.2">
      <c r="A591" t="str">
        <f>B591&amp;COUNTIF($B$2:B591,B591)</f>
        <v>failed223</v>
      </c>
      <c r="B591" t="s">
        <v>14</v>
      </c>
      <c r="C591">
        <v>102</v>
      </c>
      <c r="M591" s="8"/>
    </row>
    <row r="592" spans="1:13" x14ac:dyDescent="0.2">
      <c r="A592" t="str">
        <f>B592&amp;COUNTIF($B$2:B592,B592)</f>
        <v>failed224</v>
      </c>
      <c r="B592" t="s">
        <v>14</v>
      </c>
      <c r="C592">
        <v>86</v>
      </c>
    </row>
    <row r="593" spans="1:13" x14ac:dyDescent="0.2">
      <c r="A593" t="str">
        <f>B593&amp;COUNTIF($B$2:B593,B593)</f>
        <v>successful330</v>
      </c>
      <c r="B593" t="s">
        <v>20</v>
      </c>
      <c r="C593">
        <v>102</v>
      </c>
      <c r="M593" s="8"/>
    </row>
    <row r="594" spans="1:13" x14ac:dyDescent="0.2">
      <c r="A594" t="str">
        <f>B594&amp;COUNTIF($B$2:B594,B594)</f>
        <v>failed225</v>
      </c>
      <c r="B594" t="s">
        <v>14</v>
      </c>
      <c r="C594">
        <v>253</v>
      </c>
    </row>
    <row r="595" spans="1:13" x14ac:dyDescent="0.2">
      <c r="A595" t="str">
        <f>B595&amp;COUNTIF($B$2:B595,B595)</f>
        <v>successful331</v>
      </c>
      <c r="B595" t="s">
        <v>20</v>
      </c>
      <c r="C595">
        <v>4006</v>
      </c>
      <c r="M595" s="8"/>
    </row>
    <row r="596" spans="1:13" x14ac:dyDescent="0.2">
      <c r="A596" t="str">
        <f>B596&amp;COUNTIF($B$2:B596,B596)</f>
        <v>failed226</v>
      </c>
      <c r="B596" t="s">
        <v>14</v>
      </c>
      <c r="C596">
        <v>157</v>
      </c>
    </row>
    <row r="597" spans="1:13" x14ac:dyDescent="0.2">
      <c r="A597" t="str">
        <f>B597&amp;COUNTIF($B$2:B597,B597)</f>
        <v>successful332</v>
      </c>
      <c r="B597" t="s">
        <v>20</v>
      </c>
      <c r="C597">
        <v>1629</v>
      </c>
      <c r="M597" s="8"/>
    </row>
    <row r="598" spans="1:13" x14ac:dyDescent="0.2">
      <c r="A598" t="str">
        <f>B598&amp;COUNTIF($B$2:B598,B598)</f>
        <v>failed227</v>
      </c>
      <c r="B598" t="s">
        <v>14</v>
      </c>
      <c r="C598">
        <v>183</v>
      </c>
    </row>
    <row r="599" spans="1:13" x14ac:dyDescent="0.2">
      <c r="A599" t="str">
        <f>B599&amp;COUNTIF($B$2:B599,B599)</f>
        <v>successful333</v>
      </c>
      <c r="B599" t="s">
        <v>20</v>
      </c>
      <c r="C599">
        <v>2188</v>
      </c>
      <c r="M599" s="8"/>
    </row>
    <row r="600" spans="1:13" x14ac:dyDescent="0.2">
      <c r="A600" t="str">
        <f>B600&amp;COUNTIF($B$2:B600,B600)</f>
        <v>successful334</v>
      </c>
      <c r="B600" t="s">
        <v>20</v>
      </c>
      <c r="C600">
        <v>2409</v>
      </c>
    </row>
    <row r="601" spans="1:13" x14ac:dyDescent="0.2">
      <c r="A601" t="str">
        <f>B601&amp;COUNTIF($B$2:B601,B601)</f>
        <v>failed228</v>
      </c>
      <c r="B601" t="s">
        <v>14</v>
      </c>
      <c r="C601">
        <v>82</v>
      </c>
      <c r="M601" s="8"/>
    </row>
    <row r="602" spans="1:13" x14ac:dyDescent="0.2">
      <c r="A602" t="str">
        <f>B602&amp;COUNTIF($B$2:B602,B602)</f>
        <v>failed229</v>
      </c>
      <c r="B602" t="s">
        <v>14</v>
      </c>
      <c r="C602">
        <v>1</v>
      </c>
    </row>
    <row r="603" spans="1:13" x14ac:dyDescent="0.2">
      <c r="A603" t="str">
        <f>B603&amp;COUNTIF($B$2:B603,B603)</f>
        <v>successful335</v>
      </c>
      <c r="B603" t="s">
        <v>20</v>
      </c>
      <c r="C603">
        <v>194</v>
      </c>
      <c r="M603" s="8"/>
    </row>
    <row r="604" spans="1:13" x14ac:dyDescent="0.2">
      <c r="A604" t="str">
        <f>B604&amp;COUNTIF($B$2:B604,B604)</f>
        <v>successful336</v>
      </c>
      <c r="B604" t="s">
        <v>20</v>
      </c>
      <c r="C604">
        <v>1140</v>
      </c>
    </row>
    <row r="605" spans="1:13" x14ac:dyDescent="0.2">
      <c r="A605" t="str">
        <f>B605&amp;COUNTIF($B$2:B605,B605)</f>
        <v>successful337</v>
      </c>
      <c r="B605" t="s">
        <v>20</v>
      </c>
      <c r="C605">
        <v>102</v>
      </c>
      <c r="M605" s="8"/>
    </row>
    <row r="606" spans="1:13" x14ac:dyDescent="0.2">
      <c r="A606" t="str">
        <f>B606&amp;COUNTIF($B$2:B606,B606)</f>
        <v>successful338</v>
      </c>
      <c r="B606" t="s">
        <v>20</v>
      </c>
      <c r="C606">
        <v>2857</v>
      </c>
    </row>
    <row r="607" spans="1:13" x14ac:dyDescent="0.2">
      <c r="A607" t="str">
        <f>B607&amp;COUNTIF($B$2:B607,B607)</f>
        <v>successful339</v>
      </c>
      <c r="B607" t="s">
        <v>20</v>
      </c>
      <c r="C607">
        <v>107</v>
      </c>
      <c r="M607" s="8"/>
    </row>
    <row r="608" spans="1:13" x14ac:dyDescent="0.2">
      <c r="A608" t="str">
        <f>B608&amp;COUNTIF($B$2:B608,B608)</f>
        <v>successful340</v>
      </c>
      <c r="B608" t="s">
        <v>20</v>
      </c>
      <c r="C608">
        <v>160</v>
      </c>
    </row>
    <row r="609" spans="1:13" x14ac:dyDescent="0.2">
      <c r="A609" t="str">
        <f>B609&amp;COUNTIF($B$2:B609,B609)</f>
        <v>successful341</v>
      </c>
      <c r="B609" t="s">
        <v>20</v>
      </c>
      <c r="C609">
        <v>2230</v>
      </c>
      <c r="M609" s="8"/>
    </row>
    <row r="610" spans="1:13" x14ac:dyDescent="0.2">
      <c r="A610" t="str">
        <f>B610&amp;COUNTIF($B$2:B610,B610)</f>
        <v>successful342</v>
      </c>
      <c r="B610" t="s">
        <v>20</v>
      </c>
      <c r="C610">
        <v>316</v>
      </c>
    </row>
    <row r="611" spans="1:13" x14ac:dyDescent="0.2">
      <c r="A611" t="str">
        <f>B611&amp;COUNTIF($B$2:B611,B611)</f>
        <v>successful343</v>
      </c>
      <c r="B611" t="s">
        <v>20</v>
      </c>
      <c r="C611">
        <v>117</v>
      </c>
      <c r="M611" s="8"/>
    </row>
    <row r="612" spans="1:13" x14ac:dyDescent="0.2">
      <c r="A612" t="str">
        <f>B612&amp;COUNTIF($B$2:B612,B612)</f>
        <v>successful344</v>
      </c>
      <c r="B612" t="s">
        <v>20</v>
      </c>
      <c r="C612">
        <v>6406</v>
      </c>
    </row>
    <row r="613" spans="1:13" x14ac:dyDescent="0.2">
      <c r="A613" t="str">
        <f>B613&amp;COUNTIF($B$2:B613,B613)</f>
        <v>canceled31</v>
      </c>
      <c r="B613" t="s">
        <v>74</v>
      </c>
      <c r="C613">
        <v>15</v>
      </c>
      <c r="M613" s="8"/>
    </row>
    <row r="614" spans="1:13" x14ac:dyDescent="0.2">
      <c r="A614" t="str">
        <f>B614&amp;COUNTIF($B$2:B614,B614)</f>
        <v>successful345</v>
      </c>
      <c r="B614" t="s">
        <v>20</v>
      </c>
      <c r="C614">
        <v>192</v>
      </c>
    </row>
    <row r="615" spans="1:13" x14ac:dyDescent="0.2">
      <c r="A615" t="str">
        <f>B615&amp;COUNTIF($B$2:B615,B615)</f>
        <v>successful346</v>
      </c>
      <c r="B615" t="s">
        <v>20</v>
      </c>
      <c r="C615">
        <v>26</v>
      </c>
      <c r="M615" s="8"/>
    </row>
    <row r="616" spans="1:13" x14ac:dyDescent="0.2">
      <c r="A616" t="str">
        <f>B616&amp;COUNTIF($B$2:B616,B616)</f>
        <v>successful347</v>
      </c>
      <c r="B616" t="s">
        <v>20</v>
      </c>
      <c r="C616">
        <v>723</v>
      </c>
    </row>
    <row r="617" spans="1:13" x14ac:dyDescent="0.2">
      <c r="A617" t="str">
        <f>B617&amp;COUNTIF($B$2:B617,B617)</f>
        <v>successful348</v>
      </c>
      <c r="B617" t="s">
        <v>20</v>
      </c>
      <c r="C617">
        <v>170</v>
      </c>
      <c r="M617" s="8"/>
    </row>
    <row r="618" spans="1:13" x14ac:dyDescent="0.2">
      <c r="A618" t="str">
        <f>B618&amp;COUNTIF($B$2:B618,B618)</f>
        <v>successful349</v>
      </c>
      <c r="B618" t="s">
        <v>20</v>
      </c>
      <c r="C618">
        <v>238</v>
      </c>
    </row>
    <row r="619" spans="1:13" x14ac:dyDescent="0.2">
      <c r="A619" t="str">
        <f>B619&amp;COUNTIF($B$2:B619,B619)</f>
        <v>successful350</v>
      </c>
      <c r="B619" t="s">
        <v>20</v>
      </c>
      <c r="C619">
        <v>55</v>
      </c>
      <c r="M619" s="8"/>
    </row>
    <row r="620" spans="1:13" x14ac:dyDescent="0.2">
      <c r="A620" t="str">
        <f>B620&amp;COUNTIF($B$2:B620,B620)</f>
        <v>failed230</v>
      </c>
      <c r="B620" t="s">
        <v>14</v>
      </c>
      <c r="C620">
        <v>1198</v>
      </c>
    </row>
    <row r="621" spans="1:13" x14ac:dyDescent="0.2">
      <c r="A621" t="str">
        <f>B621&amp;COUNTIF($B$2:B621,B621)</f>
        <v>failed231</v>
      </c>
      <c r="B621" t="s">
        <v>14</v>
      </c>
      <c r="C621">
        <v>648</v>
      </c>
      <c r="M621" s="8"/>
    </row>
    <row r="622" spans="1:13" x14ac:dyDescent="0.2">
      <c r="A622" t="str">
        <f>B622&amp;COUNTIF($B$2:B622,B622)</f>
        <v>successful351</v>
      </c>
      <c r="B622" t="s">
        <v>20</v>
      </c>
      <c r="C622">
        <v>128</v>
      </c>
    </row>
    <row r="623" spans="1:13" x14ac:dyDescent="0.2">
      <c r="A623" t="str">
        <f>B623&amp;COUNTIF($B$2:B623,B623)</f>
        <v>successful352</v>
      </c>
      <c r="B623" t="s">
        <v>20</v>
      </c>
      <c r="C623">
        <v>2144</v>
      </c>
      <c r="M623" s="8"/>
    </row>
    <row r="624" spans="1:13" x14ac:dyDescent="0.2">
      <c r="A624" t="str">
        <f>B624&amp;COUNTIF($B$2:B624,B624)</f>
        <v>failed232</v>
      </c>
      <c r="B624" t="s">
        <v>14</v>
      </c>
      <c r="C624">
        <v>64</v>
      </c>
    </row>
    <row r="625" spans="1:13" x14ac:dyDescent="0.2">
      <c r="A625" t="str">
        <f>B625&amp;COUNTIF($B$2:B625,B625)</f>
        <v>successful353</v>
      </c>
      <c r="B625" t="s">
        <v>20</v>
      </c>
      <c r="C625">
        <v>2693</v>
      </c>
      <c r="M625" s="8"/>
    </row>
    <row r="626" spans="1:13" x14ac:dyDescent="0.2">
      <c r="A626" t="str">
        <f>B626&amp;COUNTIF($B$2:B626,B626)</f>
        <v>successful354</v>
      </c>
      <c r="B626" t="s">
        <v>20</v>
      </c>
      <c r="C626">
        <v>432</v>
      </c>
    </row>
    <row r="627" spans="1:13" x14ac:dyDescent="0.2">
      <c r="A627" t="str">
        <f>B627&amp;COUNTIF($B$2:B627,B627)</f>
        <v>failed233</v>
      </c>
      <c r="B627" t="s">
        <v>14</v>
      </c>
      <c r="C627">
        <v>62</v>
      </c>
      <c r="M627" s="8"/>
    </row>
    <row r="628" spans="1:13" x14ac:dyDescent="0.2">
      <c r="A628" t="str">
        <f>B628&amp;COUNTIF($B$2:B628,B628)</f>
        <v>successful355</v>
      </c>
      <c r="B628" t="s">
        <v>20</v>
      </c>
      <c r="C628">
        <v>189</v>
      </c>
    </row>
    <row r="629" spans="1:13" x14ac:dyDescent="0.2">
      <c r="A629" t="str">
        <f>B629&amp;COUNTIF($B$2:B629,B629)</f>
        <v>successful356</v>
      </c>
      <c r="B629" t="s">
        <v>20</v>
      </c>
      <c r="C629">
        <v>154</v>
      </c>
      <c r="M629" s="8"/>
    </row>
    <row r="630" spans="1:13" x14ac:dyDescent="0.2">
      <c r="A630" t="str">
        <f>B630&amp;COUNTIF($B$2:B630,B630)</f>
        <v>successful357</v>
      </c>
      <c r="B630" t="s">
        <v>20</v>
      </c>
      <c r="C630">
        <v>96</v>
      </c>
    </row>
    <row r="631" spans="1:13" x14ac:dyDescent="0.2">
      <c r="A631" t="str">
        <f>B631&amp;COUNTIF($B$2:B631,B631)</f>
        <v>failed234</v>
      </c>
      <c r="B631" t="s">
        <v>14</v>
      </c>
      <c r="C631">
        <v>750</v>
      </c>
      <c r="M631" s="8"/>
    </row>
    <row r="632" spans="1:13" x14ac:dyDescent="0.2">
      <c r="A632" t="str">
        <f>B632&amp;COUNTIF($B$2:B632,B632)</f>
        <v>canceled32</v>
      </c>
      <c r="B632" t="s">
        <v>74</v>
      </c>
      <c r="C632">
        <v>87</v>
      </c>
    </row>
    <row r="633" spans="1:13" x14ac:dyDescent="0.2">
      <c r="A633" t="str">
        <f>B633&amp;COUNTIF($B$2:B633,B633)</f>
        <v>successful358</v>
      </c>
      <c r="B633" t="s">
        <v>20</v>
      </c>
      <c r="C633">
        <v>3063</v>
      </c>
      <c r="M633" s="8"/>
    </row>
    <row r="634" spans="1:13" x14ac:dyDescent="0.2">
      <c r="A634" t="str">
        <f>B634&amp;COUNTIF($B$2:B634,B634)</f>
        <v>live9</v>
      </c>
      <c r="B634" t="s">
        <v>47</v>
      </c>
      <c r="C634">
        <v>278</v>
      </c>
    </row>
    <row r="635" spans="1:13" x14ac:dyDescent="0.2">
      <c r="A635" t="str">
        <f>B635&amp;COUNTIF($B$2:B635,B635)</f>
        <v>failed235</v>
      </c>
      <c r="B635" t="s">
        <v>14</v>
      </c>
      <c r="C635">
        <v>105</v>
      </c>
      <c r="M635" s="8"/>
    </row>
    <row r="636" spans="1:13" x14ac:dyDescent="0.2">
      <c r="A636" t="str">
        <f>B636&amp;COUNTIF($B$2:B636,B636)</f>
        <v>canceled33</v>
      </c>
      <c r="B636" t="s">
        <v>74</v>
      </c>
      <c r="C636">
        <v>1658</v>
      </c>
    </row>
    <row r="637" spans="1:13" x14ac:dyDescent="0.2">
      <c r="A637" t="str">
        <f>B637&amp;COUNTIF($B$2:B637,B637)</f>
        <v>successful359</v>
      </c>
      <c r="B637" t="s">
        <v>20</v>
      </c>
      <c r="C637">
        <v>2266</v>
      </c>
      <c r="M637" s="8"/>
    </row>
    <row r="638" spans="1:13" x14ac:dyDescent="0.2">
      <c r="A638" t="str">
        <f>B638&amp;COUNTIF($B$2:B638,B638)</f>
        <v>failed236</v>
      </c>
      <c r="B638" t="s">
        <v>14</v>
      </c>
      <c r="C638">
        <v>2604</v>
      </c>
    </row>
    <row r="639" spans="1:13" x14ac:dyDescent="0.2">
      <c r="A639" t="str">
        <f>B639&amp;COUNTIF($B$2:B639,B639)</f>
        <v>failed237</v>
      </c>
      <c r="B639" t="s">
        <v>14</v>
      </c>
      <c r="C639">
        <v>65</v>
      </c>
      <c r="M639" s="8"/>
    </row>
    <row r="640" spans="1:13" x14ac:dyDescent="0.2">
      <c r="A640" t="str">
        <f>B640&amp;COUNTIF($B$2:B640,B640)</f>
        <v>failed238</v>
      </c>
      <c r="B640" t="s">
        <v>14</v>
      </c>
      <c r="C640">
        <v>94</v>
      </c>
    </row>
    <row r="641" spans="1:13" x14ac:dyDescent="0.2">
      <c r="A641" t="str">
        <f>B641&amp;COUNTIF($B$2:B641,B641)</f>
        <v>live10</v>
      </c>
      <c r="B641" t="s">
        <v>47</v>
      </c>
      <c r="C641">
        <v>45</v>
      </c>
      <c r="M641" s="8"/>
    </row>
    <row r="642" spans="1:13" x14ac:dyDescent="0.2">
      <c r="A642" t="str">
        <f>B642&amp;COUNTIF($B$2:B642,B642)</f>
        <v>failed239</v>
      </c>
      <c r="B642" t="s">
        <v>14</v>
      </c>
      <c r="C642">
        <v>257</v>
      </c>
    </row>
    <row r="643" spans="1:13" x14ac:dyDescent="0.2">
      <c r="A643" t="str">
        <f>B643&amp;COUNTIF($B$2:B643,B643)</f>
        <v>successful360</v>
      </c>
      <c r="B643" t="s">
        <v>20</v>
      </c>
      <c r="C643">
        <v>194</v>
      </c>
      <c r="M643" s="8"/>
    </row>
    <row r="644" spans="1:13" x14ac:dyDescent="0.2">
      <c r="A644" t="str">
        <f>B644&amp;COUNTIF($B$2:B644,B644)</f>
        <v>successful361</v>
      </c>
      <c r="B644" t="s">
        <v>20</v>
      </c>
      <c r="C644">
        <v>129</v>
      </c>
    </row>
    <row r="645" spans="1:13" x14ac:dyDescent="0.2">
      <c r="A645" t="str">
        <f>B645&amp;COUNTIF($B$2:B645,B645)</f>
        <v>successful362</v>
      </c>
      <c r="B645" t="s">
        <v>20</v>
      </c>
      <c r="C645">
        <v>375</v>
      </c>
      <c r="M645" s="8"/>
    </row>
    <row r="646" spans="1:13" x14ac:dyDescent="0.2">
      <c r="A646" t="str">
        <f>B646&amp;COUNTIF($B$2:B646,B646)</f>
        <v>failed240</v>
      </c>
      <c r="B646" t="s">
        <v>14</v>
      </c>
      <c r="C646">
        <v>2928</v>
      </c>
    </row>
    <row r="647" spans="1:13" x14ac:dyDescent="0.2">
      <c r="A647" t="str">
        <f>B647&amp;COUNTIF($B$2:B647,B647)</f>
        <v>failed241</v>
      </c>
      <c r="B647" t="s">
        <v>14</v>
      </c>
      <c r="C647">
        <v>4697</v>
      </c>
      <c r="M647" s="8"/>
    </row>
    <row r="648" spans="1:13" x14ac:dyDescent="0.2">
      <c r="A648" t="str">
        <f>B648&amp;COUNTIF($B$2:B648,B648)</f>
        <v>failed242</v>
      </c>
      <c r="B648" t="s">
        <v>14</v>
      </c>
      <c r="C648">
        <v>2915</v>
      </c>
    </row>
    <row r="649" spans="1:13" x14ac:dyDescent="0.2">
      <c r="A649" t="str">
        <f>B649&amp;COUNTIF($B$2:B649,B649)</f>
        <v>failed243</v>
      </c>
      <c r="B649" t="s">
        <v>14</v>
      </c>
      <c r="C649">
        <v>18</v>
      </c>
      <c r="M649" s="8"/>
    </row>
    <row r="650" spans="1:13" x14ac:dyDescent="0.2">
      <c r="A650" t="str">
        <f>B650&amp;COUNTIF($B$2:B650,B650)</f>
        <v>canceled34</v>
      </c>
      <c r="B650" t="s">
        <v>74</v>
      </c>
      <c r="C650">
        <v>723</v>
      </c>
    </row>
    <row r="651" spans="1:13" x14ac:dyDescent="0.2">
      <c r="A651" t="str">
        <f>B651&amp;COUNTIF($B$2:B651,B651)</f>
        <v>failed244</v>
      </c>
      <c r="B651" t="s">
        <v>14</v>
      </c>
      <c r="C651">
        <v>602</v>
      </c>
      <c r="M651" s="8"/>
    </row>
    <row r="652" spans="1:13" x14ac:dyDescent="0.2">
      <c r="A652" t="str">
        <f>B652&amp;COUNTIF($B$2:B652,B652)</f>
        <v>failed245</v>
      </c>
      <c r="B652" t="s">
        <v>14</v>
      </c>
      <c r="C652">
        <v>1</v>
      </c>
    </row>
    <row r="653" spans="1:13" x14ac:dyDescent="0.2">
      <c r="A653" t="str">
        <f>B653&amp;COUNTIF($B$2:B653,B653)</f>
        <v>failed246</v>
      </c>
      <c r="B653" t="s">
        <v>14</v>
      </c>
      <c r="C653">
        <v>3868</v>
      </c>
      <c r="M653" s="8"/>
    </row>
    <row r="654" spans="1:13" x14ac:dyDescent="0.2">
      <c r="A654" t="str">
        <f>B654&amp;COUNTIF($B$2:B654,B654)</f>
        <v>successful363</v>
      </c>
      <c r="B654" t="s">
        <v>20</v>
      </c>
      <c r="C654">
        <v>409</v>
      </c>
    </row>
    <row r="655" spans="1:13" x14ac:dyDescent="0.2">
      <c r="A655" t="str">
        <f>B655&amp;COUNTIF($B$2:B655,B655)</f>
        <v>successful364</v>
      </c>
      <c r="B655" t="s">
        <v>20</v>
      </c>
      <c r="C655">
        <v>234</v>
      </c>
      <c r="M655" s="8"/>
    </row>
    <row r="656" spans="1:13" x14ac:dyDescent="0.2">
      <c r="A656" t="str">
        <f>B656&amp;COUNTIF($B$2:B656,B656)</f>
        <v>successful365</v>
      </c>
      <c r="B656" t="s">
        <v>20</v>
      </c>
      <c r="C656">
        <v>3016</v>
      </c>
    </row>
    <row r="657" spans="1:13" x14ac:dyDescent="0.2">
      <c r="A657" t="str">
        <f>B657&amp;COUNTIF($B$2:B657,B657)</f>
        <v>successful366</v>
      </c>
      <c r="B657" t="s">
        <v>20</v>
      </c>
      <c r="C657">
        <v>264</v>
      </c>
      <c r="M657" s="8"/>
    </row>
    <row r="658" spans="1:13" x14ac:dyDescent="0.2">
      <c r="A658" t="str">
        <f>B658&amp;COUNTIF($B$2:B658,B658)</f>
        <v>failed247</v>
      </c>
      <c r="B658" t="s">
        <v>14</v>
      </c>
      <c r="C658">
        <v>504</v>
      </c>
    </row>
    <row r="659" spans="1:13" x14ac:dyDescent="0.2">
      <c r="A659" t="str">
        <f>B659&amp;COUNTIF($B$2:B659,B659)</f>
        <v>failed248</v>
      </c>
      <c r="B659" t="s">
        <v>14</v>
      </c>
      <c r="C659">
        <v>14</v>
      </c>
      <c r="M659" s="8"/>
    </row>
    <row r="660" spans="1:13" x14ac:dyDescent="0.2">
      <c r="A660" t="str">
        <f>B660&amp;COUNTIF($B$2:B660,B660)</f>
        <v>canceled35</v>
      </c>
      <c r="B660" t="s">
        <v>74</v>
      </c>
      <c r="C660">
        <v>390</v>
      </c>
    </row>
    <row r="661" spans="1:13" x14ac:dyDescent="0.2">
      <c r="A661" t="str">
        <f>B661&amp;COUNTIF($B$2:B661,B661)</f>
        <v>failed249</v>
      </c>
      <c r="B661" t="s">
        <v>14</v>
      </c>
      <c r="C661">
        <v>750</v>
      </c>
      <c r="M661" s="8"/>
    </row>
    <row r="662" spans="1:13" x14ac:dyDescent="0.2">
      <c r="A662" t="str">
        <f>B662&amp;COUNTIF($B$2:B662,B662)</f>
        <v>failed250</v>
      </c>
      <c r="B662" t="s">
        <v>14</v>
      </c>
      <c r="C662">
        <v>77</v>
      </c>
    </row>
    <row r="663" spans="1:13" x14ac:dyDescent="0.2">
      <c r="A663" t="str">
        <f>B663&amp;COUNTIF($B$2:B663,B663)</f>
        <v>failed251</v>
      </c>
      <c r="B663" t="s">
        <v>14</v>
      </c>
      <c r="C663">
        <v>752</v>
      </c>
      <c r="M663" s="8"/>
    </row>
    <row r="664" spans="1:13" x14ac:dyDescent="0.2">
      <c r="A664" t="str">
        <f>B664&amp;COUNTIF($B$2:B664,B664)</f>
        <v>failed252</v>
      </c>
      <c r="B664" t="s">
        <v>14</v>
      </c>
      <c r="C664">
        <v>131</v>
      </c>
    </row>
    <row r="665" spans="1:13" x14ac:dyDescent="0.2">
      <c r="A665" t="str">
        <f>B665&amp;COUNTIF($B$2:B665,B665)</f>
        <v>failed253</v>
      </c>
      <c r="B665" t="s">
        <v>14</v>
      </c>
      <c r="C665">
        <v>87</v>
      </c>
      <c r="M665" s="8"/>
    </row>
    <row r="666" spans="1:13" x14ac:dyDescent="0.2">
      <c r="A666" t="str">
        <f>B666&amp;COUNTIF($B$2:B666,B666)</f>
        <v>failed254</v>
      </c>
      <c r="B666" t="s">
        <v>14</v>
      </c>
      <c r="C666">
        <v>1063</v>
      </c>
    </row>
    <row r="667" spans="1:13" x14ac:dyDescent="0.2">
      <c r="A667" t="str">
        <f>B667&amp;COUNTIF($B$2:B667,B667)</f>
        <v>successful367</v>
      </c>
      <c r="B667" t="s">
        <v>20</v>
      </c>
      <c r="C667">
        <v>272</v>
      </c>
      <c r="M667" s="8"/>
    </row>
    <row r="668" spans="1:13" x14ac:dyDescent="0.2">
      <c r="A668" t="str">
        <f>B668&amp;COUNTIF($B$2:B668,B668)</f>
        <v>canceled36</v>
      </c>
      <c r="B668" t="s">
        <v>74</v>
      </c>
      <c r="C668">
        <v>25</v>
      </c>
    </row>
    <row r="669" spans="1:13" x14ac:dyDescent="0.2">
      <c r="A669" t="str">
        <f>B669&amp;COUNTIF($B$2:B669,B669)</f>
        <v>successful368</v>
      </c>
      <c r="B669" t="s">
        <v>20</v>
      </c>
      <c r="C669">
        <v>419</v>
      </c>
      <c r="M669" s="8"/>
    </row>
    <row r="670" spans="1:13" x14ac:dyDescent="0.2">
      <c r="A670" t="str">
        <f>B670&amp;COUNTIF($B$2:B670,B670)</f>
        <v>failed255</v>
      </c>
      <c r="B670" t="s">
        <v>14</v>
      </c>
      <c r="C670">
        <v>76</v>
      </c>
    </row>
    <row r="671" spans="1:13" x14ac:dyDescent="0.2">
      <c r="A671" t="str">
        <f>B671&amp;COUNTIF($B$2:B671,B671)</f>
        <v>successful369</v>
      </c>
      <c r="B671" t="s">
        <v>20</v>
      </c>
      <c r="C671">
        <v>1621</v>
      </c>
      <c r="M671" s="8"/>
    </row>
    <row r="672" spans="1:13" x14ac:dyDescent="0.2">
      <c r="A672" t="str">
        <f>B672&amp;COUNTIF($B$2:B672,B672)</f>
        <v>successful370</v>
      </c>
      <c r="B672" t="s">
        <v>20</v>
      </c>
      <c r="C672">
        <v>1101</v>
      </c>
    </row>
    <row r="673" spans="1:13" x14ac:dyDescent="0.2">
      <c r="A673" t="str">
        <f>B673&amp;COUNTIF($B$2:B673,B673)</f>
        <v>successful371</v>
      </c>
      <c r="B673" t="s">
        <v>20</v>
      </c>
      <c r="C673">
        <v>1073</v>
      </c>
      <c r="M673" s="8"/>
    </row>
    <row r="674" spans="1:13" x14ac:dyDescent="0.2">
      <c r="A674" t="str">
        <f>B674&amp;COUNTIF($B$2:B674,B674)</f>
        <v>failed256</v>
      </c>
      <c r="B674" t="s">
        <v>14</v>
      </c>
      <c r="C674">
        <v>4428</v>
      </c>
    </row>
    <row r="675" spans="1:13" x14ac:dyDescent="0.2">
      <c r="A675" t="str">
        <f>B675&amp;COUNTIF($B$2:B675,B675)</f>
        <v>failed257</v>
      </c>
      <c r="B675" t="s">
        <v>14</v>
      </c>
      <c r="C675">
        <v>58</v>
      </c>
      <c r="M675" s="8"/>
    </row>
    <row r="676" spans="1:13" x14ac:dyDescent="0.2">
      <c r="A676" t="str">
        <f>B676&amp;COUNTIF($B$2:B676,B676)</f>
        <v>canceled37</v>
      </c>
      <c r="B676" t="s">
        <v>74</v>
      </c>
      <c r="C676">
        <v>1218</v>
      </c>
    </row>
    <row r="677" spans="1:13" x14ac:dyDescent="0.2">
      <c r="A677" t="str">
        <f>B677&amp;COUNTIF($B$2:B677,B677)</f>
        <v>successful372</v>
      </c>
      <c r="B677" t="s">
        <v>20</v>
      </c>
      <c r="C677">
        <v>331</v>
      </c>
      <c r="M677" s="8"/>
    </row>
    <row r="678" spans="1:13" x14ac:dyDescent="0.2">
      <c r="A678" t="str">
        <f>B678&amp;COUNTIF($B$2:B678,B678)</f>
        <v>successful373</v>
      </c>
      <c r="B678" t="s">
        <v>20</v>
      </c>
      <c r="C678">
        <v>1170</v>
      </c>
    </row>
    <row r="679" spans="1:13" x14ac:dyDescent="0.2">
      <c r="A679" t="str">
        <f>B679&amp;COUNTIF($B$2:B679,B679)</f>
        <v>failed258</v>
      </c>
      <c r="B679" t="s">
        <v>14</v>
      </c>
      <c r="C679">
        <v>111</v>
      </c>
      <c r="M679" s="8"/>
    </row>
    <row r="680" spans="1:13" x14ac:dyDescent="0.2">
      <c r="A680" t="str">
        <f>B680&amp;COUNTIF($B$2:B680,B680)</f>
        <v>canceled38</v>
      </c>
      <c r="B680" t="s">
        <v>74</v>
      </c>
      <c r="C680">
        <v>215</v>
      </c>
    </row>
    <row r="681" spans="1:13" x14ac:dyDescent="0.2">
      <c r="A681" t="str">
        <f>B681&amp;COUNTIF($B$2:B681,B681)</f>
        <v>successful374</v>
      </c>
      <c r="B681" t="s">
        <v>20</v>
      </c>
      <c r="C681">
        <v>363</v>
      </c>
      <c r="M681" s="8"/>
    </row>
    <row r="682" spans="1:13" x14ac:dyDescent="0.2">
      <c r="A682" t="str">
        <f>B682&amp;COUNTIF($B$2:B682,B682)</f>
        <v>failed259</v>
      </c>
      <c r="B682" t="s">
        <v>14</v>
      </c>
      <c r="C682">
        <v>2955</v>
      </c>
    </row>
    <row r="683" spans="1:13" x14ac:dyDescent="0.2">
      <c r="A683" t="str">
        <f>B683&amp;COUNTIF($B$2:B683,B683)</f>
        <v>failed260</v>
      </c>
      <c r="B683" t="s">
        <v>14</v>
      </c>
      <c r="C683">
        <v>1657</v>
      </c>
      <c r="M683" s="8"/>
    </row>
    <row r="684" spans="1:13" x14ac:dyDescent="0.2">
      <c r="A684" t="str">
        <f>B684&amp;COUNTIF($B$2:B684,B684)</f>
        <v>successful375</v>
      </c>
      <c r="B684" t="s">
        <v>20</v>
      </c>
      <c r="C684">
        <v>103</v>
      </c>
    </row>
    <row r="685" spans="1:13" x14ac:dyDescent="0.2">
      <c r="A685" t="str">
        <f>B685&amp;COUNTIF($B$2:B685,B685)</f>
        <v>successful376</v>
      </c>
      <c r="B685" t="s">
        <v>20</v>
      </c>
      <c r="C685">
        <v>147</v>
      </c>
      <c r="M685" s="8"/>
    </row>
    <row r="686" spans="1:13" x14ac:dyDescent="0.2">
      <c r="A686" t="str">
        <f>B686&amp;COUNTIF($B$2:B686,B686)</f>
        <v>successful377</v>
      </c>
      <c r="B686" t="s">
        <v>20</v>
      </c>
      <c r="C686">
        <v>110</v>
      </c>
    </row>
    <row r="687" spans="1:13" x14ac:dyDescent="0.2">
      <c r="A687" t="str">
        <f>B687&amp;COUNTIF($B$2:B687,B687)</f>
        <v>failed261</v>
      </c>
      <c r="B687" t="s">
        <v>14</v>
      </c>
      <c r="C687">
        <v>926</v>
      </c>
      <c r="M687" s="8"/>
    </row>
    <row r="688" spans="1:13" x14ac:dyDescent="0.2">
      <c r="A688" t="str">
        <f>B688&amp;COUNTIF($B$2:B688,B688)</f>
        <v>successful378</v>
      </c>
      <c r="B688" t="s">
        <v>20</v>
      </c>
      <c r="C688">
        <v>134</v>
      </c>
    </row>
    <row r="689" spans="1:13" x14ac:dyDescent="0.2">
      <c r="A689" t="str">
        <f>B689&amp;COUNTIF($B$2:B689,B689)</f>
        <v>successful379</v>
      </c>
      <c r="B689" t="s">
        <v>20</v>
      </c>
      <c r="C689">
        <v>269</v>
      </c>
      <c r="M689" s="8"/>
    </row>
    <row r="690" spans="1:13" x14ac:dyDescent="0.2">
      <c r="A690" t="str">
        <f>B690&amp;COUNTIF($B$2:B690,B690)</f>
        <v>successful380</v>
      </c>
      <c r="B690" t="s">
        <v>20</v>
      </c>
      <c r="C690">
        <v>175</v>
      </c>
    </row>
    <row r="691" spans="1:13" x14ac:dyDescent="0.2">
      <c r="A691" t="str">
        <f>B691&amp;COUNTIF($B$2:B691,B691)</f>
        <v>successful381</v>
      </c>
      <c r="B691" t="s">
        <v>20</v>
      </c>
      <c r="C691">
        <v>69</v>
      </c>
      <c r="M691" s="8"/>
    </row>
    <row r="692" spans="1:13" x14ac:dyDescent="0.2">
      <c r="A692" t="str">
        <f>B692&amp;COUNTIF($B$2:B692,B692)</f>
        <v>successful382</v>
      </c>
      <c r="B692" t="s">
        <v>20</v>
      </c>
      <c r="C692">
        <v>190</v>
      </c>
    </row>
    <row r="693" spans="1:13" x14ac:dyDescent="0.2">
      <c r="A693" t="str">
        <f>B693&amp;COUNTIF($B$2:B693,B693)</f>
        <v>successful383</v>
      </c>
      <c r="B693" t="s">
        <v>20</v>
      </c>
      <c r="C693">
        <v>237</v>
      </c>
      <c r="M693" s="8"/>
    </row>
    <row r="694" spans="1:13" x14ac:dyDescent="0.2">
      <c r="A694" t="str">
        <f>B694&amp;COUNTIF($B$2:B694,B694)</f>
        <v>failed262</v>
      </c>
      <c r="B694" t="s">
        <v>14</v>
      </c>
      <c r="C694">
        <v>77</v>
      </c>
    </row>
    <row r="695" spans="1:13" x14ac:dyDescent="0.2">
      <c r="A695" t="str">
        <f>B695&amp;COUNTIF($B$2:B695,B695)</f>
        <v>failed263</v>
      </c>
      <c r="B695" t="s">
        <v>14</v>
      </c>
      <c r="C695">
        <v>1748</v>
      </c>
      <c r="M695" s="8"/>
    </row>
    <row r="696" spans="1:13" x14ac:dyDescent="0.2">
      <c r="A696" t="str">
        <f>B696&amp;COUNTIF($B$2:B696,B696)</f>
        <v>failed264</v>
      </c>
      <c r="B696" t="s">
        <v>14</v>
      </c>
      <c r="C696">
        <v>79</v>
      </c>
    </row>
    <row r="697" spans="1:13" x14ac:dyDescent="0.2">
      <c r="A697" t="str">
        <f>B697&amp;COUNTIF($B$2:B697,B697)</f>
        <v>successful384</v>
      </c>
      <c r="B697" t="s">
        <v>20</v>
      </c>
      <c r="C697">
        <v>196</v>
      </c>
      <c r="M697" s="8"/>
    </row>
    <row r="698" spans="1:13" x14ac:dyDescent="0.2">
      <c r="A698" t="str">
        <f>B698&amp;COUNTIF($B$2:B698,B698)</f>
        <v>failed265</v>
      </c>
      <c r="B698" t="s">
        <v>14</v>
      </c>
      <c r="C698">
        <v>889</v>
      </c>
    </row>
    <row r="699" spans="1:13" x14ac:dyDescent="0.2">
      <c r="A699" t="str">
        <f>B699&amp;COUNTIF($B$2:B699,B699)</f>
        <v>successful385</v>
      </c>
      <c r="B699" t="s">
        <v>20</v>
      </c>
      <c r="C699">
        <v>7295</v>
      </c>
      <c r="M699" s="8"/>
    </row>
    <row r="700" spans="1:13" x14ac:dyDescent="0.2">
      <c r="A700" t="str">
        <f>B700&amp;COUNTIF($B$2:B700,B700)</f>
        <v>successful386</v>
      </c>
      <c r="B700" t="s">
        <v>20</v>
      </c>
      <c r="C700">
        <v>2893</v>
      </c>
    </row>
    <row r="701" spans="1:13" x14ac:dyDescent="0.2">
      <c r="A701" t="str">
        <f>B701&amp;COUNTIF($B$2:B701,B701)</f>
        <v>failed266</v>
      </c>
      <c r="B701" t="s">
        <v>14</v>
      </c>
      <c r="C701">
        <v>56</v>
      </c>
      <c r="M701" s="8"/>
    </row>
    <row r="702" spans="1:13" x14ac:dyDescent="0.2">
      <c r="A702" t="str">
        <f>B702&amp;COUNTIF($B$2:B702,B702)</f>
        <v>failed267</v>
      </c>
      <c r="B702" t="s">
        <v>14</v>
      </c>
      <c r="C702">
        <v>1</v>
      </c>
    </row>
    <row r="703" spans="1:13" x14ac:dyDescent="0.2">
      <c r="A703" t="str">
        <f>B703&amp;COUNTIF($B$2:B703,B703)</f>
        <v>successful387</v>
      </c>
      <c r="B703" t="s">
        <v>20</v>
      </c>
      <c r="C703">
        <v>820</v>
      </c>
      <c r="M703" s="8"/>
    </row>
    <row r="704" spans="1:13" x14ac:dyDescent="0.2">
      <c r="A704" t="str">
        <f>B704&amp;COUNTIF($B$2:B704,B704)</f>
        <v>failed268</v>
      </c>
      <c r="B704" t="s">
        <v>14</v>
      </c>
      <c r="C704">
        <v>83</v>
      </c>
    </row>
    <row r="705" spans="1:13" x14ac:dyDescent="0.2">
      <c r="A705" t="str">
        <f>B705&amp;COUNTIF($B$2:B705,B705)</f>
        <v>successful388</v>
      </c>
      <c r="B705" t="s">
        <v>20</v>
      </c>
      <c r="C705">
        <v>2038</v>
      </c>
      <c r="M705" s="8"/>
    </row>
    <row r="706" spans="1:13" x14ac:dyDescent="0.2">
      <c r="A706" t="str">
        <f>B706&amp;COUNTIF($B$2:B706,B706)</f>
        <v>successful389</v>
      </c>
      <c r="B706" t="s">
        <v>20</v>
      </c>
      <c r="C706">
        <v>116</v>
      </c>
    </row>
    <row r="707" spans="1:13" x14ac:dyDescent="0.2">
      <c r="A707" t="str">
        <f>B707&amp;COUNTIF($B$2:B707,B707)</f>
        <v>failed269</v>
      </c>
      <c r="B707" t="s">
        <v>14</v>
      </c>
      <c r="C707">
        <v>2025</v>
      </c>
      <c r="M707" s="8"/>
    </row>
    <row r="708" spans="1:13" x14ac:dyDescent="0.2">
      <c r="A708" t="str">
        <f>B708&amp;COUNTIF($B$2:B708,B708)</f>
        <v>successful390</v>
      </c>
      <c r="B708" t="s">
        <v>20</v>
      </c>
      <c r="C708">
        <v>1345</v>
      </c>
    </row>
    <row r="709" spans="1:13" x14ac:dyDescent="0.2">
      <c r="A709" t="str">
        <f>B709&amp;COUNTIF($B$2:B709,B709)</f>
        <v>successful391</v>
      </c>
      <c r="B709" t="s">
        <v>20</v>
      </c>
      <c r="C709">
        <v>168</v>
      </c>
      <c r="M709" s="8"/>
    </row>
    <row r="710" spans="1:13" x14ac:dyDescent="0.2">
      <c r="A710" t="str">
        <f>B710&amp;COUNTIF($B$2:B710,B710)</f>
        <v>successful392</v>
      </c>
      <c r="B710" t="s">
        <v>20</v>
      </c>
      <c r="C710">
        <v>137</v>
      </c>
    </row>
    <row r="711" spans="1:13" x14ac:dyDescent="0.2">
      <c r="A711" t="str">
        <f>B711&amp;COUNTIF($B$2:B711,B711)</f>
        <v>successful393</v>
      </c>
      <c r="B711" t="s">
        <v>20</v>
      </c>
      <c r="C711">
        <v>186</v>
      </c>
      <c r="M711" s="8"/>
    </row>
    <row r="712" spans="1:13" x14ac:dyDescent="0.2">
      <c r="A712" t="str">
        <f>B712&amp;COUNTIF($B$2:B712,B712)</f>
        <v>successful394</v>
      </c>
      <c r="B712" t="s">
        <v>20</v>
      </c>
      <c r="C712">
        <v>125</v>
      </c>
    </row>
    <row r="713" spans="1:13" x14ac:dyDescent="0.2">
      <c r="A713" t="str">
        <f>B713&amp;COUNTIF($B$2:B713,B713)</f>
        <v>failed270</v>
      </c>
      <c r="B713" t="s">
        <v>14</v>
      </c>
      <c r="C713">
        <v>14</v>
      </c>
      <c r="M713" s="8"/>
    </row>
    <row r="714" spans="1:13" x14ac:dyDescent="0.2">
      <c r="A714" t="str">
        <f>B714&amp;COUNTIF($B$2:B714,B714)</f>
        <v>successful395</v>
      </c>
      <c r="B714" t="s">
        <v>20</v>
      </c>
      <c r="C714">
        <v>202</v>
      </c>
    </row>
    <row r="715" spans="1:13" x14ac:dyDescent="0.2">
      <c r="A715" t="str">
        <f>B715&amp;COUNTIF($B$2:B715,B715)</f>
        <v>successful396</v>
      </c>
      <c r="B715" t="s">
        <v>20</v>
      </c>
      <c r="C715">
        <v>103</v>
      </c>
      <c r="M715" s="8"/>
    </row>
    <row r="716" spans="1:13" x14ac:dyDescent="0.2">
      <c r="A716" t="str">
        <f>B716&amp;COUNTIF($B$2:B716,B716)</f>
        <v>successful397</v>
      </c>
      <c r="B716" t="s">
        <v>20</v>
      </c>
      <c r="C716">
        <v>1785</v>
      </c>
    </row>
    <row r="717" spans="1:13" x14ac:dyDescent="0.2">
      <c r="A717" t="str">
        <f>B717&amp;COUNTIF($B$2:B717,B717)</f>
        <v>failed271</v>
      </c>
      <c r="B717" t="s">
        <v>14</v>
      </c>
      <c r="C717">
        <v>656</v>
      </c>
      <c r="M717" s="8"/>
    </row>
    <row r="718" spans="1:13" x14ac:dyDescent="0.2">
      <c r="A718" t="str">
        <f>B718&amp;COUNTIF($B$2:B718,B718)</f>
        <v>successful398</v>
      </c>
      <c r="B718" t="s">
        <v>20</v>
      </c>
      <c r="C718">
        <v>157</v>
      </c>
    </row>
    <row r="719" spans="1:13" x14ac:dyDescent="0.2">
      <c r="A719" t="str">
        <f>B719&amp;COUNTIF($B$2:B719,B719)</f>
        <v>successful399</v>
      </c>
      <c r="B719" t="s">
        <v>20</v>
      </c>
      <c r="C719">
        <v>555</v>
      </c>
      <c r="M719" s="8"/>
    </row>
    <row r="720" spans="1:13" x14ac:dyDescent="0.2">
      <c r="A720" t="str">
        <f>B720&amp;COUNTIF($B$2:B720,B720)</f>
        <v>successful400</v>
      </c>
      <c r="B720" t="s">
        <v>20</v>
      </c>
      <c r="C720">
        <v>297</v>
      </c>
    </row>
    <row r="721" spans="1:13" x14ac:dyDescent="0.2">
      <c r="A721" t="str">
        <f>B721&amp;COUNTIF($B$2:B721,B721)</f>
        <v>successful401</v>
      </c>
      <c r="B721" t="s">
        <v>20</v>
      </c>
      <c r="C721">
        <v>123</v>
      </c>
      <c r="M721" s="8"/>
    </row>
    <row r="722" spans="1:13" x14ac:dyDescent="0.2">
      <c r="A722" t="str">
        <f>B722&amp;COUNTIF($B$2:B722,B722)</f>
        <v>canceled39</v>
      </c>
      <c r="B722" t="s">
        <v>74</v>
      </c>
      <c r="C722">
        <v>38</v>
      </c>
    </row>
    <row r="723" spans="1:13" x14ac:dyDescent="0.2">
      <c r="A723" t="str">
        <f>B723&amp;COUNTIF($B$2:B723,B723)</f>
        <v>canceled40</v>
      </c>
      <c r="B723" t="s">
        <v>74</v>
      </c>
      <c r="C723">
        <v>60</v>
      </c>
      <c r="M723" s="8"/>
    </row>
    <row r="724" spans="1:13" x14ac:dyDescent="0.2">
      <c r="A724" t="str">
        <f>B724&amp;COUNTIF($B$2:B724,B724)</f>
        <v>successful402</v>
      </c>
      <c r="B724" t="s">
        <v>20</v>
      </c>
      <c r="C724">
        <v>3036</v>
      </c>
    </row>
    <row r="725" spans="1:13" x14ac:dyDescent="0.2">
      <c r="A725" t="str">
        <f>B725&amp;COUNTIF($B$2:B725,B725)</f>
        <v>successful403</v>
      </c>
      <c r="B725" t="s">
        <v>20</v>
      </c>
      <c r="C725">
        <v>144</v>
      </c>
      <c r="M725" s="8"/>
    </row>
    <row r="726" spans="1:13" x14ac:dyDescent="0.2">
      <c r="A726" t="str">
        <f>B726&amp;COUNTIF($B$2:B726,B726)</f>
        <v>successful404</v>
      </c>
      <c r="B726" t="s">
        <v>20</v>
      </c>
      <c r="C726">
        <v>121</v>
      </c>
    </row>
    <row r="727" spans="1:13" x14ac:dyDescent="0.2">
      <c r="A727" t="str">
        <f>B727&amp;COUNTIF($B$2:B727,B727)</f>
        <v>failed272</v>
      </c>
      <c r="B727" t="s">
        <v>14</v>
      </c>
      <c r="C727">
        <v>1596</v>
      </c>
      <c r="M727" s="8"/>
    </row>
    <row r="728" spans="1:13" x14ac:dyDescent="0.2">
      <c r="A728" t="str">
        <f>B728&amp;COUNTIF($B$2:B728,B728)</f>
        <v>canceled41</v>
      </c>
      <c r="B728" t="s">
        <v>74</v>
      </c>
      <c r="C728">
        <v>524</v>
      </c>
    </row>
    <row r="729" spans="1:13" x14ac:dyDescent="0.2">
      <c r="A729" t="str">
        <f>B729&amp;COUNTIF($B$2:B729,B729)</f>
        <v>successful405</v>
      </c>
      <c r="B729" t="s">
        <v>20</v>
      </c>
      <c r="C729">
        <v>181</v>
      </c>
      <c r="M729" s="8"/>
    </row>
    <row r="730" spans="1:13" x14ac:dyDescent="0.2">
      <c r="A730" t="str">
        <f>B730&amp;COUNTIF($B$2:B730,B730)</f>
        <v>failed273</v>
      </c>
      <c r="B730" t="s">
        <v>14</v>
      </c>
      <c r="C730">
        <v>10</v>
      </c>
    </row>
    <row r="731" spans="1:13" x14ac:dyDescent="0.2">
      <c r="A731" t="str">
        <f>B731&amp;COUNTIF($B$2:B731,B731)</f>
        <v>successful406</v>
      </c>
      <c r="B731" t="s">
        <v>20</v>
      </c>
      <c r="C731">
        <v>122</v>
      </c>
      <c r="M731" s="8"/>
    </row>
    <row r="732" spans="1:13" x14ac:dyDescent="0.2">
      <c r="A732" t="str">
        <f>B732&amp;COUNTIF($B$2:B732,B732)</f>
        <v>successful407</v>
      </c>
      <c r="B732" t="s">
        <v>20</v>
      </c>
      <c r="C732">
        <v>1071</v>
      </c>
    </row>
    <row r="733" spans="1:13" x14ac:dyDescent="0.2">
      <c r="A733" t="str">
        <f>B733&amp;COUNTIF($B$2:B733,B733)</f>
        <v>canceled42</v>
      </c>
      <c r="B733" t="s">
        <v>74</v>
      </c>
      <c r="C733">
        <v>219</v>
      </c>
      <c r="M733" s="8"/>
    </row>
    <row r="734" spans="1:13" x14ac:dyDescent="0.2">
      <c r="A734" t="str">
        <f>B734&amp;COUNTIF($B$2:B734,B734)</f>
        <v>failed274</v>
      </c>
      <c r="B734" t="s">
        <v>14</v>
      </c>
      <c r="C734">
        <v>1121</v>
      </c>
    </row>
    <row r="735" spans="1:13" x14ac:dyDescent="0.2">
      <c r="A735" t="str">
        <f>B735&amp;COUNTIF($B$2:B735,B735)</f>
        <v>successful408</v>
      </c>
      <c r="B735" t="s">
        <v>20</v>
      </c>
      <c r="C735">
        <v>980</v>
      </c>
      <c r="M735" s="8"/>
    </row>
    <row r="736" spans="1:13" x14ac:dyDescent="0.2">
      <c r="A736" t="str">
        <f>B736&amp;COUNTIF($B$2:B736,B736)</f>
        <v>successful409</v>
      </c>
      <c r="B736" t="s">
        <v>20</v>
      </c>
      <c r="C736">
        <v>536</v>
      </c>
    </row>
    <row r="737" spans="1:13" x14ac:dyDescent="0.2">
      <c r="A737" t="str">
        <f>B737&amp;COUNTIF($B$2:B737,B737)</f>
        <v>successful410</v>
      </c>
      <c r="B737" t="s">
        <v>20</v>
      </c>
      <c r="C737">
        <v>1991</v>
      </c>
      <c r="M737" s="8"/>
    </row>
    <row r="738" spans="1:13" x14ac:dyDescent="0.2">
      <c r="A738" t="str">
        <f>B738&amp;COUNTIF($B$2:B738,B738)</f>
        <v>canceled43</v>
      </c>
      <c r="B738" t="s">
        <v>74</v>
      </c>
      <c r="C738">
        <v>29</v>
      </c>
    </row>
    <row r="739" spans="1:13" x14ac:dyDescent="0.2">
      <c r="A739" t="str">
        <f>B739&amp;COUNTIF($B$2:B739,B739)</f>
        <v>successful411</v>
      </c>
      <c r="B739" t="s">
        <v>20</v>
      </c>
      <c r="C739">
        <v>180</v>
      </c>
      <c r="M739" s="8"/>
    </row>
    <row r="740" spans="1:13" x14ac:dyDescent="0.2">
      <c r="A740" t="str">
        <f>B740&amp;COUNTIF($B$2:B740,B740)</f>
        <v>failed275</v>
      </c>
      <c r="B740" t="s">
        <v>14</v>
      </c>
      <c r="C740">
        <v>15</v>
      </c>
    </row>
    <row r="741" spans="1:13" x14ac:dyDescent="0.2">
      <c r="A741" t="str">
        <f>B741&amp;COUNTIF($B$2:B741,B741)</f>
        <v>failed276</v>
      </c>
      <c r="B741" t="s">
        <v>14</v>
      </c>
      <c r="C741">
        <v>191</v>
      </c>
      <c r="M741" s="8"/>
    </row>
    <row r="742" spans="1:13" x14ac:dyDescent="0.2">
      <c r="A742" t="str">
        <f>B742&amp;COUNTIF($B$2:B742,B742)</f>
        <v>failed277</v>
      </c>
      <c r="B742" t="s">
        <v>14</v>
      </c>
      <c r="C742">
        <v>16</v>
      </c>
    </row>
    <row r="743" spans="1:13" x14ac:dyDescent="0.2">
      <c r="A743" t="str">
        <f>B743&amp;COUNTIF($B$2:B743,B743)</f>
        <v>successful412</v>
      </c>
      <c r="B743" t="s">
        <v>20</v>
      </c>
      <c r="C743">
        <v>130</v>
      </c>
      <c r="M743" s="8"/>
    </row>
    <row r="744" spans="1:13" x14ac:dyDescent="0.2">
      <c r="A744" t="str">
        <f>B744&amp;COUNTIF($B$2:B744,B744)</f>
        <v>successful413</v>
      </c>
      <c r="B744" t="s">
        <v>20</v>
      </c>
      <c r="C744">
        <v>122</v>
      </c>
    </row>
    <row r="745" spans="1:13" x14ac:dyDescent="0.2">
      <c r="A745" t="str">
        <f>B745&amp;COUNTIF($B$2:B745,B745)</f>
        <v>failed278</v>
      </c>
      <c r="B745" t="s">
        <v>14</v>
      </c>
      <c r="C745">
        <v>17</v>
      </c>
      <c r="M745" s="8"/>
    </row>
    <row r="746" spans="1:13" x14ac:dyDescent="0.2">
      <c r="A746" t="str">
        <f>B746&amp;COUNTIF($B$2:B746,B746)</f>
        <v>successful414</v>
      </c>
      <c r="B746" t="s">
        <v>20</v>
      </c>
      <c r="C746">
        <v>140</v>
      </c>
    </row>
    <row r="747" spans="1:13" x14ac:dyDescent="0.2">
      <c r="A747" t="str">
        <f>B747&amp;COUNTIF($B$2:B747,B747)</f>
        <v>failed279</v>
      </c>
      <c r="B747" t="s">
        <v>14</v>
      </c>
      <c r="C747">
        <v>34</v>
      </c>
      <c r="M747" s="8"/>
    </row>
    <row r="748" spans="1:13" x14ac:dyDescent="0.2">
      <c r="A748" t="str">
        <f>B748&amp;COUNTIF($B$2:B748,B748)</f>
        <v>successful415</v>
      </c>
      <c r="B748" t="s">
        <v>20</v>
      </c>
      <c r="C748">
        <v>3388</v>
      </c>
    </row>
    <row r="749" spans="1:13" x14ac:dyDescent="0.2">
      <c r="A749" t="str">
        <f>B749&amp;COUNTIF($B$2:B749,B749)</f>
        <v>successful416</v>
      </c>
      <c r="B749" t="s">
        <v>20</v>
      </c>
      <c r="C749">
        <v>280</v>
      </c>
      <c r="M749" s="8"/>
    </row>
    <row r="750" spans="1:13" x14ac:dyDescent="0.2">
      <c r="A750" t="str">
        <f>B750&amp;COUNTIF($B$2:B750,B750)</f>
        <v>canceled44</v>
      </c>
      <c r="B750" t="s">
        <v>74</v>
      </c>
      <c r="C750">
        <v>614</v>
      </c>
    </row>
    <row r="751" spans="1:13" x14ac:dyDescent="0.2">
      <c r="A751" t="str">
        <f>B751&amp;COUNTIF($B$2:B751,B751)</f>
        <v>successful417</v>
      </c>
      <c r="B751" t="s">
        <v>20</v>
      </c>
      <c r="C751">
        <v>366</v>
      </c>
      <c r="M751" s="8"/>
    </row>
    <row r="752" spans="1:13" x14ac:dyDescent="0.2">
      <c r="A752" t="str">
        <f>B752&amp;COUNTIF($B$2:B752,B752)</f>
        <v>failed280</v>
      </c>
      <c r="B752" t="s">
        <v>14</v>
      </c>
      <c r="C752">
        <v>1</v>
      </c>
    </row>
    <row r="753" spans="1:13" x14ac:dyDescent="0.2">
      <c r="A753" t="str">
        <f>B753&amp;COUNTIF($B$2:B753,B753)</f>
        <v>successful418</v>
      </c>
      <c r="B753" t="s">
        <v>20</v>
      </c>
      <c r="C753">
        <v>270</v>
      </c>
      <c r="M753" s="8"/>
    </row>
    <row r="754" spans="1:13" x14ac:dyDescent="0.2">
      <c r="A754" t="str">
        <f>B754&amp;COUNTIF($B$2:B754,B754)</f>
        <v>canceled45</v>
      </c>
      <c r="B754" t="s">
        <v>74</v>
      </c>
      <c r="C754">
        <v>114</v>
      </c>
    </row>
    <row r="755" spans="1:13" x14ac:dyDescent="0.2">
      <c r="A755" t="str">
        <f>B755&amp;COUNTIF($B$2:B755,B755)</f>
        <v>successful419</v>
      </c>
      <c r="B755" t="s">
        <v>20</v>
      </c>
      <c r="C755">
        <v>137</v>
      </c>
      <c r="M755" s="8"/>
    </row>
    <row r="756" spans="1:13" x14ac:dyDescent="0.2">
      <c r="A756" t="str">
        <f>B756&amp;COUNTIF($B$2:B756,B756)</f>
        <v>successful420</v>
      </c>
      <c r="B756" t="s">
        <v>20</v>
      </c>
      <c r="C756">
        <v>3205</v>
      </c>
    </row>
    <row r="757" spans="1:13" x14ac:dyDescent="0.2">
      <c r="A757" t="str">
        <f>B757&amp;COUNTIF($B$2:B757,B757)</f>
        <v>successful421</v>
      </c>
      <c r="B757" t="s">
        <v>20</v>
      </c>
      <c r="C757">
        <v>288</v>
      </c>
      <c r="M757" s="8"/>
    </row>
    <row r="758" spans="1:13" x14ac:dyDescent="0.2">
      <c r="A758" t="str">
        <f>B758&amp;COUNTIF($B$2:B758,B758)</f>
        <v>successful422</v>
      </c>
      <c r="B758" t="s">
        <v>20</v>
      </c>
      <c r="C758">
        <v>148</v>
      </c>
    </row>
    <row r="759" spans="1:13" x14ac:dyDescent="0.2">
      <c r="A759" t="str">
        <f>B759&amp;COUNTIF($B$2:B759,B759)</f>
        <v>successful423</v>
      </c>
      <c r="B759" t="s">
        <v>20</v>
      </c>
      <c r="C759">
        <v>114</v>
      </c>
      <c r="M759" s="8"/>
    </row>
    <row r="760" spans="1:13" x14ac:dyDescent="0.2">
      <c r="A760" t="str">
        <f>B760&amp;COUNTIF($B$2:B760,B760)</f>
        <v>successful424</v>
      </c>
      <c r="B760" t="s">
        <v>20</v>
      </c>
      <c r="C760">
        <v>1518</v>
      </c>
    </row>
    <row r="761" spans="1:13" x14ac:dyDescent="0.2">
      <c r="A761" t="str">
        <f>B761&amp;COUNTIF($B$2:B761,B761)</f>
        <v>failed281</v>
      </c>
      <c r="B761" t="s">
        <v>14</v>
      </c>
      <c r="C761">
        <v>1274</v>
      </c>
      <c r="M761" s="8"/>
    </row>
    <row r="762" spans="1:13" x14ac:dyDescent="0.2">
      <c r="A762" t="str">
        <f>B762&amp;COUNTIF($B$2:B762,B762)</f>
        <v>failed282</v>
      </c>
      <c r="B762" t="s">
        <v>14</v>
      </c>
      <c r="C762">
        <v>210</v>
      </c>
    </row>
    <row r="763" spans="1:13" x14ac:dyDescent="0.2">
      <c r="A763" t="str">
        <f>B763&amp;COUNTIF($B$2:B763,B763)</f>
        <v>successful425</v>
      </c>
      <c r="B763" t="s">
        <v>20</v>
      </c>
      <c r="C763">
        <v>166</v>
      </c>
      <c r="M763" s="8"/>
    </row>
    <row r="764" spans="1:13" x14ac:dyDescent="0.2">
      <c r="A764" t="str">
        <f>B764&amp;COUNTIF($B$2:B764,B764)</f>
        <v>successful426</v>
      </c>
      <c r="B764" t="s">
        <v>20</v>
      </c>
      <c r="C764">
        <v>100</v>
      </c>
    </row>
    <row r="765" spans="1:13" x14ac:dyDescent="0.2">
      <c r="A765" t="str">
        <f>B765&amp;COUNTIF($B$2:B765,B765)</f>
        <v>successful427</v>
      </c>
      <c r="B765" t="s">
        <v>20</v>
      </c>
      <c r="C765">
        <v>235</v>
      </c>
      <c r="M765" s="8"/>
    </row>
    <row r="766" spans="1:13" x14ac:dyDescent="0.2">
      <c r="A766" t="str">
        <f>B766&amp;COUNTIF($B$2:B766,B766)</f>
        <v>successful428</v>
      </c>
      <c r="B766" t="s">
        <v>20</v>
      </c>
      <c r="C766">
        <v>148</v>
      </c>
    </row>
    <row r="767" spans="1:13" x14ac:dyDescent="0.2">
      <c r="A767" t="str">
        <f>B767&amp;COUNTIF($B$2:B767,B767)</f>
        <v>successful429</v>
      </c>
      <c r="B767" t="s">
        <v>20</v>
      </c>
      <c r="C767">
        <v>198</v>
      </c>
      <c r="M767" s="8"/>
    </row>
    <row r="768" spans="1:13" x14ac:dyDescent="0.2">
      <c r="A768" t="str">
        <f>B768&amp;COUNTIF($B$2:B768,B768)</f>
        <v>failed283</v>
      </c>
      <c r="B768" t="s">
        <v>14</v>
      </c>
      <c r="C768">
        <v>248</v>
      </c>
    </row>
    <row r="769" spans="1:13" x14ac:dyDescent="0.2">
      <c r="A769" t="str">
        <f>B769&amp;COUNTIF($B$2:B769,B769)</f>
        <v>failed284</v>
      </c>
      <c r="B769" t="s">
        <v>14</v>
      </c>
      <c r="C769">
        <v>513</v>
      </c>
      <c r="M769" s="8"/>
    </row>
    <row r="770" spans="1:13" x14ac:dyDescent="0.2">
      <c r="A770" t="str">
        <f>B770&amp;COUNTIF($B$2:B770,B770)</f>
        <v>successful430</v>
      </c>
      <c r="B770" t="s">
        <v>20</v>
      </c>
      <c r="C770">
        <v>150</v>
      </c>
    </row>
    <row r="771" spans="1:13" x14ac:dyDescent="0.2">
      <c r="A771" t="str">
        <f>B771&amp;COUNTIF($B$2:B771,B771)</f>
        <v>failed285</v>
      </c>
      <c r="B771" t="s">
        <v>14</v>
      </c>
      <c r="C771">
        <v>3410</v>
      </c>
      <c r="M771" s="8"/>
    </row>
    <row r="772" spans="1:13" x14ac:dyDescent="0.2">
      <c r="A772" t="str">
        <f>B772&amp;COUNTIF($B$2:B772,B772)</f>
        <v>successful431</v>
      </c>
      <c r="B772" t="s">
        <v>20</v>
      </c>
      <c r="C772">
        <v>216</v>
      </c>
    </row>
    <row r="773" spans="1:13" x14ac:dyDescent="0.2">
      <c r="A773" t="str">
        <f>B773&amp;COUNTIF($B$2:B773,B773)</f>
        <v>canceled46</v>
      </c>
      <c r="B773" t="s">
        <v>74</v>
      </c>
      <c r="C773">
        <v>26</v>
      </c>
      <c r="M773" s="8"/>
    </row>
    <row r="774" spans="1:13" x14ac:dyDescent="0.2">
      <c r="A774" t="str">
        <f>B774&amp;COUNTIF($B$2:B774,B774)</f>
        <v>successful432</v>
      </c>
      <c r="B774" t="s">
        <v>20</v>
      </c>
      <c r="C774">
        <v>5139</v>
      </c>
    </row>
    <row r="775" spans="1:13" x14ac:dyDescent="0.2">
      <c r="A775" t="str">
        <f>B775&amp;COUNTIF($B$2:B775,B775)</f>
        <v>successful433</v>
      </c>
      <c r="B775" t="s">
        <v>20</v>
      </c>
      <c r="C775">
        <v>2353</v>
      </c>
      <c r="M775" s="8"/>
    </row>
    <row r="776" spans="1:13" x14ac:dyDescent="0.2">
      <c r="A776" t="str">
        <f>B776&amp;COUNTIF($B$2:B776,B776)</f>
        <v>successful434</v>
      </c>
      <c r="B776" t="s">
        <v>20</v>
      </c>
      <c r="C776">
        <v>78</v>
      </c>
    </row>
    <row r="777" spans="1:13" x14ac:dyDescent="0.2">
      <c r="A777" t="str">
        <f>B777&amp;COUNTIF($B$2:B777,B777)</f>
        <v>failed286</v>
      </c>
      <c r="B777" t="s">
        <v>14</v>
      </c>
      <c r="C777">
        <v>10</v>
      </c>
      <c r="M777" s="8"/>
    </row>
    <row r="778" spans="1:13" x14ac:dyDescent="0.2">
      <c r="A778" t="str">
        <f>B778&amp;COUNTIF($B$2:B778,B778)</f>
        <v>failed287</v>
      </c>
      <c r="B778" t="s">
        <v>14</v>
      </c>
      <c r="C778">
        <v>2201</v>
      </c>
    </row>
    <row r="779" spans="1:13" x14ac:dyDescent="0.2">
      <c r="A779" t="str">
        <f>B779&amp;COUNTIF($B$2:B779,B779)</f>
        <v>failed288</v>
      </c>
      <c r="B779" t="s">
        <v>14</v>
      </c>
      <c r="C779">
        <v>676</v>
      </c>
      <c r="M779" s="8"/>
    </row>
    <row r="780" spans="1:13" x14ac:dyDescent="0.2">
      <c r="A780" t="str">
        <f>B780&amp;COUNTIF($B$2:B780,B780)</f>
        <v>successful435</v>
      </c>
      <c r="B780" t="s">
        <v>20</v>
      </c>
      <c r="C780">
        <v>174</v>
      </c>
    </row>
    <row r="781" spans="1:13" x14ac:dyDescent="0.2">
      <c r="A781" t="str">
        <f>B781&amp;COUNTIF($B$2:B781,B781)</f>
        <v>failed289</v>
      </c>
      <c r="B781" t="s">
        <v>14</v>
      </c>
      <c r="C781">
        <v>831</v>
      </c>
      <c r="M781" s="8"/>
    </row>
    <row r="782" spans="1:13" x14ac:dyDescent="0.2">
      <c r="A782" t="str">
        <f>B782&amp;COUNTIF($B$2:B782,B782)</f>
        <v>successful436</v>
      </c>
      <c r="B782" t="s">
        <v>20</v>
      </c>
      <c r="C782">
        <v>164</v>
      </c>
    </row>
    <row r="783" spans="1:13" x14ac:dyDescent="0.2">
      <c r="A783" t="str">
        <f>B783&amp;COUNTIF($B$2:B783,B783)</f>
        <v>canceled47</v>
      </c>
      <c r="B783" t="s">
        <v>74</v>
      </c>
      <c r="C783">
        <v>56</v>
      </c>
      <c r="M783" s="8"/>
    </row>
    <row r="784" spans="1:13" x14ac:dyDescent="0.2">
      <c r="A784" t="str">
        <f>B784&amp;COUNTIF($B$2:B784,B784)</f>
        <v>successful437</v>
      </c>
      <c r="B784" t="s">
        <v>20</v>
      </c>
      <c r="C784">
        <v>161</v>
      </c>
    </row>
    <row r="785" spans="1:13" x14ac:dyDescent="0.2">
      <c r="A785" t="str">
        <f>B785&amp;COUNTIF($B$2:B785,B785)</f>
        <v>successful438</v>
      </c>
      <c r="B785" t="s">
        <v>20</v>
      </c>
      <c r="C785">
        <v>138</v>
      </c>
      <c r="M785" s="8"/>
    </row>
    <row r="786" spans="1:13" x14ac:dyDescent="0.2">
      <c r="A786" t="str">
        <f>B786&amp;COUNTIF($B$2:B786,B786)</f>
        <v>successful439</v>
      </c>
      <c r="B786" t="s">
        <v>20</v>
      </c>
      <c r="C786">
        <v>3308</v>
      </c>
    </row>
    <row r="787" spans="1:13" x14ac:dyDescent="0.2">
      <c r="A787" t="str">
        <f>B787&amp;COUNTIF($B$2:B787,B787)</f>
        <v>successful440</v>
      </c>
      <c r="B787" t="s">
        <v>20</v>
      </c>
      <c r="C787">
        <v>127</v>
      </c>
      <c r="M787" s="8"/>
    </row>
    <row r="788" spans="1:13" x14ac:dyDescent="0.2">
      <c r="A788" t="str">
        <f>B788&amp;COUNTIF($B$2:B788,B788)</f>
        <v>successful441</v>
      </c>
      <c r="B788" t="s">
        <v>20</v>
      </c>
      <c r="C788">
        <v>207</v>
      </c>
    </row>
    <row r="789" spans="1:13" x14ac:dyDescent="0.2">
      <c r="A789" t="str">
        <f>B789&amp;COUNTIF($B$2:B789,B789)</f>
        <v>failed290</v>
      </c>
      <c r="B789" t="s">
        <v>14</v>
      </c>
      <c r="C789">
        <v>859</v>
      </c>
      <c r="M789" s="8"/>
    </row>
    <row r="790" spans="1:13" x14ac:dyDescent="0.2">
      <c r="A790" t="str">
        <f>B790&amp;COUNTIF($B$2:B790,B790)</f>
        <v>live11</v>
      </c>
      <c r="B790" t="s">
        <v>47</v>
      </c>
      <c r="C790">
        <v>31</v>
      </c>
    </row>
    <row r="791" spans="1:13" x14ac:dyDescent="0.2">
      <c r="A791" t="str">
        <f>B791&amp;COUNTIF($B$2:B791,B791)</f>
        <v>failed291</v>
      </c>
      <c r="B791" t="s">
        <v>14</v>
      </c>
      <c r="C791">
        <v>45</v>
      </c>
      <c r="M791" s="8"/>
    </row>
    <row r="792" spans="1:13" x14ac:dyDescent="0.2">
      <c r="A792" t="str">
        <f>B792&amp;COUNTIF($B$2:B792,B792)</f>
        <v>canceled48</v>
      </c>
      <c r="B792" t="s">
        <v>74</v>
      </c>
      <c r="C792">
        <v>1113</v>
      </c>
    </row>
    <row r="793" spans="1:13" x14ac:dyDescent="0.2">
      <c r="A793" t="str">
        <f>B793&amp;COUNTIF($B$2:B793,B793)</f>
        <v>failed292</v>
      </c>
      <c r="B793" t="s">
        <v>14</v>
      </c>
      <c r="C793">
        <v>6</v>
      </c>
      <c r="M793" s="8"/>
    </row>
    <row r="794" spans="1:13" x14ac:dyDescent="0.2">
      <c r="A794" t="str">
        <f>B794&amp;COUNTIF($B$2:B794,B794)</f>
        <v>failed293</v>
      </c>
      <c r="B794" t="s">
        <v>14</v>
      </c>
      <c r="C794">
        <v>7</v>
      </c>
    </row>
    <row r="795" spans="1:13" x14ac:dyDescent="0.2">
      <c r="A795" t="str">
        <f>B795&amp;COUNTIF($B$2:B795,B795)</f>
        <v>successful442</v>
      </c>
      <c r="B795" t="s">
        <v>20</v>
      </c>
      <c r="C795">
        <v>181</v>
      </c>
      <c r="M795" s="8"/>
    </row>
    <row r="796" spans="1:13" x14ac:dyDescent="0.2">
      <c r="A796" t="str">
        <f>B796&amp;COUNTIF($B$2:B796,B796)</f>
        <v>successful443</v>
      </c>
      <c r="B796" t="s">
        <v>20</v>
      </c>
      <c r="C796">
        <v>110</v>
      </c>
    </row>
    <row r="797" spans="1:13" x14ac:dyDescent="0.2">
      <c r="A797" t="str">
        <f>B797&amp;COUNTIF($B$2:B797,B797)</f>
        <v>failed294</v>
      </c>
      <c r="B797" t="s">
        <v>14</v>
      </c>
      <c r="C797">
        <v>31</v>
      </c>
      <c r="M797" s="8"/>
    </row>
    <row r="798" spans="1:13" x14ac:dyDescent="0.2">
      <c r="A798" t="str">
        <f>B798&amp;COUNTIF($B$2:B798,B798)</f>
        <v>failed295</v>
      </c>
      <c r="B798" t="s">
        <v>14</v>
      </c>
      <c r="C798">
        <v>78</v>
      </c>
    </row>
    <row r="799" spans="1:13" x14ac:dyDescent="0.2">
      <c r="A799" t="str">
        <f>B799&amp;COUNTIF($B$2:B799,B799)</f>
        <v>successful444</v>
      </c>
      <c r="B799" t="s">
        <v>20</v>
      </c>
      <c r="C799">
        <v>185</v>
      </c>
      <c r="M799" s="8"/>
    </row>
    <row r="800" spans="1:13" x14ac:dyDescent="0.2">
      <c r="A800" t="str">
        <f>B800&amp;COUNTIF($B$2:B800,B800)</f>
        <v>successful445</v>
      </c>
      <c r="B800" t="s">
        <v>20</v>
      </c>
      <c r="C800">
        <v>121</v>
      </c>
    </row>
    <row r="801" spans="1:13" x14ac:dyDescent="0.2">
      <c r="A801" t="str">
        <f>B801&amp;COUNTIF($B$2:B801,B801)</f>
        <v>failed296</v>
      </c>
      <c r="B801" t="s">
        <v>14</v>
      </c>
      <c r="C801">
        <v>1225</v>
      </c>
      <c r="M801" s="8"/>
    </row>
    <row r="802" spans="1:13" x14ac:dyDescent="0.2">
      <c r="A802" t="str">
        <f>B802&amp;COUNTIF($B$2:B802,B802)</f>
        <v>failed297</v>
      </c>
      <c r="B802" t="s">
        <v>14</v>
      </c>
      <c r="C802">
        <v>1</v>
      </c>
    </row>
    <row r="803" spans="1:13" x14ac:dyDescent="0.2">
      <c r="A803" t="str">
        <f>B803&amp;COUNTIF($B$2:B803,B803)</f>
        <v>successful446</v>
      </c>
      <c r="B803" t="s">
        <v>20</v>
      </c>
      <c r="C803">
        <v>106</v>
      </c>
      <c r="M803" s="8"/>
    </row>
    <row r="804" spans="1:13" x14ac:dyDescent="0.2">
      <c r="A804" t="str">
        <f>B804&amp;COUNTIF($B$2:B804,B804)</f>
        <v>successful447</v>
      </c>
      <c r="B804" t="s">
        <v>20</v>
      </c>
      <c r="C804">
        <v>142</v>
      </c>
    </row>
    <row r="805" spans="1:13" x14ac:dyDescent="0.2">
      <c r="A805" t="str">
        <f>B805&amp;COUNTIF($B$2:B805,B805)</f>
        <v>successful448</v>
      </c>
      <c r="B805" t="s">
        <v>20</v>
      </c>
      <c r="C805">
        <v>233</v>
      </c>
      <c r="M805" s="8"/>
    </row>
    <row r="806" spans="1:13" x14ac:dyDescent="0.2">
      <c r="A806" t="str">
        <f>B806&amp;COUNTIF($B$2:B806,B806)</f>
        <v>successful449</v>
      </c>
      <c r="B806" t="s">
        <v>20</v>
      </c>
      <c r="C806">
        <v>218</v>
      </c>
    </row>
    <row r="807" spans="1:13" x14ac:dyDescent="0.2">
      <c r="A807" t="str">
        <f>B807&amp;COUNTIF($B$2:B807,B807)</f>
        <v>failed298</v>
      </c>
      <c r="B807" t="s">
        <v>14</v>
      </c>
      <c r="C807">
        <v>67</v>
      </c>
      <c r="M807" s="8"/>
    </row>
    <row r="808" spans="1:13" x14ac:dyDescent="0.2">
      <c r="A808" t="str">
        <f>B808&amp;COUNTIF($B$2:B808,B808)</f>
        <v>successful450</v>
      </c>
      <c r="B808" t="s">
        <v>20</v>
      </c>
      <c r="C808">
        <v>76</v>
      </c>
    </row>
    <row r="809" spans="1:13" x14ac:dyDescent="0.2">
      <c r="A809" t="str">
        <f>B809&amp;COUNTIF($B$2:B809,B809)</f>
        <v>successful451</v>
      </c>
      <c r="B809" t="s">
        <v>20</v>
      </c>
      <c r="C809">
        <v>43</v>
      </c>
      <c r="M809" s="8"/>
    </row>
    <row r="810" spans="1:13" x14ac:dyDescent="0.2">
      <c r="A810" t="str">
        <f>B810&amp;COUNTIF($B$2:B810,B810)</f>
        <v>failed299</v>
      </c>
      <c r="B810" t="s">
        <v>14</v>
      </c>
      <c r="C810">
        <v>19</v>
      </c>
    </row>
    <row r="811" spans="1:13" x14ac:dyDescent="0.2">
      <c r="A811" t="str">
        <f>B811&amp;COUNTIF($B$2:B811,B811)</f>
        <v>failed300</v>
      </c>
      <c r="B811" t="s">
        <v>14</v>
      </c>
      <c r="C811">
        <v>2108</v>
      </c>
      <c r="M811" s="8"/>
    </row>
    <row r="812" spans="1:13" x14ac:dyDescent="0.2">
      <c r="A812" t="str">
        <f>B812&amp;COUNTIF($B$2:B812,B812)</f>
        <v>successful452</v>
      </c>
      <c r="B812" t="s">
        <v>20</v>
      </c>
      <c r="C812">
        <v>221</v>
      </c>
    </row>
    <row r="813" spans="1:13" x14ac:dyDescent="0.2">
      <c r="A813" t="str">
        <f>B813&amp;COUNTIF($B$2:B813,B813)</f>
        <v>failed301</v>
      </c>
      <c r="B813" t="s">
        <v>14</v>
      </c>
      <c r="C813">
        <v>679</v>
      </c>
      <c r="M813" s="8"/>
    </row>
    <row r="814" spans="1:13" x14ac:dyDescent="0.2">
      <c r="A814" t="str">
        <f>B814&amp;COUNTIF($B$2:B814,B814)</f>
        <v>successful453</v>
      </c>
      <c r="B814" t="s">
        <v>20</v>
      </c>
      <c r="C814">
        <v>2805</v>
      </c>
    </row>
    <row r="815" spans="1:13" x14ac:dyDescent="0.2">
      <c r="A815" t="str">
        <f>B815&amp;COUNTIF($B$2:B815,B815)</f>
        <v>successful454</v>
      </c>
      <c r="B815" t="s">
        <v>20</v>
      </c>
      <c r="C815">
        <v>68</v>
      </c>
      <c r="M815" s="8"/>
    </row>
    <row r="816" spans="1:13" x14ac:dyDescent="0.2">
      <c r="A816" t="str">
        <f>B816&amp;COUNTIF($B$2:B816,B816)</f>
        <v>failed302</v>
      </c>
      <c r="B816" t="s">
        <v>14</v>
      </c>
      <c r="C816">
        <v>36</v>
      </c>
    </row>
    <row r="817" spans="1:13" x14ac:dyDescent="0.2">
      <c r="A817" t="str">
        <f>B817&amp;COUNTIF($B$2:B817,B817)</f>
        <v>successful455</v>
      </c>
      <c r="B817" t="s">
        <v>20</v>
      </c>
      <c r="C817">
        <v>183</v>
      </c>
      <c r="M817" s="8"/>
    </row>
    <row r="818" spans="1:13" x14ac:dyDescent="0.2">
      <c r="A818" t="str">
        <f>B818&amp;COUNTIF($B$2:B818,B818)</f>
        <v>successful456</v>
      </c>
      <c r="B818" t="s">
        <v>20</v>
      </c>
      <c r="C818">
        <v>133</v>
      </c>
    </row>
    <row r="819" spans="1:13" x14ac:dyDescent="0.2">
      <c r="A819" t="str">
        <f>B819&amp;COUNTIF($B$2:B819,B819)</f>
        <v>successful457</v>
      </c>
      <c r="B819" t="s">
        <v>20</v>
      </c>
      <c r="C819">
        <v>2489</v>
      </c>
      <c r="M819" s="8"/>
    </row>
    <row r="820" spans="1:13" x14ac:dyDescent="0.2">
      <c r="A820" t="str">
        <f>B820&amp;COUNTIF($B$2:B820,B820)</f>
        <v>successful458</v>
      </c>
      <c r="B820" t="s">
        <v>20</v>
      </c>
      <c r="C820">
        <v>69</v>
      </c>
    </row>
    <row r="821" spans="1:13" x14ac:dyDescent="0.2">
      <c r="A821" t="str">
        <f>B821&amp;COUNTIF($B$2:B821,B821)</f>
        <v>failed303</v>
      </c>
      <c r="B821" t="s">
        <v>14</v>
      </c>
      <c r="C821">
        <v>47</v>
      </c>
      <c r="M821" s="8"/>
    </row>
    <row r="822" spans="1:13" x14ac:dyDescent="0.2">
      <c r="A822" t="str">
        <f>B822&amp;COUNTIF($B$2:B822,B822)</f>
        <v>successful459</v>
      </c>
      <c r="B822" t="s">
        <v>20</v>
      </c>
      <c r="C822">
        <v>279</v>
      </c>
    </row>
    <row r="823" spans="1:13" x14ac:dyDescent="0.2">
      <c r="A823" t="str">
        <f>B823&amp;COUNTIF($B$2:B823,B823)</f>
        <v>successful460</v>
      </c>
      <c r="B823" t="s">
        <v>20</v>
      </c>
      <c r="C823">
        <v>210</v>
      </c>
      <c r="M823" s="8"/>
    </row>
    <row r="824" spans="1:13" x14ac:dyDescent="0.2">
      <c r="A824" t="str">
        <f>B824&amp;COUNTIF($B$2:B824,B824)</f>
        <v>successful461</v>
      </c>
      <c r="B824" t="s">
        <v>20</v>
      </c>
      <c r="C824">
        <v>2100</v>
      </c>
    </row>
    <row r="825" spans="1:13" x14ac:dyDescent="0.2">
      <c r="A825" t="str">
        <f>B825&amp;COUNTIF($B$2:B825,B825)</f>
        <v>successful462</v>
      </c>
      <c r="B825" t="s">
        <v>20</v>
      </c>
      <c r="C825">
        <v>252</v>
      </c>
      <c r="M825" s="8"/>
    </row>
    <row r="826" spans="1:13" x14ac:dyDescent="0.2">
      <c r="A826" t="str">
        <f>B826&amp;COUNTIF($B$2:B826,B826)</f>
        <v>successful463</v>
      </c>
      <c r="B826" t="s">
        <v>20</v>
      </c>
      <c r="C826">
        <v>1280</v>
      </c>
    </row>
    <row r="827" spans="1:13" x14ac:dyDescent="0.2">
      <c r="A827" t="str">
        <f>B827&amp;COUNTIF($B$2:B827,B827)</f>
        <v>successful464</v>
      </c>
      <c r="B827" t="s">
        <v>20</v>
      </c>
      <c r="C827">
        <v>157</v>
      </c>
      <c r="M827" s="8"/>
    </row>
    <row r="828" spans="1:13" x14ac:dyDescent="0.2">
      <c r="A828" t="str">
        <f>B828&amp;COUNTIF($B$2:B828,B828)</f>
        <v>successful465</v>
      </c>
      <c r="B828" t="s">
        <v>20</v>
      </c>
      <c r="C828">
        <v>194</v>
      </c>
    </row>
    <row r="829" spans="1:13" x14ac:dyDescent="0.2">
      <c r="A829" t="str">
        <f>B829&amp;COUNTIF($B$2:B829,B829)</f>
        <v>successful466</v>
      </c>
      <c r="B829" t="s">
        <v>20</v>
      </c>
      <c r="C829">
        <v>82</v>
      </c>
      <c r="M829" s="8"/>
    </row>
    <row r="830" spans="1:13" x14ac:dyDescent="0.2">
      <c r="A830" t="str">
        <f>B830&amp;COUNTIF($B$2:B830,B830)</f>
        <v>failed304</v>
      </c>
      <c r="B830" t="s">
        <v>14</v>
      </c>
      <c r="C830">
        <v>70</v>
      </c>
    </row>
    <row r="831" spans="1:13" x14ac:dyDescent="0.2">
      <c r="A831" t="str">
        <f>B831&amp;COUNTIF($B$2:B831,B831)</f>
        <v>failed305</v>
      </c>
      <c r="B831" t="s">
        <v>14</v>
      </c>
      <c r="C831">
        <v>154</v>
      </c>
      <c r="M831" s="8"/>
    </row>
    <row r="832" spans="1:13" x14ac:dyDescent="0.2">
      <c r="A832" t="str">
        <f>B832&amp;COUNTIF($B$2:B832,B832)</f>
        <v>failed306</v>
      </c>
      <c r="B832" t="s">
        <v>14</v>
      </c>
      <c r="C832">
        <v>22</v>
      </c>
    </row>
    <row r="833" spans="1:13" x14ac:dyDescent="0.2">
      <c r="A833" t="str">
        <f>B833&amp;COUNTIF($B$2:B833,B833)</f>
        <v>successful467</v>
      </c>
      <c r="B833" t="s">
        <v>20</v>
      </c>
      <c r="C833">
        <v>4233</v>
      </c>
      <c r="M833" s="8"/>
    </row>
    <row r="834" spans="1:13" x14ac:dyDescent="0.2">
      <c r="A834" t="str">
        <f>B834&amp;COUNTIF($B$2:B834,B834)</f>
        <v>successful468</v>
      </c>
      <c r="B834" t="s">
        <v>20</v>
      </c>
      <c r="C834">
        <v>1297</v>
      </c>
    </row>
    <row r="835" spans="1:13" x14ac:dyDescent="0.2">
      <c r="A835" t="str">
        <f>B835&amp;COUNTIF($B$2:B835,B835)</f>
        <v>successful469</v>
      </c>
      <c r="B835" t="s">
        <v>20</v>
      </c>
      <c r="C835">
        <v>165</v>
      </c>
      <c r="M835" s="8"/>
    </row>
    <row r="836" spans="1:13" x14ac:dyDescent="0.2">
      <c r="A836" t="str">
        <f>B836&amp;COUNTIF($B$2:B836,B836)</f>
        <v>successful470</v>
      </c>
      <c r="B836" t="s">
        <v>20</v>
      </c>
      <c r="C836">
        <v>119</v>
      </c>
    </row>
    <row r="837" spans="1:13" x14ac:dyDescent="0.2">
      <c r="A837" t="str">
        <f>B837&amp;COUNTIF($B$2:B837,B837)</f>
        <v>failed307</v>
      </c>
      <c r="B837" t="s">
        <v>14</v>
      </c>
      <c r="C837">
        <v>1758</v>
      </c>
      <c r="M837" s="8"/>
    </row>
    <row r="838" spans="1:13" x14ac:dyDescent="0.2">
      <c r="A838" t="str">
        <f>B838&amp;COUNTIF($B$2:B838,B838)</f>
        <v>failed308</v>
      </c>
      <c r="B838" t="s">
        <v>14</v>
      </c>
      <c r="C838">
        <v>94</v>
      </c>
    </row>
    <row r="839" spans="1:13" x14ac:dyDescent="0.2">
      <c r="A839" t="str">
        <f>B839&amp;COUNTIF($B$2:B839,B839)</f>
        <v>successful471</v>
      </c>
      <c r="B839" t="s">
        <v>20</v>
      </c>
      <c r="C839">
        <v>1797</v>
      </c>
      <c r="M839" s="8"/>
    </row>
    <row r="840" spans="1:13" x14ac:dyDescent="0.2">
      <c r="A840" t="str">
        <f>B840&amp;COUNTIF($B$2:B840,B840)</f>
        <v>successful472</v>
      </c>
      <c r="B840" t="s">
        <v>20</v>
      </c>
      <c r="C840">
        <v>261</v>
      </c>
    </row>
    <row r="841" spans="1:13" x14ac:dyDescent="0.2">
      <c r="A841" t="str">
        <f>B841&amp;COUNTIF($B$2:B841,B841)</f>
        <v>successful473</v>
      </c>
      <c r="B841" t="s">
        <v>20</v>
      </c>
      <c r="C841">
        <v>157</v>
      </c>
      <c r="M841" s="8"/>
    </row>
    <row r="842" spans="1:13" x14ac:dyDescent="0.2">
      <c r="A842" t="str">
        <f>B842&amp;COUNTIF($B$2:B842,B842)</f>
        <v>successful474</v>
      </c>
      <c r="B842" t="s">
        <v>20</v>
      </c>
      <c r="C842">
        <v>3533</v>
      </c>
    </row>
    <row r="843" spans="1:13" x14ac:dyDescent="0.2">
      <c r="A843" t="str">
        <f>B843&amp;COUNTIF($B$2:B843,B843)</f>
        <v>successful475</v>
      </c>
      <c r="B843" t="s">
        <v>20</v>
      </c>
      <c r="C843">
        <v>155</v>
      </c>
      <c r="M843" s="8"/>
    </row>
    <row r="844" spans="1:13" x14ac:dyDescent="0.2">
      <c r="A844" t="str">
        <f>B844&amp;COUNTIF($B$2:B844,B844)</f>
        <v>successful476</v>
      </c>
      <c r="B844" t="s">
        <v>20</v>
      </c>
      <c r="C844">
        <v>132</v>
      </c>
    </row>
    <row r="845" spans="1:13" x14ac:dyDescent="0.2">
      <c r="A845" t="str">
        <f>B845&amp;COUNTIF($B$2:B845,B845)</f>
        <v>failed309</v>
      </c>
      <c r="B845" t="s">
        <v>14</v>
      </c>
      <c r="C845">
        <v>33</v>
      </c>
      <c r="M845" s="8"/>
    </row>
    <row r="846" spans="1:13" x14ac:dyDescent="0.2">
      <c r="A846" t="str">
        <f>B846&amp;COUNTIF($B$2:B846,B846)</f>
        <v>canceled49</v>
      </c>
      <c r="B846" t="s">
        <v>74</v>
      </c>
      <c r="C846">
        <v>94</v>
      </c>
    </row>
    <row r="847" spans="1:13" x14ac:dyDescent="0.2">
      <c r="A847" t="str">
        <f>B847&amp;COUNTIF($B$2:B847,B847)</f>
        <v>successful477</v>
      </c>
      <c r="B847" t="s">
        <v>20</v>
      </c>
      <c r="C847">
        <v>1354</v>
      </c>
      <c r="M847" s="8"/>
    </row>
    <row r="848" spans="1:13" x14ac:dyDescent="0.2">
      <c r="A848" t="str">
        <f>B848&amp;COUNTIF($B$2:B848,B848)</f>
        <v>successful478</v>
      </c>
      <c r="B848" t="s">
        <v>20</v>
      </c>
      <c r="C848">
        <v>48</v>
      </c>
    </row>
    <row r="849" spans="1:13" x14ac:dyDescent="0.2">
      <c r="A849" t="str">
        <f>B849&amp;COUNTIF($B$2:B849,B849)</f>
        <v>successful479</v>
      </c>
      <c r="B849" t="s">
        <v>20</v>
      </c>
      <c r="C849">
        <v>110</v>
      </c>
      <c r="M849" s="8"/>
    </row>
    <row r="850" spans="1:13" x14ac:dyDescent="0.2">
      <c r="A850" t="str">
        <f>B850&amp;COUNTIF($B$2:B850,B850)</f>
        <v>successful480</v>
      </c>
      <c r="B850" t="s">
        <v>20</v>
      </c>
      <c r="C850">
        <v>172</v>
      </c>
    </row>
    <row r="851" spans="1:13" x14ac:dyDescent="0.2">
      <c r="A851" t="str">
        <f>B851&amp;COUNTIF($B$2:B851,B851)</f>
        <v>successful481</v>
      </c>
      <c r="B851" t="s">
        <v>20</v>
      </c>
      <c r="C851">
        <v>307</v>
      </c>
      <c r="M851" s="8"/>
    </row>
    <row r="852" spans="1:13" x14ac:dyDescent="0.2">
      <c r="A852" t="str">
        <f>B852&amp;COUNTIF($B$2:B852,B852)</f>
        <v>failed310</v>
      </c>
      <c r="B852" t="s">
        <v>14</v>
      </c>
      <c r="C852">
        <v>1</v>
      </c>
    </row>
    <row r="853" spans="1:13" x14ac:dyDescent="0.2">
      <c r="A853" t="str">
        <f>B853&amp;COUNTIF($B$2:B853,B853)</f>
        <v>successful482</v>
      </c>
      <c r="B853" t="s">
        <v>20</v>
      </c>
      <c r="C853">
        <v>160</v>
      </c>
      <c r="M853" s="8"/>
    </row>
    <row r="854" spans="1:13" x14ac:dyDescent="0.2">
      <c r="A854" t="str">
        <f>B854&amp;COUNTIF($B$2:B854,B854)</f>
        <v>failed311</v>
      </c>
      <c r="B854" t="s">
        <v>14</v>
      </c>
      <c r="C854">
        <v>31</v>
      </c>
    </row>
    <row r="855" spans="1:13" x14ac:dyDescent="0.2">
      <c r="A855" t="str">
        <f>B855&amp;COUNTIF($B$2:B855,B855)</f>
        <v>successful483</v>
      </c>
      <c r="B855" t="s">
        <v>20</v>
      </c>
      <c r="C855">
        <v>1467</v>
      </c>
      <c r="M855" s="8"/>
    </row>
    <row r="856" spans="1:13" x14ac:dyDescent="0.2">
      <c r="A856" t="str">
        <f>B856&amp;COUNTIF($B$2:B856,B856)</f>
        <v>successful484</v>
      </c>
      <c r="B856" t="s">
        <v>20</v>
      </c>
      <c r="C856">
        <v>2662</v>
      </c>
    </row>
    <row r="857" spans="1:13" x14ac:dyDescent="0.2">
      <c r="A857" t="str">
        <f>B857&amp;COUNTIF($B$2:B857,B857)</f>
        <v>successful485</v>
      </c>
      <c r="B857" t="s">
        <v>20</v>
      </c>
      <c r="C857">
        <v>452</v>
      </c>
      <c r="M857" s="8"/>
    </row>
    <row r="858" spans="1:13" x14ac:dyDescent="0.2">
      <c r="A858" t="str">
        <f>B858&amp;COUNTIF($B$2:B858,B858)</f>
        <v>successful486</v>
      </c>
      <c r="B858" t="s">
        <v>20</v>
      </c>
      <c r="C858">
        <v>158</v>
      </c>
    </row>
    <row r="859" spans="1:13" x14ac:dyDescent="0.2">
      <c r="A859" t="str">
        <f>B859&amp;COUNTIF($B$2:B859,B859)</f>
        <v>successful487</v>
      </c>
      <c r="B859" t="s">
        <v>20</v>
      </c>
      <c r="C859">
        <v>225</v>
      </c>
      <c r="M859" s="8"/>
    </row>
    <row r="860" spans="1:13" x14ac:dyDescent="0.2">
      <c r="A860" t="str">
        <f>B860&amp;COUNTIF($B$2:B860,B860)</f>
        <v>failed312</v>
      </c>
      <c r="B860" t="s">
        <v>14</v>
      </c>
      <c r="C860">
        <v>35</v>
      </c>
    </row>
    <row r="861" spans="1:13" x14ac:dyDescent="0.2">
      <c r="A861" t="str">
        <f>B861&amp;COUNTIF($B$2:B861,B861)</f>
        <v>failed313</v>
      </c>
      <c r="B861" t="s">
        <v>14</v>
      </c>
      <c r="C861">
        <v>63</v>
      </c>
      <c r="M861" s="8"/>
    </row>
    <row r="862" spans="1:13" x14ac:dyDescent="0.2">
      <c r="A862" t="str">
        <f>B862&amp;COUNTIF($B$2:B862,B862)</f>
        <v>successful488</v>
      </c>
      <c r="B862" t="s">
        <v>20</v>
      </c>
      <c r="C862">
        <v>65</v>
      </c>
    </row>
    <row r="863" spans="1:13" x14ac:dyDescent="0.2">
      <c r="A863" t="str">
        <f>B863&amp;COUNTIF($B$2:B863,B863)</f>
        <v>successful489</v>
      </c>
      <c r="B863" t="s">
        <v>20</v>
      </c>
      <c r="C863">
        <v>163</v>
      </c>
      <c r="M863" s="8"/>
    </row>
    <row r="864" spans="1:13" x14ac:dyDescent="0.2">
      <c r="A864" t="str">
        <f>B864&amp;COUNTIF($B$2:B864,B864)</f>
        <v>successful490</v>
      </c>
      <c r="B864" t="s">
        <v>20</v>
      </c>
      <c r="C864">
        <v>85</v>
      </c>
    </row>
    <row r="865" spans="1:13" x14ac:dyDescent="0.2">
      <c r="A865" t="str">
        <f>B865&amp;COUNTIF($B$2:B865,B865)</f>
        <v>successful491</v>
      </c>
      <c r="B865" t="s">
        <v>20</v>
      </c>
      <c r="C865">
        <v>217</v>
      </c>
      <c r="M865" s="8"/>
    </row>
    <row r="866" spans="1:13" x14ac:dyDescent="0.2">
      <c r="A866" t="str">
        <f>B866&amp;COUNTIF($B$2:B866,B866)</f>
        <v>successful492</v>
      </c>
      <c r="B866" t="s">
        <v>20</v>
      </c>
      <c r="C866">
        <v>150</v>
      </c>
    </row>
    <row r="867" spans="1:13" x14ac:dyDescent="0.2">
      <c r="A867" t="str">
        <f>B867&amp;COUNTIF($B$2:B867,B867)</f>
        <v>successful493</v>
      </c>
      <c r="B867" t="s">
        <v>20</v>
      </c>
      <c r="C867">
        <v>3272</v>
      </c>
      <c r="M867" s="8"/>
    </row>
    <row r="868" spans="1:13" x14ac:dyDescent="0.2">
      <c r="A868" t="str">
        <f>B868&amp;COUNTIF($B$2:B868,B868)</f>
        <v>canceled50</v>
      </c>
      <c r="B868" t="s">
        <v>74</v>
      </c>
      <c r="C868">
        <v>898</v>
      </c>
    </row>
    <row r="869" spans="1:13" x14ac:dyDescent="0.2">
      <c r="A869" t="str">
        <f>B869&amp;COUNTIF($B$2:B869,B869)</f>
        <v>successful494</v>
      </c>
      <c r="B869" t="s">
        <v>20</v>
      </c>
      <c r="C869">
        <v>300</v>
      </c>
      <c r="M869" s="8"/>
    </row>
    <row r="870" spans="1:13" x14ac:dyDescent="0.2">
      <c r="A870" t="str">
        <f>B870&amp;COUNTIF($B$2:B870,B870)</f>
        <v>successful495</v>
      </c>
      <c r="B870" t="s">
        <v>20</v>
      </c>
      <c r="C870">
        <v>126</v>
      </c>
    </row>
    <row r="871" spans="1:13" x14ac:dyDescent="0.2">
      <c r="A871" t="str">
        <f>B871&amp;COUNTIF($B$2:B871,B871)</f>
        <v>failed314</v>
      </c>
      <c r="B871" t="s">
        <v>14</v>
      </c>
      <c r="C871">
        <v>526</v>
      </c>
      <c r="M871" s="8"/>
    </row>
    <row r="872" spans="1:13" x14ac:dyDescent="0.2">
      <c r="A872" t="str">
        <f>B872&amp;COUNTIF($B$2:B872,B872)</f>
        <v>failed315</v>
      </c>
      <c r="B872" t="s">
        <v>14</v>
      </c>
      <c r="C872">
        <v>121</v>
      </c>
    </row>
    <row r="873" spans="1:13" x14ac:dyDescent="0.2">
      <c r="A873" t="str">
        <f>B873&amp;COUNTIF($B$2:B873,B873)</f>
        <v>successful496</v>
      </c>
      <c r="B873" t="s">
        <v>20</v>
      </c>
      <c r="C873">
        <v>2320</v>
      </c>
      <c r="M873" s="8"/>
    </row>
    <row r="874" spans="1:13" x14ac:dyDescent="0.2">
      <c r="A874" t="str">
        <f>B874&amp;COUNTIF($B$2:B874,B874)</f>
        <v>successful497</v>
      </c>
      <c r="B874" t="s">
        <v>20</v>
      </c>
      <c r="C874">
        <v>81</v>
      </c>
    </row>
    <row r="875" spans="1:13" x14ac:dyDescent="0.2">
      <c r="A875" t="str">
        <f>B875&amp;COUNTIF($B$2:B875,B875)</f>
        <v>successful498</v>
      </c>
      <c r="B875" t="s">
        <v>20</v>
      </c>
      <c r="C875">
        <v>1887</v>
      </c>
      <c r="M875" s="8"/>
    </row>
    <row r="876" spans="1:13" x14ac:dyDescent="0.2">
      <c r="A876" t="str">
        <f>B876&amp;COUNTIF($B$2:B876,B876)</f>
        <v>successful499</v>
      </c>
      <c r="B876" t="s">
        <v>20</v>
      </c>
      <c r="C876">
        <v>4358</v>
      </c>
    </row>
    <row r="877" spans="1:13" x14ac:dyDescent="0.2">
      <c r="A877" t="str">
        <f>B877&amp;COUNTIF($B$2:B877,B877)</f>
        <v>failed316</v>
      </c>
      <c r="B877" t="s">
        <v>14</v>
      </c>
      <c r="C877">
        <v>67</v>
      </c>
      <c r="M877" s="8"/>
    </row>
    <row r="878" spans="1:13" x14ac:dyDescent="0.2">
      <c r="A878" t="str">
        <f>B878&amp;COUNTIF($B$2:B878,B878)</f>
        <v>failed317</v>
      </c>
      <c r="B878" t="s">
        <v>14</v>
      </c>
      <c r="C878">
        <v>57</v>
      </c>
    </row>
    <row r="879" spans="1:13" x14ac:dyDescent="0.2">
      <c r="A879" t="str">
        <f>B879&amp;COUNTIF($B$2:B879,B879)</f>
        <v>failed318</v>
      </c>
      <c r="B879" t="s">
        <v>14</v>
      </c>
      <c r="C879">
        <v>1229</v>
      </c>
      <c r="M879" s="8"/>
    </row>
    <row r="880" spans="1:13" x14ac:dyDescent="0.2">
      <c r="A880" t="str">
        <f>B880&amp;COUNTIF($B$2:B880,B880)</f>
        <v>failed319</v>
      </c>
      <c r="B880" t="s">
        <v>14</v>
      </c>
      <c r="C880">
        <v>12</v>
      </c>
    </row>
    <row r="881" spans="1:13" x14ac:dyDescent="0.2">
      <c r="A881" t="str">
        <f>B881&amp;COUNTIF($B$2:B881,B881)</f>
        <v>successful500</v>
      </c>
      <c r="B881" t="s">
        <v>20</v>
      </c>
      <c r="C881">
        <v>53</v>
      </c>
      <c r="M881" s="8"/>
    </row>
    <row r="882" spans="1:13" x14ac:dyDescent="0.2">
      <c r="A882" t="str">
        <f>B882&amp;COUNTIF($B$2:B882,B882)</f>
        <v>successful501</v>
      </c>
      <c r="B882" t="s">
        <v>20</v>
      </c>
      <c r="C882">
        <v>2414</v>
      </c>
    </row>
    <row r="883" spans="1:13" x14ac:dyDescent="0.2">
      <c r="A883" t="str">
        <f>B883&amp;COUNTIF($B$2:B883,B883)</f>
        <v>failed320</v>
      </c>
      <c r="B883" t="s">
        <v>14</v>
      </c>
      <c r="C883">
        <v>452</v>
      </c>
      <c r="M883" s="8"/>
    </row>
    <row r="884" spans="1:13" x14ac:dyDescent="0.2">
      <c r="A884" t="str">
        <f>B884&amp;COUNTIF($B$2:B884,B884)</f>
        <v>successful502</v>
      </c>
      <c r="B884" t="s">
        <v>20</v>
      </c>
      <c r="C884">
        <v>80</v>
      </c>
    </row>
    <row r="885" spans="1:13" x14ac:dyDescent="0.2">
      <c r="A885" t="str">
        <f>B885&amp;COUNTIF($B$2:B885,B885)</f>
        <v>successful503</v>
      </c>
      <c r="B885" t="s">
        <v>20</v>
      </c>
      <c r="C885">
        <v>193</v>
      </c>
      <c r="M885" s="8"/>
    </row>
    <row r="886" spans="1:13" x14ac:dyDescent="0.2">
      <c r="A886" t="str">
        <f>B886&amp;COUNTIF($B$2:B886,B886)</f>
        <v>failed321</v>
      </c>
      <c r="B886" t="s">
        <v>14</v>
      </c>
      <c r="C886">
        <v>1886</v>
      </c>
    </row>
    <row r="887" spans="1:13" x14ac:dyDescent="0.2">
      <c r="A887" t="str">
        <f>B887&amp;COUNTIF($B$2:B887,B887)</f>
        <v>successful504</v>
      </c>
      <c r="B887" t="s">
        <v>20</v>
      </c>
      <c r="C887">
        <v>52</v>
      </c>
      <c r="M887" s="8"/>
    </row>
    <row r="888" spans="1:13" x14ac:dyDescent="0.2">
      <c r="A888" t="str">
        <f>B888&amp;COUNTIF($B$2:B888,B888)</f>
        <v>failed322</v>
      </c>
      <c r="B888" t="s">
        <v>14</v>
      </c>
      <c r="C888">
        <v>1825</v>
      </c>
    </row>
    <row r="889" spans="1:13" x14ac:dyDescent="0.2">
      <c r="A889" t="str">
        <f>B889&amp;COUNTIF($B$2:B889,B889)</f>
        <v>failed323</v>
      </c>
      <c r="B889" t="s">
        <v>14</v>
      </c>
      <c r="C889">
        <v>31</v>
      </c>
      <c r="M889" s="8"/>
    </row>
    <row r="890" spans="1:13" x14ac:dyDescent="0.2">
      <c r="A890" t="str">
        <f>B890&amp;COUNTIF($B$2:B890,B890)</f>
        <v>successful505</v>
      </c>
      <c r="B890" t="s">
        <v>20</v>
      </c>
      <c r="C890">
        <v>290</v>
      </c>
    </row>
    <row r="891" spans="1:13" x14ac:dyDescent="0.2">
      <c r="A891" t="str">
        <f>B891&amp;COUNTIF($B$2:B891,B891)</f>
        <v>successful506</v>
      </c>
      <c r="B891" t="s">
        <v>20</v>
      </c>
      <c r="C891">
        <v>122</v>
      </c>
      <c r="M891" s="8"/>
    </row>
    <row r="892" spans="1:13" x14ac:dyDescent="0.2">
      <c r="A892" t="str">
        <f>B892&amp;COUNTIF($B$2:B892,B892)</f>
        <v>successful507</v>
      </c>
      <c r="B892" t="s">
        <v>20</v>
      </c>
      <c r="C892">
        <v>1470</v>
      </c>
    </row>
    <row r="893" spans="1:13" x14ac:dyDescent="0.2">
      <c r="A893" t="str">
        <f>B893&amp;COUNTIF($B$2:B893,B893)</f>
        <v>successful508</v>
      </c>
      <c r="B893" t="s">
        <v>20</v>
      </c>
      <c r="C893">
        <v>165</v>
      </c>
      <c r="M893" s="8"/>
    </row>
    <row r="894" spans="1:13" x14ac:dyDescent="0.2">
      <c r="A894" t="str">
        <f>B894&amp;COUNTIF($B$2:B894,B894)</f>
        <v>successful509</v>
      </c>
      <c r="B894" t="s">
        <v>20</v>
      </c>
      <c r="C894">
        <v>182</v>
      </c>
    </row>
    <row r="895" spans="1:13" x14ac:dyDescent="0.2">
      <c r="A895" t="str">
        <f>B895&amp;COUNTIF($B$2:B895,B895)</f>
        <v>successful510</v>
      </c>
      <c r="B895" t="s">
        <v>20</v>
      </c>
      <c r="C895">
        <v>199</v>
      </c>
      <c r="M895" s="8"/>
    </row>
    <row r="896" spans="1:13" x14ac:dyDescent="0.2">
      <c r="A896" t="str">
        <f>B896&amp;COUNTIF($B$2:B896,B896)</f>
        <v>successful511</v>
      </c>
      <c r="B896" t="s">
        <v>20</v>
      </c>
      <c r="C896">
        <v>56</v>
      </c>
    </row>
    <row r="897" spans="1:13" x14ac:dyDescent="0.2">
      <c r="A897" t="str">
        <f>B897&amp;COUNTIF($B$2:B897,B897)</f>
        <v>failed324</v>
      </c>
      <c r="B897" t="s">
        <v>14</v>
      </c>
      <c r="C897">
        <v>107</v>
      </c>
      <c r="M897" s="8"/>
    </row>
    <row r="898" spans="1:13" x14ac:dyDescent="0.2">
      <c r="A898" t="str">
        <f>B898&amp;COUNTIF($B$2:B898,B898)</f>
        <v>successful512</v>
      </c>
      <c r="B898" t="s">
        <v>20</v>
      </c>
      <c r="C898">
        <v>1460</v>
      </c>
    </row>
    <row r="899" spans="1:13" x14ac:dyDescent="0.2">
      <c r="A899" t="str">
        <f>B899&amp;COUNTIF($B$2:B899,B899)</f>
        <v>failed325</v>
      </c>
      <c r="B899" t="s">
        <v>14</v>
      </c>
      <c r="C899">
        <v>27</v>
      </c>
      <c r="M899" s="8"/>
    </row>
    <row r="900" spans="1:13" x14ac:dyDescent="0.2">
      <c r="A900" t="str">
        <f>B900&amp;COUNTIF($B$2:B900,B900)</f>
        <v>failed326</v>
      </c>
      <c r="B900" t="s">
        <v>14</v>
      </c>
      <c r="C900">
        <v>1221</v>
      </c>
    </row>
    <row r="901" spans="1:13" x14ac:dyDescent="0.2">
      <c r="A901" t="str">
        <f>B901&amp;COUNTIF($B$2:B901,B901)</f>
        <v>successful513</v>
      </c>
      <c r="B901" t="s">
        <v>20</v>
      </c>
      <c r="C901">
        <v>123</v>
      </c>
      <c r="M901" s="8"/>
    </row>
    <row r="902" spans="1:13" x14ac:dyDescent="0.2">
      <c r="A902" t="str">
        <f>B902&amp;COUNTIF($B$2:B902,B902)</f>
        <v>failed327</v>
      </c>
      <c r="B902" t="s">
        <v>14</v>
      </c>
      <c r="C902">
        <v>1</v>
      </c>
    </row>
    <row r="903" spans="1:13" x14ac:dyDescent="0.2">
      <c r="A903" t="str">
        <f>B903&amp;COUNTIF($B$2:B903,B903)</f>
        <v>successful514</v>
      </c>
      <c r="B903" t="s">
        <v>20</v>
      </c>
      <c r="C903">
        <v>159</v>
      </c>
      <c r="M903" s="8"/>
    </row>
    <row r="904" spans="1:13" x14ac:dyDescent="0.2">
      <c r="A904" t="str">
        <f>B904&amp;COUNTIF($B$2:B904,B904)</f>
        <v>successful515</v>
      </c>
      <c r="B904" t="s">
        <v>20</v>
      </c>
      <c r="C904">
        <v>110</v>
      </c>
    </row>
    <row r="905" spans="1:13" x14ac:dyDescent="0.2">
      <c r="A905" t="str">
        <f>B905&amp;COUNTIF($B$2:B905,B905)</f>
        <v>live12</v>
      </c>
      <c r="B905" t="s">
        <v>47</v>
      </c>
      <c r="C905">
        <v>14</v>
      </c>
      <c r="M905" s="8"/>
    </row>
    <row r="906" spans="1:13" x14ac:dyDescent="0.2">
      <c r="A906" t="str">
        <f>B906&amp;COUNTIF($B$2:B906,B906)</f>
        <v>failed328</v>
      </c>
      <c r="B906" t="s">
        <v>14</v>
      </c>
      <c r="C906">
        <v>16</v>
      </c>
    </row>
    <row r="907" spans="1:13" x14ac:dyDescent="0.2">
      <c r="A907" t="str">
        <f>B907&amp;COUNTIF($B$2:B907,B907)</f>
        <v>successful516</v>
      </c>
      <c r="B907" t="s">
        <v>20</v>
      </c>
      <c r="C907">
        <v>236</v>
      </c>
      <c r="M907" s="8"/>
    </row>
    <row r="908" spans="1:13" x14ac:dyDescent="0.2">
      <c r="A908" t="str">
        <f>B908&amp;COUNTIF($B$2:B908,B908)</f>
        <v>successful517</v>
      </c>
      <c r="B908" t="s">
        <v>20</v>
      </c>
      <c r="C908">
        <v>191</v>
      </c>
    </row>
    <row r="909" spans="1:13" x14ac:dyDescent="0.2">
      <c r="A909" t="str">
        <f>B909&amp;COUNTIF($B$2:B909,B909)</f>
        <v>failed329</v>
      </c>
      <c r="B909" t="s">
        <v>14</v>
      </c>
      <c r="C909">
        <v>41</v>
      </c>
      <c r="M909" s="8"/>
    </row>
    <row r="910" spans="1:13" x14ac:dyDescent="0.2">
      <c r="A910" t="str">
        <f>B910&amp;COUNTIF($B$2:B910,B910)</f>
        <v>successful518</v>
      </c>
      <c r="B910" t="s">
        <v>20</v>
      </c>
      <c r="C910">
        <v>3934</v>
      </c>
    </row>
    <row r="911" spans="1:13" x14ac:dyDescent="0.2">
      <c r="A911" t="str">
        <f>B911&amp;COUNTIF($B$2:B911,B911)</f>
        <v>successful519</v>
      </c>
      <c r="B911" t="s">
        <v>20</v>
      </c>
      <c r="C911">
        <v>80</v>
      </c>
      <c r="M911" s="8"/>
    </row>
    <row r="912" spans="1:13" x14ac:dyDescent="0.2">
      <c r="A912" t="str">
        <f>B912&amp;COUNTIF($B$2:B912,B912)</f>
        <v>canceled51</v>
      </c>
      <c r="B912" t="s">
        <v>74</v>
      </c>
      <c r="C912">
        <v>296</v>
      </c>
    </row>
    <row r="913" spans="1:13" x14ac:dyDescent="0.2">
      <c r="A913" t="str">
        <f>B913&amp;COUNTIF($B$2:B913,B913)</f>
        <v>successful520</v>
      </c>
      <c r="B913" t="s">
        <v>20</v>
      </c>
      <c r="C913">
        <v>462</v>
      </c>
      <c r="M913" s="8"/>
    </row>
    <row r="914" spans="1:13" x14ac:dyDescent="0.2">
      <c r="A914" t="str">
        <f>B914&amp;COUNTIF($B$2:B914,B914)</f>
        <v>successful521</v>
      </c>
      <c r="B914" t="s">
        <v>20</v>
      </c>
      <c r="C914">
        <v>179</v>
      </c>
    </row>
    <row r="915" spans="1:13" x14ac:dyDescent="0.2">
      <c r="A915" t="str">
        <f>B915&amp;COUNTIF($B$2:B915,B915)</f>
        <v>failed330</v>
      </c>
      <c r="B915" t="s">
        <v>14</v>
      </c>
      <c r="C915">
        <v>523</v>
      </c>
      <c r="M915" s="8"/>
    </row>
    <row r="916" spans="1:13" x14ac:dyDescent="0.2">
      <c r="A916" t="str">
        <f>B916&amp;COUNTIF($B$2:B916,B916)</f>
        <v>failed331</v>
      </c>
      <c r="B916" t="s">
        <v>14</v>
      </c>
      <c r="C916">
        <v>141</v>
      </c>
    </row>
    <row r="917" spans="1:13" x14ac:dyDescent="0.2">
      <c r="A917" t="str">
        <f>B917&amp;COUNTIF($B$2:B917,B917)</f>
        <v>successful522</v>
      </c>
      <c r="B917" t="s">
        <v>20</v>
      </c>
      <c r="C917">
        <v>1866</v>
      </c>
      <c r="M917" s="8"/>
    </row>
    <row r="918" spans="1:13" x14ac:dyDescent="0.2">
      <c r="A918" t="str">
        <f>B918&amp;COUNTIF($B$2:B918,B918)</f>
        <v>failed332</v>
      </c>
      <c r="B918" t="s">
        <v>14</v>
      </c>
      <c r="C918">
        <v>52</v>
      </c>
    </row>
    <row r="919" spans="1:13" x14ac:dyDescent="0.2">
      <c r="A919" t="str">
        <f>B919&amp;COUNTIF($B$2:B919,B919)</f>
        <v>live13</v>
      </c>
      <c r="B919" t="s">
        <v>47</v>
      </c>
      <c r="C919">
        <v>27</v>
      </c>
      <c r="M919" s="8"/>
    </row>
    <row r="920" spans="1:13" x14ac:dyDescent="0.2">
      <c r="A920" t="str">
        <f>B920&amp;COUNTIF($B$2:B920,B920)</f>
        <v>successful523</v>
      </c>
      <c r="B920" t="s">
        <v>20</v>
      </c>
      <c r="C920">
        <v>156</v>
      </c>
    </row>
    <row r="921" spans="1:13" x14ac:dyDescent="0.2">
      <c r="A921" t="str">
        <f>B921&amp;COUNTIF($B$2:B921,B921)</f>
        <v>failed333</v>
      </c>
      <c r="B921" t="s">
        <v>14</v>
      </c>
      <c r="C921">
        <v>225</v>
      </c>
      <c r="M921" s="8"/>
    </row>
    <row r="922" spans="1:13" x14ac:dyDescent="0.2">
      <c r="A922" t="str">
        <f>B922&amp;COUNTIF($B$2:B922,B922)</f>
        <v>successful524</v>
      </c>
      <c r="B922" t="s">
        <v>20</v>
      </c>
      <c r="C922">
        <v>255</v>
      </c>
    </row>
    <row r="923" spans="1:13" x14ac:dyDescent="0.2">
      <c r="A923" t="str">
        <f>B923&amp;COUNTIF($B$2:B923,B923)</f>
        <v>failed334</v>
      </c>
      <c r="B923" t="s">
        <v>14</v>
      </c>
      <c r="C923">
        <v>38</v>
      </c>
      <c r="M923" s="8"/>
    </row>
    <row r="924" spans="1:13" x14ac:dyDescent="0.2">
      <c r="A924" t="str">
        <f>B924&amp;COUNTIF($B$2:B924,B924)</f>
        <v>successful525</v>
      </c>
      <c r="B924" t="s">
        <v>20</v>
      </c>
      <c r="C924">
        <v>2261</v>
      </c>
    </row>
    <row r="925" spans="1:13" x14ac:dyDescent="0.2">
      <c r="A925" t="str">
        <f>B925&amp;COUNTIF($B$2:B925,B925)</f>
        <v>successful526</v>
      </c>
      <c r="B925" t="s">
        <v>20</v>
      </c>
      <c r="C925">
        <v>40</v>
      </c>
      <c r="M925" s="8"/>
    </row>
    <row r="926" spans="1:13" x14ac:dyDescent="0.2">
      <c r="A926" t="str">
        <f>B926&amp;COUNTIF($B$2:B926,B926)</f>
        <v>successful527</v>
      </c>
      <c r="B926" t="s">
        <v>20</v>
      </c>
      <c r="C926">
        <v>2289</v>
      </c>
    </row>
    <row r="927" spans="1:13" x14ac:dyDescent="0.2">
      <c r="A927" t="str">
        <f>B927&amp;COUNTIF($B$2:B927,B927)</f>
        <v>successful528</v>
      </c>
      <c r="B927" t="s">
        <v>20</v>
      </c>
      <c r="C927">
        <v>65</v>
      </c>
      <c r="M927" s="8"/>
    </row>
    <row r="928" spans="1:13" x14ac:dyDescent="0.2">
      <c r="A928" t="str">
        <f>B928&amp;COUNTIF($B$2:B928,B928)</f>
        <v>failed335</v>
      </c>
      <c r="B928" t="s">
        <v>14</v>
      </c>
      <c r="C928">
        <v>15</v>
      </c>
    </row>
    <row r="929" spans="1:13" x14ac:dyDescent="0.2">
      <c r="A929" t="str">
        <f>B929&amp;COUNTIF($B$2:B929,B929)</f>
        <v>failed336</v>
      </c>
      <c r="B929" t="s">
        <v>14</v>
      </c>
      <c r="C929">
        <v>37</v>
      </c>
      <c r="M929" s="8"/>
    </row>
    <row r="930" spans="1:13" x14ac:dyDescent="0.2">
      <c r="A930" t="str">
        <f>B930&amp;COUNTIF($B$2:B930,B930)</f>
        <v>successful529</v>
      </c>
      <c r="B930" t="s">
        <v>20</v>
      </c>
      <c r="C930">
        <v>3777</v>
      </c>
    </row>
    <row r="931" spans="1:13" x14ac:dyDescent="0.2">
      <c r="A931" t="str">
        <f>B931&amp;COUNTIF($B$2:B931,B931)</f>
        <v>successful530</v>
      </c>
      <c r="B931" t="s">
        <v>20</v>
      </c>
      <c r="C931">
        <v>184</v>
      </c>
      <c r="M931" s="8"/>
    </row>
    <row r="932" spans="1:13" x14ac:dyDescent="0.2">
      <c r="A932" t="str">
        <f>B932&amp;COUNTIF($B$2:B932,B932)</f>
        <v>successful531</v>
      </c>
      <c r="B932" t="s">
        <v>20</v>
      </c>
      <c r="C932">
        <v>85</v>
      </c>
    </row>
    <row r="933" spans="1:13" x14ac:dyDescent="0.2">
      <c r="A933" t="str">
        <f>B933&amp;COUNTIF($B$2:B933,B933)</f>
        <v>failed337</v>
      </c>
      <c r="B933" t="s">
        <v>14</v>
      </c>
      <c r="C933">
        <v>112</v>
      </c>
      <c r="M933" s="8"/>
    </row>
    <row r="934" spans="1:13" x14ac:dyDescent="0.2">
      <c r="A934" t="str">
        <f>B934&amp;COUNTIF($B$2:B934,B934)</f>
        <v>successful532</v>
      </c>
      <c r="B934" t="s">
        <v>20</v>
      </c>
      <c r="C934">
        <v>144</v>
      </c>
    </row>
    <row r="935" spans="1:13" x14ac:dyDescent="0.2">
      <c r="A935" t="str">
        <f>B935&amp;COUNTIF($B$2:B935,B935)</f>
        <v>successful533</v>
      </c>
      <c r="B935" t="s">
        <v>20</v>
      </c>
      <c r="C935">
        <v>1902</v>
      </c>
      <c r="M935" s="8"/>
    </row>
    <row r="936" spans="1:13" x14ac:dyDescent="0.2">
      <c r="A936" t="str">
        <f>B936&amp;COUNTIF($B$2:B936,B936)</f>
        <v>successful534</v>
      </c>
      <c r="B936" t="s">
        <v>20</v>
      </c>
      <c r="C936">
        <v>105</v>
      </c>
    </row>
    <row r="937" spans="1:13" x14ac:dyDescent="0.2">
      <c r="A937" t="str">
        <f>B937&amp;COUNTIF($B$2:B937,B937)</f>
        <v>successful535</v>
      </c>
      <c r="B937" t="s">
        <v>20</v>
      </c>
      <c r="C937">
        <v>132</v>
      </c>
      <c r="M937" s="8"/>
    </row>
    <row r="938" spans="1:13" x14ac:dyDescent="0.2">
      <c r="A938" t="str">
        <f>B938&amp;COUNTIF($B$2:B938,B938)</f>
        <v>failed338</v>
      </c>
      <c r="B938" t="s">
        <v>14</v>
      </c>
      <c r="C938">
        <v>21</v>
      </c>
    </row>
    <row r="939" spans="1:13" x14ac:dyDescent="0.2">
      <c r="A939" t="str">
        <f>B939&amp;COUNTIF($B$2:B939,B939)</f>
        <v>canceled52</v>
      </c>
      <c r="B939" t="s">
        <v>74</v>
      </c>
      <c r="C939">
        <v>976</v>
      </c>
      <c r="M939" s="8"/>
    </row>
    <row r="940" spans="1:13" x14ac:dyDescent="0.2">
      <c r="A940" t="str">
        <f>B940&amp;COUNTIF($B$2:B940,B940)</f>
        <v>successful536</v>
      </c>
      <c r="B940" t="s">
        <v>20</v>
      </c>
      <c r="C940">
        <v>96</v>
      </c>
    </row>
    <row r="941" spans="1:13" x14ac:dyDescent="0.2">
      <c r="A941" t="str">
        <f>B941&amp;COUNTIF($B$2:B941,B941)</f>
        <v>failed339</v>
      </c>
      <c r="B941" t="s">
        <v>14</v>
      </c>
      <c r="C941">
        <v>67</v>
      </c>
      <c r="M941" s="8"/>
    </row>
    <row r="942" spans="1:13" x14ac:dyDescent="0.2">
      <c r="A942" t="str">
        <f>B942&amp;COUNTIF($B$2:B942,B942)</f>
        <v>live14</v>
      </c>
      <c r="B942" t="s">
        <v>47</v>
      </c>
      <c r="C942">
        <v>66</v>
      </c>
    </row>
    <row r="943" spans="1:13" x14ac:dyDescent="0.2">
      <c r="A943" t="str">
        <f>B943&amp;COUNTIF($B$2:B943,B943)</f>
        <v>failed340</v>
      </c>
      <c r="B943" t="s">
        <v>14</v>
      </c>
      <c r="C943">
        <v>78</v>
      </c>
      <c r="M943" s="8"/>
    </row>
    <row r="944" spans="1:13" x14ac:dyDescent="0.2">
      <c r="A944" t="str">
        <f>B944&amp;COUNTIF($B$2:B944,B944)</f>
        <v>failed341</v>
      </c>
      <c r="B944" t="s">
        <v>14</v>
      </c>
      <c r="C944">
        <v>67</v>
      </c>
    </row>
    <row r="945" spans="1:13" x14ac:dyDescent="0.2">
      <c r="A945" t="str">
        <f>B945&amp;COUNTIF($B$2:B945,B945)</f>
        <v>successful537</v>
      </c>
      <c r="B945" t="s">
        <v>20</v>
      </c>
      <c r="C945">
        <v>114</v>
      </c>
      <c r="M945" s="8"/>
    </row>
    <row r="946" spans="1:13" x14ac:dyDescent="0.2">
      <c r="A946" t="str">
        <f>B946&amp;COUNTIF($B$2:B946,B946)</f>
        <v>failed342</v>
      </c>
      <c r="B946" t="s">
        <v>14</v>
      </c>
      <c r="C946">
        <v>263</v>
      </c>
    </row>
    <row r="947" spans="1:13" x14ac:dyDescent="0.2">
      <c r="A947" t="str">
        <f>B947&amp;COUNTIF($B$2:B947,B947)</f>
        <v>failed343</v>
      </c>
      <c r="B947" t="s">
        <v>14</v>
      </c>
      <c r="C947">
        <v>1691</v>
      </c>
      <c r="M947" s="8"/>
    </row>
    <row r="948" spans="1:13" x14ac:dyDescent="0.2">
      <c r="A948" t="str">
        <f>B948&amp;COUNTIF($B$2:B948,B948)</f>
        <v>failed344</v>
      </c>
      <c r="B948" t="s">
        <v>14</v>
      </c>
      <c r="C948">
        <v>181</v>
      </c>
    </row>
    <row r="949" spans="1:13" x14ac:dyDescent="0.2">
      <c r="A949" t="str">
        <f>B949&amp;COUNTIF($B$2:B949,B949)</f>
        <v>failed345</v>
      </c>
      <c r="B949" t="s">
        <v>14</v>
      </c>
      <c r="C949">
        <v>13</v>
      </c>
      <c r="M949" s="8"/>
    </row>
    <row r="950" spans="1:13" x14ac:dyDescent="0.2">
      <c r="A950" t="str">
        <f>B950&amp;COUNTIF($B$2:B950,B950)</f>
        <v>canceled53</v>
      </c>
      <c r="B950" t="s">
        <v>74</v>
      </c>
      <c r="C950">
        <v>160</v>
      </c>
    </row>
    <row r="951" spans="1:13" x14ac:dyDescent="0.2">
      <c r="A951" t="str">
        <f>B951&amp;COUNTIF($B$2:B951,B951)</f>
        <v>successful538</v>
      </c>
      <c r="B951" t="s">
        <v>20</v>
      </c>
      <c r="C951">
        <v>203</v>
      </c>
      <c r="M951" s="8"/>
    </row>
    <row r="952" spans="1:13" x14ac:dyDescent="0.2">
      <c r="A952" t="str">
        <f>B952&amp;COUNTIF($B$2:B952,B952)</f>
        <v>failed346</v>
      </c>
      <c r="B952" t="s">
        <v>14</v>
      </c>
      <c r="C952">
        <v>1</v>
      </c>
    </row>
    <row r="953" spans="1:13" x14ac:dyDescent="0.2">
      <c r="A953" t="str">
        <f>B953&amp;COUNTIF($B$2:B953,B953)</f>
        <v>successful539</v>
      </c>
      <c r="B953" t="s">
        <v>20</v>
      </c>
      <c r="C953">
        <v>1559</v>
      </c>
      <c r="M953" s="8"/>
    </row>
    <row r="954" spans="1:13" x14ac:dyDescent="0.2">
      <c r="A954" t="str">
        <f>B954&amp;COUNTIF($B$2:B954,B954)</f>
        <v>canceled54</v>
      </c>
      <c r="B954" t="s">
        <v>74</v>
      </c>
      <c r="C954">
        <v>2266</v>
      </c>
    </row>
    <row r="955" spans="1:13" x14ac:dyDescent="0.2">
      <c r="A955" t="str">
        <f>B955&amp;COUNTIF($B$2:B955,B955)</f>
        <v>failed347</v>
      </c>
      <c r="B955" t="s">
        <v>14</v>
      </c>
      <c r="C955">
        <v>21</v>
      </c>
      <c r="M955" s="8"/>
    </row>
    <row r="956" spans="1:13" x14ac:dyDescent="0.2">
      <c r="A956" t="str">
        <f>B956&amp;COUNTIF($B$2:B956,B956)</f>
        <v>successful540</v>
      </c>
      <c r="B956" t="s">
        <v>20</v>
      </c>
      <c r="C956">
        <v>1548</v>
      </c>
    </row>
    <row r="957" spans="1:13" x14ac:dyDescent="0.2">
      <c r="A957" t="str">
        <f>B957&amp;COUNTIF($B$2:B957,B957)</f>
        <v>successful541</v>
      </c>
      <c r="B957" t="s">
        <v>20</v>
      </c>
      <c r="C957">
        <v>80</v>
      </c>
      <c r="M957" s="8"/>
    </row>
    <row r="958" spans="1:13" x14ac:dyDescent="0.2">
      <c r="A958" t="str">
        <f>B958&amp;COUNTIF($B$2:B958,B958)</f>
        <v>failed348</v>
      </c>
      <c r="B958" t="s">
        <v>14</v>
      </c>
      <c r="C958">
        <v>830</v>
      </c>
    </row>
    <row r="959" spans="1:13" x14ac:dyDescent="0.2">
      <c r="A959" t="str">
        <f>B959&amp;COUNTIF($B$2:B959,B959)</f>
        <v>successful542</v>
      </c>
      <c r="B959" t="s">
        <v>20</v>
      </c>
      <c r="C959">
        <v>131</v>
      </c>
      <c r="M959" s="8"/>
    </row>
    <row r="960" spans="1:13" x14ac:dyDescent="0.2">
      <c r="A960" t="str">
        <f>B960&amp;COUNTIF($B$2:B960,B960)</f>
        <v>successful543</v>
      </c>
      <c r="B960" t="s">
        <v>20</v>
      </c>
      <c r="C960">
        <v>112</v>
      </c>
    </row>
    <row r="961" spans="1:13" x14ac:dyDescent="0.2">
      <c r="A961" t="str">
        <f>B961&amp;COUNTIF($B$2:B961,B961)</f>
        <v>failed349</v>
      </c>
      <c r="B961" t="s">
        <v>14</v>
      </c>
      <c r="C961">
        <v>130</v>
      </c>
      <c r="M961" s="8"/>
    </row>
    <row r="962" spans="1:13" x14ac:dyDescent="0.2">
      <c r="A962" t="str">
        <f>B962&amp;COUNTIF($B$2:B962,B962)</f>
        <v>failed350</v>
      </c>
      <c r="B962" t="s">
        <v>14</v>
      </c>
      <c r="C962">
        <v>55</v>
      </c>
    </row>
    <row r="963" spans="1:13" x14ac:dyDescent="0.2">
      <c r="A963" t="str">
        <f>B963&amp;COUNTIF($B$2:B963,B963)</f>
        <v>successful544</v>
      </c>
      <c r="B963" t="s">
        <v>20</v>
      </c>
      <c r="C963">
        <v>155</v>
      </c>
      <c r="M963" s="8"/>
    </row>
    <row r="964" spans="1:13" x14ac:dyDescent="0.2">
      <c r="A964" t="str">
        <f>B964&amp;COUNTIF($B$2:B964,B964)</f>
        <v>successful545</v>
      </c>
      <c r="B964" t="s">
        <v>20</v>
      </c>
      <c r="C964">
        <v>266</v>
      </c>
    </row>
    <row r="965" spans="1:13" x14ac:dyDescent="0.2">
      <c r="A965" t="str">
        <f>B965&amp;COUNTIF($B$2:B965,B965)</f>
        <v>failed351</v>
      </c>
      <c r="B965" t="s">
        <v>14</v>
      </c>
      <c r="C965">
        <v>114</v>
      </c>
      <c r="M965" s="8"/>
    </row>
    <row r="966" spans="1:13" x14ac:dyDescent="0.2">
      <c r="A966" t="str">
        <f>B966&amp;COUNTIF($B$2:B966,B966)</f>
        <v>successful546</v>
      </c>
      <c r="B966" t="s">
        <v>20</v>
      </c>
      <c r="C966">
        <v>155</v>
      </c>
    </row>
    <row r="967" spans="1:13" x14ac:dyDescent="0.2">
      <c r="A967" t="str">
        <f>B967&amp;COUNTIF($B$2:B967,B967)</f>
        <v>successful547</v>
      </c>
      <c r="B967" t="s">
        <v>20</v>
      </c>
      <c r="C967">
        <v>207</v>
      </c>
      <c r="M967" s="8"/>
    </row>
    <row r="968" spans="1:13" x14ac:dyDescent="0.2">
      <c r="A968" t="str">
        <f>B968&amp;COUNTIF($B$2:B968,B968)</f>
        <v>successful548</v>
      </c>
      <c r="B968" t="s">
        <v>20</v>
      </c>
      <c r="C968">
        <v>245</v>
      </c>
    </row>
    <row r="969" spans="1:13" x14ac:dyDescent="0.2">
      <c r="A969" t="str">
        <f>B969&amp;COUNTIF($B$2:B969,B969)</f>
        <v>successful549</v>
      </c>
      <c r="B969" t="s">
        <v>20</v>
      </c>
      <c r="C969">
        <v>1573</v>
      </c>
      <c r="M969" s="8"/>
    </row>
    <row r="970" spans="1:13" x14ac:dyDescent="0.2">
      <c r="A970" t="str">
        <f>B970&amp;COUNTIF($B$2:B970,B970)</f>
        <v>successful550</v>
      </c>
      <c r="B970" t="s">
        <v>20</v>
      </c>
      <c r="C970">
        <v>114</v>
      </c>
    </row>
    <row r="971" spans="1:13" x14ac:dyDescent="0.2">
      <c r="A971" t="str">
        <f>B971&amp;COUNTIF($B$2:B971,B971)</f>
        <v>successful551</v>
      </c>
      <c r="B971" t="s">
        <v>20</v>
      </c>
      <c r="C971">
        <v>93</v>
      </c>
      <c r="M971" s="8"/>
    </row>
    <row r="972" spans="1:13" x14ac:dyDescent="0.2">
      <c r="A972" t="str">
        <f>B972&amp;COUNTIF($B$2:B972,B972)</f>
        <v>failed352</v>
      </c>
      <c r="B972" t="s">
        <v>14</v>
      </c>
      <c r="C972">
        <v>594</v>
      </c>
    </row>
    <row r="973" spans="1:13" x14ac:dyDescent="0.2">
      <c r="A973" t="str">
        <f>B973&amp;COUNTIF($B$2:B973,B973)</f>
        <v>failed353</v>
      </c>
      <c r="B973" t="s">
        <v>14</v>
      </c>
      <c r="C973">
        <v>24</v>
      </c>
      <c r="M973" s="8"/>
    </row>
    <row r="974" spans="1:13" x14ac:dyDescent="0.2">
      <c r="A974" t="str">
        <f>B974&amp;COUNTIF($B$2:B974,B974)</f>
        <v>successful552</v>
      </c>
      <c r="B974" t="s">
        <v>20</v>
      </c>
      <c r="C974">
        <v>1681</v>
      </c>
    </row>
    <row r="975" spans="1:13" x14ac:dyDescent="0.2">
      <c r="A975" t="str">
        <f>B975&amp;COUNTIF($B$2:B975,B975)</f>
        <v>failed354</v>
      </c>
      <c r="B975" t="s">
        <v>14</v>
      </c>
      <c r="C975">
        <v>252</v>
      </c>
      <c r="M975" s="8"/>
    </row>
    <row r="976" spans="1:13" x14ac:dyDescent="0.2">
      <c r="A976" t="str">
        <f>B976&amp;COUNTIF($B$2:B976,B976)</f>
        <v>successful553</v>
      </c>
      <c r="B976" t="s">
        <v>20</v>
      </c>
      <c r="C976">
        <v>32</v>
      </c>
    </row>
    <row r="977" spans="1:13" x14ac:dyDescent="0.2">
      <c r="A977" t="str">
        <f>B977&amp;COUNTIF($B$2:B977,B977)</f>
        <v>successful554</v>
      </c>
      <c r="B977" t="s">
        <v>20</v>
      </c>
      <c r="C977">
        <v>135</v>
      </c>
      <c r="M977" s="8"/>
    </row>
    <row r="978" spans="1:13" x14ac:dyDescent="0.2">
      <c r="A978" t="str">
        <f>B978&amp;COUNTIF($B$2:B978,B978)</f>
        <v>successful555</v>
      </c>
      <c r="B978" t="s">
        <v>20</v>
      </c>
      <c r="C978">
        <v>140</v>
      </c>
    </row>
    <row r="979" spans="1:13" x14ac:dyDescent="0.2">
      <c r="A979" t="str">
        <f>B979&amp;COUNTIF($B$2:B979,B979)</f>
        <v>failed355</v>
      </c>
      <c r="B979" t="s">
        <v>14</v>
      </c>
      <c r="C979">
        <v>67</v>
      </c>
      <c r="M979" s="8"/>
    </row>
    <row r="980" spans="1:13" x14ac:dyDescent="0.2">
      <c r="A980" t="str">
        <f>B980&amp;COUNTIF($B$2:B980,B980)</f>
        <v>successful556</v>
      </c>
      <c r="B980" t="s">
        <v>20</v>
      </c>
      <c r="C980">
        <v>92</v>
      </c>
    </row>
    <row r="981" spans="1:13" x14ac:dyDescent="0.2">
      <c r="A981" t="str">
        <f>B981&amp;COUNTIF($B$2:B981,B981)</f>
        <v>successful557</v>
      </c>
      <c r="B981" t="s">
        <v>20</v>
      </c>
      <c r="C981">
        <v>1015</v>
      </c>
      <c r="M981" s="8"/>
    </row>
    <row r="982" spans="1:13" x14ac:dyDescent="0.2">
      <c r="A982" t="str">
        <f>B982&amp;COUNTIF($B$2:B982,B982)</f>
        <v>failed356</v>
      </c>
      <c r="B982" t="s">
        <v>14</v>
      </c>
      <c r="C982">
        <v>742</v>
      </c>
    </row>
    <row r="983" spans="1:13" x14ac:dyDescent="0.2">
      <c r="A983" t="str">
        <f>B983&amp;COUNTIF($B$2:B983,B983)</f>
        <v>successful558</v>
      </c>
      <c r="B983" t="s">
        <v>20</v>
      </c>
      <c r="C983">
        <v>323</v>
      </c>
      <c r="M983" s="8"/>
    </row>
    <row r="984" spans="1:13" x14ac:dyDescent="0.2">
      <c r="A984" t="str">
        <f>B984&amp;COUNTIF($B$2:B984,B984)</f>
        <v>failed357</v>
      </c>
      <c r="B984" t="s">
        <v>14</v>
      </c>
      <c r="C984">
        <v>75</v>
      </c>
    </row>
    <row r="985" spans="1:13" x14ac:dyDescent="0.2">
      <c r="A985" t="str">
        <f>B985&amp;COUNTIF($B$2:B985,B985)</f>
        <v>successful559</v>
      </c>
      <c r="B985" t="s">
        <v>20</v>
      </c>
      <c r="C985">
        <v>2326</v>
      </c>
      <c r="M985" s="8"/>
    </row>
    <row r="986" spans="1:13" x14ac:dyDescent="0.2">
      <c r="A986" t="str">
        <f>B986&amp;COUNTIF($B$2:B986,B986)</f>
        <v>successful560</v>
      </c>
      <c r="B986" t="s">
        <v>20</v>
      </c>
      <c r="C986">
        <v>381</v>
      </c>
    </row>
    <row r="987" spans="1:13" x14ac:dyDescent="0.2">
      <c r="A987" t="str">
        <f>B987&amp;COUNTIF($B$2:B987,B987)</f>
        <v>failed358</v>
      </c>
      <c r="B987" t="s">
        <v>14</v>
      </c>
      <c r="C987">
        <v>4405</v>
      </c>
      <c r="M987" s="8"/>
    </row>
    <row r="988" spans="1:13" x14ac:dyDescent="0.2">
      <c r="A988" t="str">
        <f>B988&amp;COUNTIF($B$2:B988,B988)</f>
        <v>failed359</v>
      </c>
      <c r="B988" t="s">
        <v>14</v>
      </c>
      <c r="C988">
        <v>92</v>
      </c>
    </row>
    <row r="989" spans="1:13" x14ac:dyDescent="0.2">
      <c r="A989" t="str">
        <f>B989&amp;COUNTIF($B$2:B989,B989)</f>
        <v>successful561</v>
      </c>
      <c r="B989" t="s">
        <v>20</v>
      </c>
      <c r="C989">
        <v>480</v>
      </c>
      <c r="M989" s="8"/>
    </row>
    <row r="990" spans="1:13" x14ac:dyDescent="0.2">
      <c r="A990" t="str">
        <f>B990&amp;COUNTIF($B$2:B990,B990)</f>
        <v>failed360</v>
      </c>
      <c r="B990" t="s">
        <v>14</v>
      </c>
      <c r="C990">
        <v>64</v>
      </c>
    </row>
    <row r="991" spans="1:13" x14ac:dyDescent="0.2">
      <c r="A991" t="str">
        <f>B991&amp;COUNTIF($B$2:B991,B991)</f>
        <v>successful562</v>
      </c>
      <c r="B991" t="s">
        <v>20</v>
      </c>
      <c r="C991">
        <v>226</v>
      </c>
      <c r="M991" s="8"/>
    </row>
    <row r="992" spans="1:13" x14ac:dyDescent="0.2">
      <c r="A992" t="str">
        <f>B992&amp;COUNTIF($B$2:B992,B992)</f>
        <v>failed361</v>
      </c>
      <c r="B992" t="s">
        <v>14</v>
      </c>
      <c r="C992">
        <v>64</v>
      </c>
    </row>
    <row r="993" spans="1:13" x14ac:dyDescent="0.2">
      <c r="A993" t="str">
        <f>B993&amp;COUNTIF($B$2:B993,B993)</f>
        <v>successful563</v>
      </c>
      <c r="B993" t="s">
        <v>20</v>
      </c>
      <c r="C993">
        <v>241</v>
      </c>
      <c r="M993" s="8"/>
    </row>
    <row r="994" spans="1:13" x14ac:dyDescent="0.2">
      <c r="A994" t="str">
        <f>B994&amp;COUNTIF($B$2:B994,B994)</f>
        <v>successful564</v>
      </c>
      <c r="B994" t="s">
        <v>20</v>
      </c>
      <c r="C994">
        <v>132</v>
      </c>
    </row>
    <row r="995" spans="1:13" x14ac:dyDescent="0.2">
      <c r="A995" t="str">
        <f>B995&amp;COUNTIF($B$2:B995,B995)</f>
        <v>canceled55</v>
      </c>
      <c r="B995" t="s">
        <v>74</v>
      </c>
      <c r="C995">
        <v>75</v>
      </c>
      <c r="M995" s="8"/>
    </row>
    <row r="996" spans="1:13" x14ac:dyDescent="0.2">
      <c r="A996" t="str">
        <f>B996&amp;COUNTIF($B$2:B996,B996)</f>
        <v>failed362</v>
      </c>
      <c r="B996" t="s">
        <v>14</v>
      </c>
      <c r="C996">
        <v>842</v>
      </c>
    </row>
    <row r="997" spans="1:13" x14ac:dyDescent="0.2">
      <c r="A997" t="str">
        <f>B997&amp;COUNTIF($B$2:B997,B997)</f>
        <v>successful565</v>
      </c>
      <c r="B997" t="s">
        <v>20</v>
      </c>
      <c r="C997">
        <v>2043</v>
      </c>
      <c r="M997" s="8"/>
    </row>
    <row r="998" spans="1:13" x14ac:dyDescent="0.2">
      <c r="A998" t="str">
        <f>B998&amp;COUNTIF($B$2:B998,B998)</f>
        <v>failed363</v>
      </c>
      <c r="B998" t="s">
        <v>14</v>
      </c>
      <c r="C998">
        <v>112</v>
      </c>
    </row>
    <row r="999" spans="1:13" x14ac:dyDescent="0.2">
      <c r="A999" t="str">
        <f>B999&amp;COUNTIF($B$2:B999,B999)</f>
        <v>canceled56</v>
      </c>
      <c r="B999" t="s">
        <v>74</v>
      </c>
      <c r="C999">
        <v>139</v>
      </c>
      <c r="M999" s="8"/>
    </row>
    <row r="1000" spans="1:13" x14ac:dyDescent="0.2">
      <c r="A1000" t="str">
        <f>B1000&amp;COUNTIF($B$2:B1000,B1000)</f>
        <v>failed364</v>
      </c>
      <c r="B1000" t="s">
        <v>14</v>
      </c>
      <c r="C1000">
        <v>374</v>
      </c>
    </row>
    <row r="1001" spans="1:13" x14ac:dyDescent="0.2">
      <c r="A1001" t="str">
        <f>B1001&amp;COUNTIF($B$2:B1001,B1001)</f>
        <v>canceled57</v>
      </c>
      <c r="B1001" t="s">
        <v>74</v>
      </c>
      <c r="C1001">
        <v>1122</v>
      </c>
      <c r="M1001" s="8"/>
    </row>
  </sheetData>
  <mergeCells count="2">
    <mergeCell ref="J17:K19"/>
    <mergeCell ref="J22:K27"/>
  </mergeCells>
  <conditionalFormatting sqref="N2:N1001">
    <cfRule type="containsText" dxfId="7" priority="5" operator="containsText" text="live">
      <formula>NOT(ISERROR(SEARCH("live",N2)))</formula>
    </cfRule>
    <cfRule type="containsText" dxfId="6" priority="6" operator="containsText" text="canceled">
      <formula>NOT(ISERROR(SEARCH("canceled",N2)))</formula>
    </cfRule>
    <cfRule type="containsText" dxfId="5" priority="7" operator="containsText" text="failed">
      <formula>NOT(ISERROR(SEARCH("failed",N2)))</formula>
    </cfRule>
    <cfRule type="containsText" dxfId="4" priority="8" operator="containsText" text="successful">
      <formula>NOT(ISERROR(SEARCH("successful",N2)))</formula>
    </cfRule>
  </conditionalFormatting>
  <conditionalFormatting sqref="B2:B1001">
    <cfRule type="containsText" dxfId="3" priority="1" operator="containsText" text="live">
      <formula>NOT(ISERROR(SEARCH("live",B2)))</formula>
    </cfRule>
    <cfRule type="containsText" dxfId="2" priority="2" operator="containsText" text="canceled">
      <formula>NOT(ISERROR(SEARCH("canceled",B2)))</formula>
    </cfRule>
    <cfRule type="containsText" dxfId="1" priority="3" operator="containsText" text="failed">
      <formula>NOT(ISERROR(SEARCH("failed",B2)))</formula>
    </cfRule>
    <cfRule type="containsText" dxfId="0" priority="4" operator="containsText" text="successful">
      <formula>NOT(ISERROR(SEARCH("successful",B2)))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o E A A B Q S w M E F A A A C A g A + X 5 3 V p T T n I W k A A A A 9 g A A A B I A A A B D b 2 5 m a W c v U G F j a 2 F n Z S 5 4 b W y F j 0 s K w j A Y h K 9 S s m 9 e K k j 5 m y 7 c W h C K 4 j b E 2 A b b V J r U 9 G 4 u P J J X s K J V d y 5 n 5 h u Y u V 9 v k A 1 N H V 1 0 5 0 x r U 8 Q w R Z G 2 q j 0 Y W 6 a o 9 8 d 4 i T I B G 6 l O s t T R C F u X D M 6 k q P L + n B A S Q s B h h t u u J J x S R v b 5 u l C V b m R s r P P S K o 0 + r c P / F h K w e 4 0 R H D O 2 w H z O M Q U y m Z A b + w X 4 u P e Z / p i w 6 m v f d 1 p o G 2 8 L I J M E 8 v 4 g H l B L A w Q U A A A I C A D 5 f n d W 2 g c o z o g B A A D X A g A A E w A A A E Z v c m 1 1 b G F z L 1 N l Y 3 R p b 2 4 x L m 2 N k E F r G z E Q h e + G / I d h c 7 F h 8 e J S e g k 9 x J u E u K V p Y R 1 6 M G Y Z a 8 d e x d q R 0 U i t j f F / j 9 a 7 p Z C Q t C c x e v O e v i c h 5 b V l K L p z c n U x u B h I j Y 4 q u E y m l o N A 4 d F r 8 V q h g W t G c x A t C X w G Q 3 4 A U N j g F M X x d q / I j H 9 a t 1 1 Z u x 3 e a U P j 3 L I n 9 j J M s k c h J 1 k T L 5 D x C V m E W L I b k q 2 3 u + y b r Y K h c l K q G o 0 h 3 l A 5 Y / E u n L E k y 5 3 9 X a 0 D V 5 o 3 0 x h f f u k T x n s j + 2 S U A g d j U o g O G q U R 6 z J 5 w F 9 6 g + d 2 k x a 3 A z 0 u Z p 6 a O L 5 X L o W v m q t 2 q a i J f L I 8 L W 7 Q 4 7 I L / u F s Y 3 3 8 o J q w i q X a 8 D m u Y t 1 e u e / u h y 8 Y U l j 0 C 9 f G F P F B d B K t L f K y Z 8 5 r j N U r U N a E h s E f d v Q 3 f e 5 i 5 7 V 1 T X 5 W 5 1 F s 3 3 i F k 8 L x m H w P X t m G 4 t C G g K e 9 P 0 U h m a L a k o P c B v Z R n L H / 9 H H c R p 3 V 3 l V O / v i Q D 6 9 s 5 Y e X 6 k N o V l G 1 a + j 2 B C I m F E E p E l k H A z k 2 O 9 Q b l v 9 z P r L 8 w 3 s a D T S / + W V X z 1 B L A w Q U A A A I C A D 5 f n d W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P l + d 1 a U 0 5 y F p A A A A P Y A A A A S A A A A A A A A A A A A A A C k A Q A A A A B D b 2 5 m a W c v U G F j a 2 F n Z S 5 4 b W x Q S w E C F A M U A A A I C A D 5 f n d W 2 g c o z o g B A A D X A g A A E w A A A A A A A A A A A A A A p A H U A A A A R m 9 y b X V s Y X M v U 2 V j d G l v b j E u b V B L A Q I U A x Q A A A g I A P l + d 1 Y P y u m r p A A A A O k A A A A T A A A A A A A A A A A A A A C k A Y 0 C A A B b Q 2 9 u d G V u d F 9 U e X B l c 1 0 u e G 1 s U E s F B g A A A A A D A A M A w g A A A G I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s O A A A A A A A A + Q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Q m 9 u d X M l M j B T d G F 0 a X N 0 a W N h b C U y M E F u Y W x 5 c 2 l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j N U M j I 6 N D c 6 M z I u O D I y M z g 5 M F o i I C 8 + P E V u d H J 5 I F R 5 c G U 9 I k Z p b G x D b 2 x 1 b W 5 U e X B l c y I g V m F s d W U 9 I n N C Z 0 1 B Q U F B Q S I g L z 4 8 R W 5 0 c n k g V H l w Z T 0 i R m l s b E N v b H V t b k 5 h b W V z I i B W Y W x 1 Z T 0 i c 1 s m c X V v d D t P d X R j b 2 1 l J n F 1 b 3 Q 7 L C Z x d W 9 0 O 0 J h Y 2 t l c i B D b 3 V u d C Z x d W 9 0 O y w m c X V v d D t P d X R j b 2 1 l X z E m c X V v d D s s J n F 1 b 3 Q 7 Q m F j a 2 V y I E N v d W 5 0 X z I m c X V v d D s s J n F 1 b 3 Q 7 T n V t Y m V y I G 9 m I E J h Y 2 t l c n M g Z m 9 y I F N 1 Y 2 N l c 3 N m d W w g Q 2 F t c G F p Z 2 5 z J n F 1 b 3 Q 7 L C Z x d W 9 0 O 0 5 1 b W J l c i B v Z i B C Y W N r Z X J z I G Z v c i B V b n N 1 Y 2 N l c 3 N m d W w g Q 2 F t c G F p Z 2 5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9 u d X M g U 3 R h d G l z d G l j Y W w g Q W 5 h b H l z a X M v Q X V 0 b 1 J l b W 9 2 Z W R D b 2 x 1 b W 5 z M S 5 7 T 3 V 0 Y 2 9 t Z S w w f S Z x d W 9 0 O y w m c X V v d D t T Z W N 0 a W 9 u M S 9 C b 2 5 1 c y B T d G F 0 a X N 0 a W N h b C B B b m F s e X N p c y 9 B d X R v U m V t b 3 Z l Z E N v b H V t b n M x L n t C Y W N r Z X I g Q 2 9 1 b n Q s M X 0 m c X V v d D s s J n F 1 b 3 Q 7 U 2 V j d G l v b j E v Q m 9 u d X M g U 3 R h d G l z d G l j Y W w g Q W 5 h b H l z a X M v Q X V 0 b 1 J l b W 9 2 Z W R D b 2 x 1 b W 5 z M S 5 7 T 3 V 0 Y 2 9 t Z V 8 x L D J 9 J n F 1 b 3 Q 7 L C Z x d W 9 0 O 1 N l Y 3 R p b 2 4 x L 0 J v b n V z I F N 0 Y X R p c 3 R p Y 2 F s I E F u Y W x 5 c 2 l z L 0 F 1 d G 9 S Z W 1 v d m V k Q 2 9 s d W 1 u c z E u e 0 J h Y 2 t l c i B D b 3 V u d F 8 y L D N 9 J n F 1 b 3 Q 7 L C Z x d W 9 0 O 1 N l Y 3 R p b 2 4 x L 0 J v b n V z I F N 0 Y X R p c 3 R p Y 2 F s I E F u Y W x 5 c 2 l z L 0 F 1 d G 9 S Z W 1 v d m V k Q 2 9 s d W 1 u c z E u e 0 5 1 b W J l c i B v Z i B C Y W N r Z X J z I G Z v c i B T d W N j Z X N z Z n V s I E N h b X B h a W d u c y w 0 f S Z x d W 9 0 O y w m c X V v d D t T Z W N 0 a W 9 u M S 9 C b 2 5 1 c y B T d G F 0 a X N 0 a W N h b C B B b m F s e X N p c y 9 B d X R v U m V t b 3 Z l Z E N v b H V t b n M x L n t O d W 1 i Z X I g b 2 Y g Q m F j a 2 V y c y B m b 3 I g V W 5 z d W N j Z X N z Z n V s I E N h b X B h a W d u c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C b 2 5 1 c y B T d G F 0 a X N 0 a W N h b C B B b m F s e X N p c y 9 B d X R v U m V t b 3 Z l Z E N v b H V t b n M x L n t P d X R j b 2 1 l L D B 9 J n F 1 b 3 Q 7 L C Z x d W 9 0 O 1 N l Y 3 R p b 2 4 x L 0 J v b n V z I F N 0 Y X R p c 3 R p Y 2 F s I E F u Y W x 5 c 2 l z L 0 F 1 d G 9 S Z W 1 v d m V k Q 2 9 s d W 1 u c z E u e 0 J h Y 2 t l c i B D b 3 V u d C w x f S Z x d W 9 0 O y w m c X V v d D t T Z W N 0 a W 9 u M S 9 C b 2 5 1 c y B T d G F 0 a X N 0 a W N h b C B B b m F s e X N p c y 9 B d X R v U m V t b 3 Z l Z E N v b H V t b n M x L n t P d X R j b 2 1 l X z E s M n 0 m c X V v d D s s J n F 1 b 3 Q 7 U 2 V j d G l v b j E v Q m 9 u d X M g U 3 R h d G l z d G l j Y W w g Q W 5 h b H l z a X M v Q X V 0 b 1 J l b W 9 2 Z W R D b 2 x 1 b W 5 z M S 5 7 Q m F j a 2 V y I E N v d W 5 0 X z I s M 3 0 m c X V v d D s s J n F 1 b 3 Q 7 U 2 V j d G l v b j E v Q m 9 u d X M g U 3 R h d G l z d G l j Y W w g Q W 5 h b H l z a X M v Q X V 0 b 1 J l b W 9 2 Z W R D b 2 x 1 b W 5 z M S 5 7 T n V t Y m V y I G 9 m I E J h Y 2 t l c n M g Z m 9 y I F N 1 Y 2 N l c 3 N m d W w g Q 2 F t c G F p Z 2 5 z L D R 9 J n F 1 b 3 Q 7 L C Z x d W 9 0 O 1 N l Y 3 R p b 2 4 x L 0 J v b n V z I F N 0 Y X R p c 3 R p Y 2 F s I E F u Y W x 5 c 2 l z L 0 F 1 d G 9 S Z W 1 v d m V k Q 2 9 s d W 1 u c z E u e 0 5 1 b W J l c i B v Z i B C Y W N r Z X J z I G Z v c i B V b n N 1 Y 2 N l c 3 N m d W w g Q 2 F t c G F p Z 2 5 z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b 2 5 1 c y U y M F N 0 Y X R p c 3 R p Y 2 F s J T I w Q W 5 h b H l z a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u d X M l M j B T d G F 0 a X N 0 a W N h b C U y M E F u Y W x 5 c 2 l z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u d X M l M j B T d G F 0 a X N 0 a W N h b C U y M E F u Y W x 5 c 2 l z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b n V z J T I w U 3 R h d G l z d G l j Y W w l M j B B b m F s e X N p c y 9 D a G F u Z 2 V k J T I w Y 2 9 s d W 1 u J T I w d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w C A A A w g g L 4 B g k q h k i G 9 w 0 B B w O g g g L p M I I C 5 Q I B A D G C A m A w g g J c A g E A M E Q w N z E 1 M D M G A 1 U E A x M s T W l j c m 9 z b 2 Z 0 L k 9 m Z m l j Z S 5 F e G N l b C 5 Q c m 9 0 Z W N 0 Z W R E Y X R h U 2 V y d m l j Z X M C C Q D S G d 4 j S z 7 5 i T A N B g k q h k i G 9 w 0 B A Q E F A A S C A g B v r / k s z o u j i G s B 5 t v h 7 3 V u o A 0 Y e H L p l 4 x y e z k N j w 7 T Q 6 7 c l 1 h T r 5 m 9 A F a A G D d E X z w R V D k G U X J q R B E O z / 1 u J q 5 l y P C X 0 p v j 9 t m S C 3 u A o 6 i X Y p 1 6 M n 6 t N D W q 2 A e Z L k S S T d U d b F A 8 B k + K x 7 c J x y A l m + y f N k 8 C 3 V 9 H 0 K Q i b n a x 9 M A s w h K o G U M n / V 3 P n B K q X E 6 b 0 U r 7 I T S M F a 5 / R X j y F W 9 s 7 w 8 S d e z 5 L n t J 3 y B e V i z a 2 w U G q Q o u n 9 C l + Y n a x K d p T B q / R u H 1 j T m f P v s E q p H j W z U a H g 1 / q h Q Z i w a D s v A P D e L P Q K e P f e p n X 8 p f / f / E N D n 5 N m L q T m N Q v / v J m x a 2 N + j 9 + n w O l w Y M + c n U r / t N L j / y D F I y R / 2 B J 9 u C 2 L U M p p P 0 n + 8 8 8 G y K A + c R j x V Q L m K M B R h P 7 w y S H T l k P p l Y G i L s C R H U S z 2 Q 0 f e V y O D z w S w T Q w t g i 1 x 5 J t w p 1 j b E 3 K v 7 Q t V Q L v 6 e 9 c v X 5 i X Z P n l C s b c I G C P w r m p j m K q c 9 n 6 M M c n Z q W w Q X 1 i f 7 z 5 5 N c e d I X T Z p F p h H a y j k n 1 T k t b J z 3 z U 2 7 5 N S f n x J E H a / W u Q 1 B V D q N I 2 2 X + 7 N T c v z D g w l + U C t Z j 0 o h n 8 u t r Q s M m p + M E Z 9 y 6 K b + 7 d B / U A R p o R 3 h u s w 7 l Y T Z c C V c P + r O 3 V 5 n H f i F R j F e 1 8 / k u N A H t L O 8 A i 4 h p 5 g x Z 3 n e I s / q n p 2 C v D D a F H 8 T B 8 B g k q h k i G 9 w 0 B B w E w H Q Y J Y I Z I A W U D B A E q B B C X S Z 2 / e x r G m P V x a N Y 4 v p Q b g F D 0 c P j 9 P W k 5 C 3 4 9 a y c p q x i O y 6 B S 2 h h 3 q 4 v 2 a m b m 6 G O F X Y F 2 Z T 2 f y S B h h X t T A t B q 3 Q 6 U D Q x T T 6 A 8 M 7 p t 1 u U i Z j i d O F k c Z z S Q W b Z n M W y D + x 4 S L g = = < / D a t a M a s h u p > 
</file>

<file path=customXml/itemProps1.xml><?xml version="1.0" encoding="utf-8"?>
<ds:datastoreItem xmlns:ds="http://schemas.openxmlformats.org/officeDocument/2006/customXml" ds:itemID="{87EAE907-DDAF-044B-BD1E-8EE8D925CF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Crowdfunding</vt:lpstr>
      <vt:lpstr>sub_category_outcomes_pivot_tab</vt:lpstr>
      <vt:lpstr>Final_outcomes_pivot_table</vt:lpstr>
      <vt:lpstr>Bonus 1</vt:lpstr>
      <vt:lpstr>Bonus 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glen janssens</cp:lastModifiedBy>
  <dcterms:created xsi:type="dcterms:W3CDTF">2021-09-29T18:52:28Z</dcterms:created>
  <dcterms:modified xsi:type="dcterms:W3CDTF">2023-03-23T23:52:19Z</dcterms:modified>
</cp:coreProperties>
</file>