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010"/>
  </bookViews>
  <sheets>
    <sheet name="Sheet1" sheetId="1" r:id="rId1"/>
    <sheet name="Sparsity" sheetId="2" r:id="rId2"/>
    <sheet name="Sheet3" sheetId="3" r:id="rId3"/>
  </sheets>
  <definedNames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"Sheet1"</definedName>
    <definedName name="_xlnm.Sheet_Title" localSheetId="2">"Sheet3"</definedName>
    <definedName name="_xlnm.Sheet_Title" localSheetId="1">"Sparsity"</definedName>
  </definedNames>
  <calcPr calcId="145621" iterate="1"/>
</workbook>
</file>

<file path=xl/calcChain.xml><?xml version="1.0" encoding="utf-8"?>
<calcChain xmlns="http://schemas.openxmlformats.org/spreadsheetml/2006/main">
  <c r="X52" i="1" l="1"/>
  <c r="Z52" i="1" s="1"/>
  <c r="AA52" i="1" s="1"/>
  <c r="X53" i="1"/>
  <c r="X54" i="1"/>
  <c r="Z54" i="1" s="1"/>
  <c r="AA54" i="1" s="1"/>
  <c r="X55" i="1"/>
  <c r="X51" i="1"/>
  <c r="Z51" i="1" s="1"/>
  <c r="AA51" i="1" s="1"/>
  <c r="Z53" i="1"/>
  <c r="AA53" i="1" s="1"/>
  <c r="Z55" i="1"/>
  <c r="AA55" i="1" s="1"/>
  <c r="Y55" i="1"/>
  <c r="Y54" i="1"/>
  <c r="Y53" i="1"/>
  <c r="Y52" i="1"/>
  <c r="Y51" i="1"/>
  <c r="Y42" i="1"/>
  <c r="Y43" i="1"/>
  <c r="Y44" i="1"/>
  <c r="Y45" i="1"/>
  <c r="V52" i="1"/>
  <c r="V53" i="1"/>
  <c r="V54" i="1"/>
  <c r="V55" i="1"/>
  <c r="V51" i="1"/>
  <c r="AA43" i="1"/>
  <c r="AA44" i="1"/>
  <c r="AA45" i="1"/>
  <c r="AA42" i="1"/>
  <c r="Z43" i="1"/>
  <c r="Z44" i="1"/>
  <c r="Z45" i="1"/>
  <c r="Z46" i="1"/>
  <c r="Z42" i="1"/>
  <c r="X43" i="1"/>
  <c r="X44" i="1"/>
  <c r="X45" i="1"/>
  <c r="X42" i="1"/>
  <c r="X46" i="1"/>
  <c r="AA46" i="1" s="1"/>
  <c r="Y46" i="1"/>
  <c r="V42" i="1"/>
  <c r="V43" i="1"/>
  <c r="V44" i="1"/>
  <c r="V45" i="1"/>
  <c r="V46" i="1"/>
  <c r="X34" i="1" l="1"/>
  <c r="X35" i="1"/>
  <c r="Z35" i="1" s="1"/>
  <c r="X36" i="1"/>
  <c r="X37" i="1"/>
  <c r="Z37" i="1" s="1"/>
  <c r="X33" i="1"/>
  <c r="Z33" i="1" s="1"/>
  <c r="Z36" i="1"/>
  <c r="Z34" i="1"/>
  <c r="B9" i="1"/>
  <c r="V37" i="1"/>
  <c r="V36" i="1"/>
  <c r="V35" i="1"/>
  <c r="V34" i="1"/>
  <c r="V33" i="1"/>
  <c r="T37" i="1"/>
  <c r="T36" i="1"/>
  <c r="T35" i="1"/>
  <c r="T34" i="1"/>
  <c r="T33" i="1"/>
  <c r="N37" i="1"/>
  <c r="N36" i="1"/>
  <c r="N35" i="1"/>
  <c r="N34" i="1"/>
  <c r="N33" i="1"/>
  <c r="G37" i="1"/>
  <c r="G36" i="1"/>
  <c r="G35" i="1"/>
  <c r="G34" i="1"/>
  <c r="G33" i="1"/>
  <c r="K37" i="1"/>
  <c r="K36" i="1"/>
  <c r="K35" i="1"/>
  <c r="R34" i="1"/>
  <c r="K34" i="1"/>
  <c r="R33" i="1"/>
  <c r="K33" i="1"/>
  <c r="B4" i="1"/>
  <c r="G14" i="1"/>
  <c r="K14" i="1"/>
  <c r="N14" i="1"/>
  <c r="T14" i="1"/>
  <c r="V14" i="1"/>
  <c r="G25" i="1"/>
  <c r="N25" i="1"/>
  <c r="T25" i="1"/>
  <c r="V25" i="1"/>
  <c r="W25" i="1" s="1"/>
  <c r="X25" i="1" s="1"/>
  <c r="G26" i="1"/>
  <c r="N26" i="1"/>
  <c r="T26" i="1"/>
  <c r="V26" i="1"/>
  <c r="W26" i="1" s="1"/>
  <c r="X26" i="1" s="1"/>
  <c r="J4" i="2"/>
  <c r="Q4" i="2"/>
  <c r="U4" i="2"/>
  <c r="X4" i="2" s="1"/>
  <c r="W4" i="2"/>
  <c r="J5" i="2"/>
  <c r="Q5" i="2"/>
  <c r="U5" i="2"/>
  <c r="W5" i="2" s="1"/>
  <c r="J6" i="2"/>
  <c r="U6" i="2"/>
  <c r="W6" i="2" s="1"/>
  <c r="J7" i="2"/>
  <c r="U7" i="2"/>
  <c r="W7" i="2" s="1"/>
  <c r="J8" i="2"/>
  <c r="U8" i="2"/>
  <c r="W8" i="2" s="1"/>
  <c r="U10" i="2"/>
  <c r="AA34" i="1" l="1"/>
  <c r="AA36" i="1"/>
  <c r="AA37" i="1"/>
  <c r="AA35" i="1"/>
  <c r="AA33" i="1"/>
  <c r="W9" i="2"/>
  <c r="U9" i="2"/>
  <c r="X9" i="2" s="1"/>
  <c r="X8" i="2"/>
  <c r="X7" i="2"/>
  <c r="X6" i="2"/>
  <c r="X5" i="2"/>
</calcChain>
</file>

<file path=xl/sharedStrings.xml><?xml version="1.0" encoding="utf-8"?>
<sst xmlns="http://schemas.openxmlformats.org/spreadsheetml/2006/main" count="204" uniqueCount="95">
  <si>
    <t>Architecture Assumptions</t>
  </si>
  <si>
    <t>Number of ops: each output is computed by a dot with weight</t>
  </si>
  <si>
    <t>Memory Interface Width</t>
  </si>
  <si>
    <t>16 floats (512-bit)</t>
  </si>
  <si>
    <t>Memory (MB)</t>
  </si>
  <si>
    <t>Input Dimensions</t>
  </si>
  <si>
    <t>Weights</t>
  </si>
  <si>
    <t>Stride</t>
  </si>
  <si>
    <t>Output</t>
  </si>
  <si>
    <t># MAC Ops (Million)</t>
  </si>
  <si>
    <t>Assume each MAC or MADD is an op</t>
  </si>
  <si>
    <t># MFLOPS</t>
  </si>
  <si>
    <t>Execution Time (ms)</t>
  </si>
  <si>
    <t>PE configuration</t>
  </si>
  <si>
    <t>batch</t>
  </si>
  <si>
    <t>depth</t>
  </si>
  <si>
    <t xml:space="preserve">width </t>
  </si>
  <si>
    <t>height</t>
  </si>
  <si>
    <t>width</t>
  </si>
  <si>
    <t>channel</t>
  </si>
  <si>
    <t xml:space="preserve">Titan X </t>
  </si>
  <si>
    <t>CONV3-256</t>
  </si>
  <si>
    <t>Total PE</t>
  </si>
  <si>
    <t>GFLOPS</t>
  </si>
  <si>
    <t>I Cache</t>
  </si>
  <si>
    <t>W Cache</t>
  </si>
  <si>
    <t>O Cache</t>
  </si>
  <si>
    <t>VGG Net</t>
  </si>
  <si>
    <t>Input Sparsity</t>
  </si>
  <si>
    <t>Effective MAC Ops</t>
  </si>
  <si>
    <t>Speedup</t>
  </si>
  <si>
    <t>CaffeNet</t>
  </si>
  <si>
    <t>conv1</t>
  </si>
  <si>
    <t>conv2</t>
  </si>
  <si>
    <t>conv3</t>
  </si>
  <si>
    <t>conv4</t>
  </si>
  <si>
    <t>conv5</t>
  </si>
  <si>
    <t>Total</t>
  </si>
  <si>
    <t>CaffeNet (AlexNet)</t>
  </si>
  <si>
    <t>stride</t>
  </si>
  <si>
    <t>Frequency</t>
  </si>
  <si>
    <t>1 GHz</t>
  </si>
  <si>
    <t>Peak GFLOPS</t>
  </si>
  <si>
    <t>Replacement policy: FIFO? Need to rethink</t>
  </si>
  <si>
    <t>ceil(55/3) per row, 55 cols, 3 rounds for weight channel, 8 rounds for batch, each PE needs 11*11*3 cycles, add some initialization latencies (weight load, store delays etc.)</t>
  </si>
  <si>
    <t>Cycles</t>
  </si>
  <si>
    <t>Time (ms)</t>
  </si>
  <si>
    <t>Efficiency</t>
  </si>
  <si>
    <t>Backprop dX</t>
  </si>
  <si>
    <t>dX conv5</t>
  </si>
  <si>
    <t>dY Dimension</t>
  </si>
  <si>
    <t>dX conv4</t>
  </si>
  <si>
    <t>dX conv3</t>
  </si>
  <si>
    <t>dX conv2</t>
  </si>
  <si>
    <t>dX conv1</t>
  </si>
  <si>
    <t>W dimensions</t>
  </si>
  <si>
    <t>dX Dimension</t>
  </si>
  <si>
    <t>Notes</t>
  </si>
  <si>
    <t>Cycle</t>
  </si>
  <si>
    <t>Start</t>
  </si>
  <si>
    <t>End</t>
  </si>
  <si>
    <t>dY to load</t>
  </si>
  <si>
    <t>0,0</t>
  </si>
  <si>
    <t>Row of dX</t>
  </si>
  <si>
    <t>0,1,2</t>
  </si>
  <si>
    <t>0,1</t>
  </si>
  <si>
    <t>3,4,5</t>
  </si>
  <si>
    <t>0,2</t>
  </si>
  <si>
    <t>4,5</t>
  </si>
  <si>
    <t>7,8</t>
  </si>
  <si>
    <t>0,3</t>
  </si>
  <si>
    <t>0,4</t>
  </si>
  <si>
    <t>0,5</t>
  </si>
  <si>
    <t>dX calculation for 11x11 kernel with stride 4</t>
  </si>
  <si>
    <t>Some wasted cycles</t>
  </si>
  <si>
    <t>11 doesn't need 0,0</t>
  </si>
  <si>
    <t>dY 0,0 actually loads &lt;000&gt; &lt;001&gt; &lt;002&gt;..&lt;00k&gt; in depth, also vertically up and down before going across to 0,1</t>
  </si>
  <si>
    <t>Each output requires k*3 (vertical)3/4 of the time or k*2  1/4 of the time</t>
  </si>
  <si>
    <t xml:space="preserve">Thus in a block of 4 rows, it takes K*3*3 * 227 + k*3*1 * 227 </t>
  </si>
  <si>
    <t>It's k*3 for both because we're wasting some cycles</t>
  </si>
  <si>
    <t>It's 227 because we're output approximately 1 item per "cycle"</t>
  </si>
  <si>
    <t>Ideal cycles</t>
  </si>
  <si>
    <t>Since we don't have enough parallelism here, we divide up dX, using batch parallelism (32) going down; batch (8), depth (3) parallelism going in as well as dX slicing across Cus. This is 75% of the pes. We can divide up the input again to get more parallelism if we want</t>
  </si>
  <si>
    <t>Same as forward, since stride is 1, this breaks down into a conv with a flipped weight. dX = dY * W</t>
  </si>
  <si>
    <t>Backprop dW</t>
  </si>
  <si>
    <t>Note that dX conv1 is an optional step. We don't need it to adjust weights during training</t>
  </si>
  <si>
    <t>dw conv4</t>
  </si>
  <si>
    <t>dw conv3</t>
  </si>
  <si>
    <t>dw conv2</t>
  </si>
  <si>
    <t>dw conv1</t>
  </si>
  <si>
    <t>dw conv5</t>
  </si>
  <si>
    <t>dW dimension</t>
  </si>
  <si>
    <t>X dimensions</t>
  </si>
  <si>
    <t>Each PE processes a dY sliding across and down, and across batches. Parallelize down by number of kernels, parallel across CU by kernel/input depth</t>
  </si>
  <si>
    <t>Because the kernel size is 5, some Pes are unused in the second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</si>
</sst>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0"/>
      <color indexed="8"/>
      <name val="Sans"/>
    </font>
    <font>
      <b/>
      <sz val="10"/>
      <color indexed="8"/>
      <name val="Sans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A17" zoomScaleSheetLayoutView="1" workbookViewId="0">
      <selection activeCell="G39" sqref="G39"/>
    </sheetView>
  </sheetViews>
  <sheetFormatPr defaultRowHeight="12.75"/>
  <cols>
    <col min="1" max="1" width="25.42578125" style="1" bestFit="1" customWidth="1"/>
    <col min="2" max="5" width="6.85546875" style="1" bestFit="1" customWidth="1"/>
    <col min="6" max="6" width="6.85546875" style="1" customWidth="1"/>
    <col min="7" max="7" width="14.28515625" style="7" bestFit="1" customWidth="1"/>
    <col min="8" max="8" width="2.42578125" style="1" bestFit="1" customWidth="1"/>
    <col min="9" max="12" width="6.85546875" style="1" bestFit="1" customWidth="1"/>
    <col min="13" max="13" width="9.140625" style="1"/>
    <col min="14" max="14" width="13.28515625" style="7" bestFit="1" customWidth="1"/>
    <col min="15" max="15" width="2.42578125" style="1" bestFit="1" customWidth="1"/>
    <col min="16" max="16" width="5" style="1" bestFit="1" customWidth="1"/>
    <col min="17" max="17" width="6.5703125" style="1" bestFit="1" customWidth="1"/>
    <col min="18" max="18" width="5.5703125" style="1" bestFit="1" customWidth="1"/>
    <col min="19" max="19" width="6.5703125" style="1" bestFit="1" customWidth="1"/>
    <col min="20" max="20" width="12.140625" style="7" bestFit="1" customWidth="1"/>
    <col min="21" max="21" width="2.42578125" style="1" bestFit="1" customWidth="1"/>
    <col min="22" max="22" width="18.85546875" style="7" bestFit="1" customWidth="1"/>
    <col min="23" max="24" width="12.140625" style="1" bestFit="1" customWidth="1"/>
    <col min="25" max="25" width="12.140625" style="1" customWidth="1"/>
    <col min="26" max="26" width="9.140625" style="1"/>
  </cols>
  <sheetData>
    <row r="1" spans="1:24">
      <c r="A1" s="1" t="s">
        <v>0</v>
      </c>
      <c r="H1" s="3"/>
      <c r="O1" s="3"/>
      <c r="U1" s="3"/>
      <c r="V1" s="7" t="s">
        <v>1</v>
      </c>
    </row>
    <row r="2" spans="1:24">
      <c r="A2" s="1" t="s">
        <v>2</v>
      </c>
      <c r="B2" s="1" t="s">
        <v>3</v>
      </c>
      <c r="H2" s="3"/>
      <c r="O2" s="3"/>
      <c r="U2" s="3"/>
      <c r="V2" s="7" t="s">
        <v>10</v>
      </c>
    </row>
    <row r="3" spans="1:24">
      <c r="A3" s="1" t="s">
        <v>13</v>
      </c>
      <c r="B3" s="1">
        <v>3</v>
      </c>
      <c r="C3" s="1">
        <v>32</v>
      </c>
      <c r="D3" s="1">
        <v>32</v>
      </c>
      <c r="H3" s="3"/>
      <c r="O3" s="3"/>
      <c r="U3" s="3"/>
    </row>
    <row r="4" spans="1:24">
      <c r="A4" s="1" t="s">
        <v>22</v>
      </c>
      <c r="B4" s="1">
        <f>PRODUCT(B3:D3)</f>
        <v>3072</v>
      </c>
      <c r="H4" s="3"/>
      <c r="O4" s="3"/>
      <c r="U4" s="3"/>
    </row>
    <row r="5" spans="1:24">
      <c r="A5" s="1" t="s">
        <v>24</v>
      </c>
      <c r="C5" s="1" t="s">
        <v>43</v>
      </c>
      <c r="H5" s="3"/>
      <c r="O5" s="3"/>
      <c r="U5" s="3"/>
    </row>
    <row r="6" spans="1:24">
      <c r="A6" s="1" t="s">
        <v>25</v>
      </c>
      <c r="H6" s="3"/>
      <c r="O6" s="3"/>
      <c r="U6" s="3"/>
    </row>
    <row r="7" spans="1:24">
      <c r="A7" s="1" t="s">
        <v>26</v>
      </c>
      <c r="H7" s="3"/>
      <c r="O7" s="3"/>
      <c r="U7" s="3"/>
    </row>
    <row r="8" spans="1:24">
      <c r="A8" s="1" t="s">
        <v>40</v>
      </c>
      <c r="B8" s="1" t="s">
        <v>41</v>
      </c>
      <c r="H8" s="3"/>
      <c r="O8" s="3"/>
      <c r="U8" s="3"/>
    </row>
    <row r="9" spans="1:24">
      <c r="A9" s="1" t="s">
        <v>42</v>
      </c>
      <c r="B9" s="1">
        <f>B4*2</f>
        <v>6144</v>
      </c>
      <c r="H9" s="3"/>
      <c r="O9" s="3"/>
      <c r="U9" s="3"/>
    </row>
    <row r="10" spans="1:24">
      <c r="H10" s="3"/>
      <c r="O10" s="3"/>
      <c r="U10" s="3"/>
    </row>
    <row r="11" spans="1:24">
      <c r="A11" s="1" t="s">
        <v>27</v>
      </c>
      <c r="H11" s="3"/>
      <c r="O11" s="3"/>
      <c r="U11" s="3"/>
    </row>
    <row r="12" spans="1:24">
      <c r="B12" s="13" t="s">
        <v>5</v>
      </c>
      <c r="C12" s="13"/>
      <c r="D12" s="13"/>
      <c r="E12" s="13"/>
      <c r="F12" s="2"/>
      <c r="G12" s="7" t="s">
        <v>4</v>
      </c>
      <c r="H12" s="3"/>
      <c r="I12" s="13" t="s">
        <v>6</v>
      </c>
      <c r="J12" s="13"/>
      <c r="K12" s="13"/>
      <c r="L12" s="13"/>
      <c r="M12" s="2" t="s">
        <v>7</v>
      </c>
      <c r="N12" s="7" t="s">
        <v>4</v>
      </c>
      <c r="O12" s="3"/>
      <c r="P12" s="13" t="s">
        <v>8</v>
      </c>
      <c r="Q12" s="13"/>
      <c r="R12" s="13"/>
      <c r="S12" s="13"/>
      <c r="T12" s="7" t="s">
        <v>4</v>
      </c>
      <c r="U12" s="3"/>
      <c r="V12" s="7" t="s">
        <v>9</v>
      </c>
      <c r="W12" s="1" t="s">
        <v>11</v>
      </c>
      <c r="X12" s="1" t="s">
        <v>12</v>
      </c>
    </row>
    <row r="13" spans="1:24">
      <c r="B13" s="1" t="s">
        <v>16</v>
      </c>
      <c r="C13" s="1" t="s">
        <v>17</v>
      </c>
      <c r="D13" s="1" t="s">
        <v>15</v>
      </c>
      <c r="E13" s="1" t="s">
        <v>14</v>
      </c>
      <c r="H13" s="3"/>
      <c r="I13" s="1" t="s">
        <v>18</v>
      </c>
      <c r="J13" s="1" t="s">
        <v>17</v>
      </c>
      <c r="K13" s="1" t="s">
        <v>15</v>
      </c>
      <c r="L13" s="1" t="s">
        <v>19</v>
      </c>
      <c r="O13" s="3"/>
      <c r="P13" s="1" t="s">
        <v>18</v>
      </c>
      <c r="Q13" s="1" t="s">
        <v>17</v>
      </c>
      <c r="R13" s="1" t="s">
        <v>15</v>
      </c>
      <c r="S13" s="1" t="s">
        <v>14</v>
      </c>
      <c r="U13" s="3"/>
    </row>
    <row r="14" spans="1:24">
      <c r="A14" s="1" t="s">
        <v>21</v>
      </c>
      <c r="B14" s="1">
        <v>56</v>
      </c>
      <c r="C14" s="1">
        <v>56</v>
      </c>
      <c r="D14" s="1">
        <v>128</v>
      </c>
      <c r="E14" s="1">
        <v>32</v>
      </c>
      <c r="G14" s="7">
        <f>4*PRODUCT(B14:E14)/(2^20)</f>
        <v>49</v>
      </c>
      <c r="H14" s="3"/>
      <c r="I14" s="1">
        <v>3</v>
      </c>
      <c r="J14" s="1">
        <v>3</v>
      </c>
      <c r="K14" s="1">
        <f>D14</f>
        <v>128</v>
      </c>
      <c r="L14" s="1">
        <v>256</v>
      </c>
      <c r="N14" s="7">
        <f>4*PRODUCT(I14:L14)/(2^20)</f>
        <v>1.125</v>
      </c>
      <c r="O14" s="3"/>
      <c r="P14" s="1">
        <v>56</v>
      </c>
      <c r="Q14" s="1">
        <v>56</v>
      </c>
      <c r="R14" s="1">
        <v>256</v>
      </c>
      <c r="S14" s="1">
        <v>32</v>
      </c>
      <c r="T14" s="7">
        <f>4*PRODUCT(P14:S14)/(2^20)</f>
        <v>98</v>
      </c>
      <c r="U14" s="3"/>
      <c r="V14" s="7">
        <f>PRODUCT(I14:K14)*PRODUCT(P14:S14)/10^6</f>
        <v>29595.009023999999</v>
      </c>
    </row>
    <row r="15" spans="1:24">
      <c r="H15" s="3"/>
      <c r="O15" s="3"/>
      <c r="U15" s="3"/>
    </row>
    <row r="16" spans="1:24">
      <c r="H16" s="3"/>
      <c r="O16" s="3"/>
      <c r="U16" s="3"/>
    </row>
    <row r="17" spans="1:28">
      <c r="H17" s="3"/>
      <c r="O17" s="3"/>
      <c r="U17" s="3"/>
    </row>
    <row r="18" spans="1:28">
      <c r="H18" s="3"/>
      <c r="O18" s="3"/>
      <c r="U18" s="3"/>
    </row>
    <row r="19" spans="1:28">
      <c r="H19" s="3"/>
      <c r="O19" s="3"/>
      <c r="U19" s="3"/>
    </row>
    <row r="20" spans="1:28">
      <c r="H20" s="3"/>
      <c r="O20" s="3"/>
      <c r="U20" s="3"/>
    </row>
    <row r="21" spans="1:28">
      <c r="H21" s="3"/>
      <c r="O21" s="3"/>
      <c r="U21" s="3"/>
    </row>
    <row r="22" spans="1:28">
      <c r="H22" s="3"/>
      <c r="O22" s="3"/>
      <c r="U22" s="3"/>
    </row>
    <row r="23" spans="1:28">
      <c r="H23" s="3"/>
      <c r="O23" s="3"/>
      <c r="U23" s="3"/>
    </row>
    <row r="24" spans="1:28">
      <c r="A24" s="1" t="s">
        <v>20</v>
      </c>
      <c r="B24" s="1">
        <v>7000</v>
      </c>
      <c r="C24" s="1" t="s">
        <v>23</v>
      </c>
      <c r="H24" s="3"/>
      <c r="O24" s="3"/>
      <c r="U24" s="3"/>
    </row>
    <row r="25" spans="1:28">
      <c r="B25" s="1">
        <v>128</v>
      </c>
      <c r="C25" s="1">
        <v>128</v>
      </c>
      <c r="D25" s="1">
        <v>3</v>
      </c>
      <c r="E25" s="1">
        <v>128</v>
      </c>
      <c r="G25" s="7">
        <f>4*PRODUCT(B25:E25)/(2^20)</f>
        <v>24</v>
      </c>
      <c r="H25" s="3"/>
      <c r="I25" s="1">
        <v>11</v>
      </c>
      <c r="J25" s="1">
        <v>11</v>
      </c>
      <c r="K25" s="1">
        <v>3</v>
      </c>
      <c r="L25" s="1">
        <v>96</v>
      </c>
      <c r="N25" s="7">
        <f>4*PRODUCT(I25:L25)/(2^20)</f>
        <v>0.1329345703125</v>
      </c>
      <c r="O25" s="3"/>
      <c r="P25" s="1">
        <v>120</v>
      </c>
      <c r="Q25" s="1">
        <v>120</v>
      </c>
      <c r="R25" s="1">
        <v>96</v>
      </c>
      <c r="S25" s="1">
        <v>128</v>
      </c>
      <c r="T25" s="7">
        <f>4*PRODUCT(P25:S25)/(2^20)</f>
        <v>675</v>
      </c>
      <c r="U25" s="3"/>
      <c r="V25" s="7">
        <f>PRODUCT(I25:K25)*PRODUCT(P25:S25)/10^6</f>
        <v>64231.833599999998</v>
      </c>
      <c r="W25" s="1">
        <f>V25*2</f>
        <v>128463.6672</v>
      </c>
      <c r="X25" s="1">
        <f>W25/B24</f>
        <v>18.351952457142858</v>
      </c>
    </row>
    <row r="26" spans="1:28">
      <c r="B26" s="1">
        <v>13</v>
      </c>
      <c r="C26" s="1">
        <v>13</v>
      </c>
      <c r="D26" s="1">
        <v>384</v>
      </c>
      <c r="E26" s="1">
        <v>128</v>
      </c>
      <c r="G26" s="7">
        <f>4*PRODUCT(B26:E26)/(2^20)</f>
        <v>31.6875</v>
      </c>
      <c r="H26" s="3"/>
      <c r="I26" s="1">
        <v>3</v>
      </c>
      <c r="J26" s="1">
        <v>3</v>
      </c>
      <c r="K26" s="1">
        <v>384</v>
      </c>
      <c r="L26" s="1">
        <v>384</v>
      </c>
      <c r="N26" s="7">
        <f>4*PRODUCT(I26:L26)/(2^20)</f>
        <v>5.0625</v>
      </c>
      <c r="O26" s="3"/>
      <c r="P26" s="1">
        <v>13</v>
      </c>
      <c r="Q26" s="1">
        <v>13</v>
      </c>
      <c r="R26" s="1">
        <v>384</v>
      </c>
      <c r="S26" s="1">
        <v>128</v>
      </c>
      <c r="T26" s="7">
        <f>4*PRODUCT(P26:S26)/(2^20)</f>
        <v>31.6875</v>
      </c>
      <c r="U26" s="3"/>
      <c r="V26" s="7">
        <f>PRODUCT(I26:K26)*PRODUCT(P26:S26)/10^6</f>
        <v>28707.913728</v>
      </c>
      <c r="W26" s="1">
        <f>V26*2</f>
        <v>57415.827455999999</v>
      </c>
      <c r="X26" s="1">
        <f>W26/$B$24</f>
        <v>8.2022610651428565</v>
      </c>
    </row>
    <row r="29" spans="1:28">
      <c r="A29" s="5" t="s">
        <v>38</v>
      </c>
    </row>
    <row r="30" spans="1:28">
      <c r="B30" s="13" t="s">
        <v>5</v>
      </c>
      <c r="C30" s="13"/>
      <c r="D30" s="13"/>
      <c r="E30" s="13"/>
      <c r="F30" s="2"/>
      <c r="G30" s="7" t="s">
        <v>4</v>
      </c>
      <c r="H30" s="3"/>
      <c r="I30" s="13" t="s">
        <v>6</v>
      </c>
      <c r="J30" s="13"/>
      <c r="K30" s="13"/>
      <c r="L30" s="13"/>
      <c r="M30" s="2" t="s">
        <v>7</v>
      </c>
      <c r="N30" s="7" t="s">
        <v>4</v>
      </c>
      <c r="O30" s="3"/>
      <c r="P30" s="13" t="s">
        <v>8</v>
      </c>
      <c r="Q30" s="13"/>
      <c r="R30" s="13"/>
      <c r="S30" s="13"/>
      <c r="T30" s="7" t="s">
        <v>4</v>
      </c>
      <c r="U30" s="3"/>
      <c r="V30" s="7" t="s">
        <v>9</v>
      </c>
      <c r="W30" s="1" t="s">
        <v>11</v>
      </c>
      <c r="X30" s="1" t="s">
        <v>45</v>
      </c>
      <c r="Y30" s="1" t="s">
        <v>81</v>
      </c>
      <c r="Z30" s="1" t="s">
        <v>46</v>
      </c>
      <c r="AA30" s="1" t="s">
        <v>47</v>
      </c>
      <c r="AB30" s="1" t="s">
        <v>57</v>
      </c>
    </row>
    <row r="31" spans="1:28">
      <c r="B31" s="1" t="s">
        <v>16</v>
      </c>
      <c r="C31" s="1" t="s">
        <v>17</v>
      </c>
      <c r="D31" s="1" t="s">
        <v>15</v>
      </c>
      <c r="E31" s="1" t="s">
        <v>14</v>
      </c>
      <c r="F31" s="1" t="s">
        <v>39</v>
      </c>
      <c r="H31" s="3"/>
      <c r="I31" s="1" t="s">
        <v>18</v>
      </c>
      <c r="J31" s="1" t="s">
        <v>17</v>
      </c>
      <c r="K31" s="1" t="s">
        <v>15</v>
      </c>
      <c r="L31" s="1" t="s">
        <v>19</v>
      </c>
      <c r="O31" s="3"/>
      <c r="P31" s="1" t="s">
        <v>18</v>
      </c>
      <c r="Q31" s="1" t="s">
        <v>17</v>
      </c>
      <c r="R31" s="1" t="s">
        <v>15</v>
      </c>
      <c r="S31" s="1" t="s">
        <v>14</v>
      </c>
      <c r="U31" s="3"/>
    </row>
    <row r="32" spans="1:28">
      <c r="A32" s="5"/>
    </row>
    <row r="33" spans="1:28">
      <c r="A33" s="1" t="s">
        <v>32</v>
      </c>
      <c r="B33" s="1">
        <v>227</v>
      </c>
      <c r="C33" s="1">
        <v>227</v>
      </c>
      <c r="D33" s="1">
        <v>3</v>
      </c>
      <c r="E33" s="1">
        <v>256</v>
      </c>
      <c r="F33" s="1">
        <v>4</v>
      </c>
      <c r="G33" s="7">
        <f>4*PRODUCT(B33:E33)/(2^20)</f>
        <v>150.9638671875</v>
      </c>
      <c r="I33" s="1">
        <v>11</v>
      </c>
      <c r="J33" s="1">
        <v>11</v>
      </c>
      <c r="K33" s="1">
        <f>D33</f>
        <v>3</v>
      </c>
      <c r="L33" s="1">
        <v>96</v>
      </c>
      <c r="N33" s="7">
        <f>4*PRODUCT(I33:L33)/(2^20)</f>
        <v>0.1329345703125</v>
      </c>
      <c r="P33" s="1">
        <v>55</v>
      </c>
      <c r="Q33" s="1">
        <v>55</v>
      </c>
      <c r="R33" s="1">
        <f>L33</f>
        <v>96</v>
      </c>
      <c r="S33" s="1">
        <v>256</v>
      </c>
      <c r="T33" s="7">
        <f>4*PRODUCT(P33:S33)/(2^20)</f>
        <v>283.59375</v>
      </c>
      <c r="V33" s="7">
        <f>PRODUCT(I33:K33)*PRODUCT(P33:S33)/10^6</f>
        <v>26986.2912</v>
      </c>
      <c r="X33" s="1">
        <f>CEILING(P33/$B$3,1)*Q33*CEILING(R33/$C$3,1)*CEILING(S33/$D$3,1)*I33*J33*K33</f>
        <v>9104040</v>
      </c>
      <c r="Z33" s="1">
        <f>X33/1000000</f>
        <v>9.1040399999999995</v>
      </c>
      <c r="AA33">
        <f>(V33/$B$4)/Z33</f>
        <v>0.96491228070175439</v>
      </c>
      <c r="AB33" s="1" t="s">
        <v>44</v>
      </c>
    </row>
    <row r="34" spans="1:28">
      <c r="A34" s="1" t="s">
        <v>33</v>
      </c>
      <c r="B34" s="1">
        <v>27</v>
      </c>
      <c r="C34" s="1">
        <v>27</v>
      </c>
      <c r="D34" s="1">
        <v>96</v>
      </c>
      <c r="E34" s="1">
        <v>256</v>
      </c>
      <c r="F34" s="1">
        <v>1</v>
      </c>
      <c r="G34" s="7">
        <f>4*PRODUCT(B34:E34)/(2^20)</f>
        <v>68.34375</v>
      </c>
      <c r="I34" s="1">
        <v>5</v>
      </c>
      <c r="J34" s="1">
        <v>5</v>
      </c>
      <c r="K34" s="1">
        <f>D34</f>
        <v>96</v>
      </c>
      <c r="L34" s="1">
        <v>256</v>
      </c>
      <c r="N34" s="7">
        <f>4*PRODUCT(I34:L34)/(2^20)</f>
        <v>2.34375</v>
      </c>
      <c r="P34" s="1">
        <v>27</v>
      </c>
      <c r="Q34" s="1">
        <v>27</v>
      </c>
      <c r="R34" s="1">
        <f>L34</f>
        <v>256</v>
      </c>
      <c r="S34" s="1">
        <v>256</v>
      </c>
      <c r="T34" s="7">
        <f>4*PRODUCT(P34:S34)/(2^20)</f>
        <v>182.25</v>
      </c>
      <c r="V34" s="7">
        <f>PRODUCT(I34:K34)*PRODUCT(P34:S34)/10^6</f>
        <v>114661.7856</v>
      </c>
      <c r="X34" s="1">
        <f>CEILING(P34/$B$3,1)*Q34*CEILING(R34/$C$3,1)*CEILING(S34/$D$3,1)*I34*J34*K34</f>
        <v>37324800</v>
      </c>
      <c r="Z34" s="1">
        <f>X34/1000000</f>
        <v>37.324800000000003</v>
      </c>
      <c r="AA34">
        <f>(V34/$B$4)/Z34</f>
        <v>1</v>
      </c>
    </row>
    <row r="35" spans="1:28">
      <c r="A35" s="1" t="s">
        <v>34</v>
      </c>
      <c r="B35" s="1">
        <v>13</v>
      </c>
      <c r="C35" s="1">
        <v>13</v>
      </c>
      <c r="D35" s="1">
        <v>256</v>
      </c>
      <c r="E35" s="1">
        <v>256</v>
      </c>
      <c r="F35" s="1">
        <v>1</v>
      </c>
      <c r="G35" s="7">
        <f>4*PRODUCT(B35:E35)/(2^20)</f>
        <v>42.25</v>
      </c>
      <c r="I35" s="1">
        <v>3</v>
      </c>
      <c r="J35" s="1">
        <v>3</v>
      </c>
      <c r="K35" s="1">
        <f>D35</f>
        <v>256</v>
      </c>
      <c r="L35" s="1">
        <v>384</v>
      </c>
      <c r="N35" s="7">
        <f>4*PRODUCT(I35:L35)/(2^20)</f>
        <v>3.375</v>
      </c>
      <c r="P35" s="1">
        <v>13</v>
      </c>
      <c r="Q35" s="1">
        <v>13</v>
      </c>
      <c r="R35" s="1">
        <v>384</v>
      </c>
      <c r="S35" s="1">
        <v>256</v>
      </c>
      <c r="T35" s="7">
        <f>4*PRODUCT(P35:S35)/(2^20)</f>
        <v>63.375</v>
      </c>
      <c r="V35" s="7">
        <f>PRODUCT(I35:K35)*PRODUCT(P35:S35)/10^6</f>
        <v>38277.218304000002</v>
      </c>
      <c r="X35" s="1">
        <f>CEILING(P35/$B$3,1)*Q35*CEILING(R35/$C$3,1)*CEILING(S35/$D$3,1)*I35*J35*K35</f>
        <v>14376960</v>
      </c>
      <c r="Z35" s="1">
        <f>X35/1000000</f>
        <v>14.37696</v>
      </c>
      <c r="AA35">
        <f>(V35/$B$4)/Z35</f>
        <v>0.8666666666666667</v>
      </c>
    </row>
    <row r="36" spans="1:28">
      <c r="A36" s="1" t="s">
        <v>35</v>
      </c>
      <c r="B36" s="1">
        <v>13</v>
      </c>
      <c r="C36" s="1">
        <v>13</v>
      </c>
      <c r="D36" s="1">
        <v>384</v>
      </c>
      <c r="E36" s="1">
        <v>256</v>
      </c>
      <c r="F36" s="1">
        <v>1</v>
      </c>
      <c r="G36" s="7">
        <f>4*PRODUCT(B36:E36)/(2^20)</f>
        <v>63.375</v>
      </c>
      <c r="I36" s="1">
        <v>3</v>
      </c>
      <c r="J36" s="1">
        <v>3</v>
      </c>
      <c r="K36" s="1">
        <f>D36</f>
        <v>384</v>
      </c>
      <c r="L36" s="1">
        <v>384</v>
      </c>
      <c r="N36" s="7">
        <f>4*PRODUCT(I36:L36)/(2^20)</f>
        <v>5.0625</v>
      </c>
      <c r="P36" s="1">
        <v>13</v>
      </c>
      <c r="Q36" s="1">
        <v>13</v>
      </c>
      <c r="R36" s="1">
        <v>384</v>
      </c>
      <c r="S36" s="1">
        <v>256</v>
      </c>
      <c r="T36" s="7">
        <f>4*PRODUCT(P36:S36)/(2^20)</f>
        <v>63.375</v>
      </c>
      <c r="V36" s="7">
        <f>PRODUCT(I36:K36)*PRODUCT(P36:S36)/10^6</f>
        <v>57415.827455999999</v>
      </c>
      <c r="X36" s="1">
        <f>CEILING(P36/$B$3,1)*Q36*CEILING(R36/$C$3,1)*CEILING(S36/$D$3,1)*I36*J36*K36</f>
        <v>21565440</v>
      </c>
      <c r="Z36" s="1">
        <f>X36/1000000</f>
        <v>21.565439999999999</v>
      </c>
      <c r="AA36">
        <f>(V36/$B$4)/Z36</f>
        <v>0.86666666666666681</v>
      </c>
    </row>
    <row r="37" spans="1:28">
      <c r="A37" s="1" t="s">
        <v>36</v>
      </c>
      <c r="B37" s="1">
        <v>13</v>
      </c>
      <c r="C37" s="1">
        <v>13</v>
      </c>
      <c r="D37" s="1">
        <v>384</v>
      </c>
      <c r="E37" s="1">
        <v>256</v>
      </c>
      <c r="F37" s="1">
        <v>1</v>
      </c>
      <c r="G37" s="7">
        <f>4*PRODUCT(B37:E37)/(2^20)</f>
        <v>63.375</v>
      </c>
      <c r="I37" s="1">
        <v>3</v>
      </c>
      <c r="J37" s="1">
        <v>3</v>
      </c>
      <c r="K37" s="1">
        <f>D37</f>
        <v>384</v>
      </c>
      <c r="L37" s="1">
        <v>256</v>
      </c>
      <c r="N37" s="7">
        <f>4*PRODUCT(I37:L37)/(2^20)</f>
        <v>3.375</v>
      </c>
      <c r="P37" s="1">
        <v>13</v>
      </c>
      <c r="Q37" s="1">
        <v>13</v>
      </c>
      <c r="R37" s="1">
        <v>256</v>
      </c>
      <c r="S37" s="1">
        <v>256</v>
      </c>
      <c r="T37" s="7">
        <f>4*PRODUCT(P37:S37)/(2^20)</f>
        <v>42.25</v>
      </c>
      <c r="V37" s="7">
        <f>PRODUCT(I37:K37)*PRODUCT(P37:S37)/10^6</f>
        <v>38277.218304000002</v>
      </c>
      <c r="X37" s="1">
        <f>CEILING(P37/$B$3,1)*Q37*CEILING(R37/$C$3,1)*CEILING(S37/$D$3,1)*I37*J37*K37</f>
        <v>14376960</v>
      </c>
      <c r="Z37" s="1">
        <f>X37/1000000</f>
        <v>14.37696</v>
      </c>
      <c r="AA37">
        <f>(V37/$B$4)/Z37</f>
        <v>0.8666666666666667</v>
      </c>
    </row>
    <row r="39" spans="1:28">
      <c r="A39" s="1" t="s">
        <v>48</v>
      </c>
    </row>
    <row r="40" spans="1:28">
      <c r="B40" s="13" t="s">
        <v>50</v>
      </c>
      <c r="C40" s="13"/>
      <c r="D40" s="13"/>
      <c r="E40" s="13"/>
      <c r="F40" s="2"/>
      <c r="G40" s="7" t="s">
        <v>4</v>
      </c>
      <c r="H40" s="3"/>
      <c r="I40" s="13" t="s">
        <v>55</v>
      </c>
      <c r="J40" s="13"/>
      <c r="K40" s="13"/>
      <c r="L40" s="13"/>
      <c r="M40" s="2" t="s">
        <v>7</v>
      </c>
      <c r="N40" s="7" t="s">
        <v>4</v>
      </c>
      <c r="O40" s="3"/>
      <c r="P40" s="13" t="s">
        <v>56</v>
      </c>
      <c r="Q40" s="13"/>
      <c r="R40" s="13"/>
      <c r="S40" s="13"/>
      <c r="T40" s="7" t="s">
        <v>4</v>
      </c>
      <c r="U40" s="3"/>
      <c r="V40" s="7" t="s">
        <v>9</v>
      </c>
      <c r="W40" s="1" t="s">
        <v>11</v>
      </c>
      <c r="X40" s="1" t="s">
        <v>45</v>
      </c>
      <c r="Y40" s="1" t="s">
        <v>81</v>
      </c>
      <c r="Z40" s="1" t="s">
        <v>46</v>
      </c>
      <c r="AA40" s="1" t="s">
        <v>47</v>
      </c>
    </row>
    <row r="41" spans="1:28">
      <c r="B41" s="1" t="s">
        <v>16</v>
      </c>
      <c r="C41" s="1" t="s">
        <v>17</v>
      </c>
      <c r="D41" s="1" t="s">
        <v>15</v>
      </c>
      <c r="E41" s="1" t="s">
        <v>14</v>
      </c>
      <c r="H41" s="3"/>
      <c r="I41" s="1" t="s">
        <v>18</v>
      </c>
      <c r="J41" s="1" t="s">
        <v>17</v>
      </c>
      <c r="K41" s="1" t="s">
        <v>15</v>
      </c>
      <c r="L41" s="1" t="s">
        <v>19</v>
      </c>
      <c r="O41" s="3"/>
      <c r="P41" s="1" t="s">
        <v>18</v>
      </c>
      <c r="Q41" s="1" t="s">
        <v>17</v>
      </c>
      <c r="R41" s="1" t="s">
        <v>15</v>
      </c>
      <c r="S41" s="1" t="s">
        <v>14</v>
      </c>
      <c r="U41" s="3"/>
    </row>
    <row r="42" spans="1:28">
      <c r="A42" s="1" t="s">
        <v>49</v>
      </c>
      <c r="B42" s="1">
        <v>13</v>
      </c>
      <c r="C42" s="1">
        <v>13</v>
      </c>
      <c r="D42" s="1">
        <v>256</v>
      </c>
      <c r="E42" s="1">
        <v>256</v>
      </c>
      <c r="F42" s="7"/>
      <c r="I42" s="1">
        <v>3</v>
      </c>
      <c r="J42" s="1">
        <v>3</v>
      </c>
      <c r="K42" s="1">
        <v>384</v>
      </c>
      <c r="L42" s="1">
        <v>256</v>
      </c>
      <c r="M42" s="1">
        <v>1</v>
      </c>
      <c r="P42" s="1">
        <v>13</v>
      </c>
      <c r="Q42" s="1">
        <v>13</v>
      </c>
      <c r="R42" s="1">
        <v>384</v>
      </c>
      <c r="S42" s="1">
        <v>256</v>
      </c>
      <c r="V42" s="7">
        <f t="shared" ref="V42:V45" si="0">PRODUCT(I42:K42)*PRODUCT(B42:E42)/10^6</f>
        <v>38277.218304000002</v>
      </c>
      <c r="X42" s="1">
        <f>CEILING(B42/$B$3,1)*C42*CEILING(D42/$C$3,1)*CEILING(E42/$D$3,1)*I42*J42*K42</f>
        <v>14376960</v>
      </c>
      <c r="Y42" s="1">
        <f t="shared" ref="Y42:Y45" si="1">V42/$B$4*1000000</f>
        <v>12460032</v>
      </c>
      <c r="Z42" s="1">
        <f>X42/1000000</f>
        <v>14.37696</v>
      </c>
      <c r="AA42">
        <f>(V42/$B$4)/Z42</f>
        <v>0.8666666666666667</v>
      </c>
      <c r="AB42" t="s">
        <v>83</v>
      </c>
    </row>
    <row r="43" spans="1:28">
      <c r="A43" s="1" t="s">
        <v>51</v>
      </c>
      <c r="B43" s="1">
        <v>13</v>
      </c>
      <c r="C43" s="1">
        <v>13</v>
      </c>
      <c r="D43" s="1">
        <v>384</v>
      </c>
      <c r="E43" s="1">
        <v>256</v>
      </c>
      <c r="I43" s="1">
        <v>3</v>
      </c>
      <c r="J43" s="1">
        <v>3</v>
      </c>
      <c r="K43" s="1">
        <v>384</v>
      </c>
      <c r="L43" s="1">
        <v>384</v>
      </c>
      <c r="M43" s="1">
        <v>1</v>
      </c>
      <c r="P43" s="1">
        <v>13</v>
      </c>
      <c r="Q43" s="1">
        <v>13</v>
      </c>
      <c r="R43" s="1">
        <v>384</v>
      </c>
      <c r="S43" s="1">
        <v>256</v>
      </c>
      <c r="V43" s="7">
        <f t="shared" si="0"/>
        <v>57415.827455999999</v>
      </c>
      <c r="X43" s="1">
        <f t="shared" ref="X43:X45" si="2">CEILING(B43/$B$3,1)*C43*CEILING(D43/$C$3,1)*CEILING(E43/$D$3,1)*I43*J43*K43</f>
        <v>21565440</v>
      </c>
      <c r="Y43" s="1">
        <f t="shared" si="1"/>
        <v>18690048</v>
      </c>
      <c r="Z43" s="1">
        <f t="shared" ref="Z43:Z46" si="3">X43/1000000</f>
        <v>21.565439999999999</v>
      </c>
      <c r="AA43">
        <f t="shared" ref="AA43:AA45" si="4">(V43/$B$4)/Z43</f>
        <v>0.86666666666666681</v>
      </c>
    </row>
    <row r="44" spans="1:28">
      <c r="A44" s="1" t="s">
        <v>52</v>
      </c>
      <c r="B44" s="1">
        <v>13</v>
      </c>
      <c r="C44" s="1">
        <v>13</v>
      </c>
      <c r="D44" s="1">
        <v>384</v>
      </c>
      <c r="E44" s="1">
        <v>256</v>
      </c>
      <c r="I44" s="1">
        <v>3</v>
      </c>
      <c r="J44" s="1">
        <v>3</v>
      </c>
      <c r="K44" s="1">
        <v>256</v>
      </c>
      <c r="L44" s="1">
        <v>384</v>
      </c>
      <c r="M44" s="1">
        <v>1</v>
      </c>
      <c r="P44" s="1">
        <v>13</v>
      </c>
      <c r="Q44" s="1">
        <v>13</v>
      </c>
      <c r="R44" s="1">
        <v>256</v>
      </c>
      <c r="S44" s="1">
        <v>256</v>
      </c>
      <c r="V44" s="7">
        <f t="shared" si="0"/>
        <v>38277.218304000002</v>
      </c>
      <c r="X44" s="1">
        <f t="shared" si="2"/>
        <v>14376960</v>
      </c>
      <c r="Y44" s="1">
        <f t="shared" si="1"/>
        <v>12460032</v>
      </c>
      <c r="Z44" s="1">
        <f t="shared" si="3"/>
        <v>14.37696</v>
      </c>
      <c r="AA44">
        <f t="shared" si="4"/>
        <v>0.8666666666666667</v>
      </c>
    </row>
    <row r="45" spans="1:28">
      <c r="A45" s="1" t="s">
        <v>53</v>
      </c>
      <c r="B45" s="1">
        <v>27</v>
      </c>
      <c r="C45" s="1">
        <v>27</v>
      </c>
      <c r="D45" s="1">
        <v>256</v>
      </c>
      <c r="E45" s="1">
        <v>256</v>
      </c>
      <c r="I45" s="1">
        <v>5</v>
      </c>
      <c r="J45" s="1">
        <v>5</v>
      </c>
      <c r="K45" s="1">
        <v>96</v>
      </c>
      <c r="L45" s="1">
        <v>256</v>
      </c>
      <c r="M45" s="1">
        <v>1</v>
      </c>
      <c r="P45" s="1">
        <v>27</v>
      </c>
      <c r="Q45" s="1">
        <v>27</v>
      </c>
      <c r="R45" s="1">
        <v>96</v>
      </c>
      <c r="S45" s="1">
        <v>256</v>
      </c>
      <c r="V45" s="7">
        <f t="shared" si="0"/>
        <v>114661.7856</v>
      </c>
      <c r="X45" s="1">
        <f t="shared" si="2"/>
        <v>37324800</v>
      </c>
      <c r="Y45" s="1">
        <f t="shared" si="1"/>
        <v>37324800</v>
      </c>
      <c r="Z45" s="1">
        <f t="shared" si="3"/>
        <v>37.324800000000003</v>
      </c>
      <c r="AA45">
        <f t="shared" si="4"/>
        <v>1</v>
      </c>
    </row>
    <row r="46" spans="1:28">
      <c r="A46" s="1" t="s">
        <v>54</v>
      </c>
      <c r="B46" s="1">
        <v>55</v>
      </c>
      <c r="C46" s="1">
        <v>55</v>
      </c>
      <c r="D46" s="1">
        <v>96</v>
      </c>
      <c r="E46" s="1">
        <v>256</v>
      </c>
      <c r="I46" s="1">
        <v>11</v>
      </c>
      <c r="J46" s="1">
        <v>11</v>
      </c>
      <c r="K46" s="1">
        <v>3</v>
      </c>
      <c r="L46" s="1">
        <v>96</v>
      </c>
      <c r="M46" s="1">
        <v>4</v>
      </c>
      <c r="P46" s="1">
        <v>227</v>
      </c>
      <c r="Q46" s="1">
        <v>227</v>
      </c>
      <c r="R46" s="1">
        <v>3</v>
      </c>
      <c r="S46" s="1">
        <v>256</v>
      </c>
      <c r="V46" s="7">
        <f>PRODUCT(I46:K46)*PRODUCT(B46:E46)/10^6</f>
        <v>26986.2912</v>
      </c>
      <c r="X46" s="1">
        <f>P46*(L46*3*3 + L46*3*1)*(Q46/4)</f>
        <v>14840352</v>
      </c>
      <c r="Y46" s="1">
        <f>V46/$B$4*1000000</f>
        <v>8784600</v>
      </c>
      <c r="Z46" s="1">
        <f t="shared" si="3"/>
        <v>14.840351999999999</v>
      </c>
      <c r="AA46">
        <f>Y46/X46</f>
        <v>0.5919401372689812</v>
      </c>
      <c r="AB46" t="s">
        <v>82</v>
      </c>
    </row>
    <row r="47" spans="1:28">
      <c r="AB47" t="s">
        <v>85</v>
      </c>
    </row>
    <row r="49" spans="1:28">
      <c r="A49" s="1" t="s">
        <v>84</v>
      </c>
      <c r="B49" s="14" t="s">
        <v>50</v>
      </c>
      <c r="C49" s="14"/>
      <c r="D49" s="14"/>
      <c r="E49" s="14"/>
      <c r="I49" s="14" t="s">
        <v>92</v>
      </c>
      <c r="J49" s="14"/>
      <c r="K49" s="14"/>
      <c r="L49" s="14"/>
      <c r="P49" s="13" t="s">
        <v>91</v>
      </c>
      <c r="Q49" s="13"/>
      <c r="R49" s="13"/>
      <c r="S49" s="13"/>
      <c r="V49" s="7" t="s">
        <v>9</v>
      </c>
      <c r="W49" s="1" t="s">
        <v>11</v>
      </c>
      <c r="X49" s="1" t="s">
        <v>45</v>
      </c>
      <c r="Y49" s="1" t="s">
        <v>81</v>
      </c>
      <c r="Z49" s="1" t="s">
        <v>46</v>
      </c>
      <c r="AA49" s="1" t="s">
        <v>47</v>
      </c>
    </row>
    <row r="50" spans="1:28">
      <c r="B50" s="1" t="s">
        <v>16</v>
      </c>
      <c r="C50" s="1" t="s">
        <v>17</v>
      </c>
      <c r="D50" s="1" t="s">
        <v>15</v>
      </c>
      <c r="E50" s="1" t="s">
        <v>14</v>
      </c>
      <c r="I50" s="1" t="s">
        <v>18</v>
      </c>
      <c r="J50" s="1" t="s">
        <v>17</v>
      </c>
      <c r="K50" s="1" t="s">
        <v>15</v>
      </c>
      <c r="L50" s="1" t="s">
        <v>14</v>
      </c>
      <c r="M50" s="1" t="s">
        <v>7</v>
      </c>
      <c r="P50" s="1" t="s">
        <v>18</v>
      </c>
      <c r="Q50" s="1" t="s">
        <v>17</v>
      </c>
      <c r="R50" s="1" t="s">
        <v>15</v>
      </c>
      <c r="S50" s="1" t="s">
        <v>19</v>
      </c>
    </row>
    <row r="51" spans="1:28">
      <c r="A51" s="1" t="s">
        <v>90</v>
      </c>
      <c r="B51" s="1">
        <v>13</v>
      </c>
      <c r="C51" s="1">
        <v>13</v>
      </c>
      <c r="D51" s="1">
        <v>256</v>
      </c>
      <c r="E51" s="1">
        <v>256</v>
      </c>
      <c r="I51" s="1">
        <v>13</v>
      </c>
      <c r="J51" s="1">
        <v>13</v>
      </c>
      <c r="K51" s="1">
        <v>384</v>
      </c>
      <c r="L51" s="1">
        <v>256</v>
      </c>
      <c r="M51" s="1">
        <v>1</v>
      </c>
      <c r="P51" s="1">
        <v>3</v>
      </c>
      <c r="Q51" s="1">
        <v>3</v>
      </c>
      <c r="R51" s="1">
        <v>384</v>
      </c>
      <c r="S51" s="1">
        <v>256</v>
      </c>
      <c r="V51" s="7">
        <f>PRODUCT(P51:R51)*PRODUCT(B51:E51)/10^6</f>
        <v>38277.218304000002</v>
      </c>
      <c r="X51" s="1">
        <f>(B51*E51*C51)*Q51*(S51/$C$3)*(R51/$D$3)*CEILING(P51/$B$3,1)</f>
        <v>12460032</v>
      </c>
      <c r="Y51" s="1">
        <f t="shared" ref="Y51:Y54" si="5">V51/$B$4*1000000</f>
        <v>12460032</v>
      </c>
      <c r="Z51" s="1">
        <f>X51/1000000</f>
        <v>12.460032</v>
      </c>
      <c r="AA51">
        <f>(V51/$B$4)/Z51</f>
        <v>1</v>
      </c>
      <c r="AB51" t="s">
        <v>93</v>
      </c>
    </row>
    <row r="52" spans="1:28">
      <c r="A52" s="1" t="s">
        <v>86</v>
      </c>
      <c r="B52" s="1">
        <v>13</v>
      </c>
      <c r="C52" s="1">
        <v>13</v>
      </c>
      <c r="D52" s="1">
        <v>384</v>
      </c>
      <c r="E52" s="1">
        <v>256</v>
      </c>
      <c r="I52" s="1">
        <v>13</v>
      </c>
      <c r="J52" s="1">
        <v>13</v>
      </c>
      <c r="K52" s="1">
        <v>384</v>
      </c>
      <c r="L52" s="1">
        <v>256</v>
      </c>
      <c r="M52" s="1">
        <v>1</v>
      </c>
      <c r="P52" s="1">
        <v>3</v>
      </c>
      <c r="Q52" s="1">
        <v>3</v>
      </c>
      <c r="R52" s="1">
        <v>384</v>
      </c>
      <c r="S52" s="1">
        <v>384</v>
      </c>
      <c r="V52" s="7">
        <f t="shared" ref="V52:V55" si="6">PRODUCT(P52:R52)*PRODUCT(B52:E52)/10^6</f>
        <v>57415.827455999999</v>
      </c>
      <c r="X52" s="1">
        <f t="shared" ref="X52:X55" si="7">(B52*E52*C52)*Q52*(S52/$C$3)*(R52/$D$3)*CEILING(P52/$B$3,1)</f>
        <v>18690048</v>
      </c>
      <c r="Y52" s="1">
        <f t="shared" si="5"/>
        <v>18690048</v>
      </c>
      <c r="Z52" s="1">
        <f t="shared" ref="Z52:Z55" si="8">X52/1000000</f>
        <v>18.690048000000001</v>
      </c>
      <c r="AA52">
        <f t="shared" ref="AA52:AA55" si="9">(V52/$B$4)/Z52</f>
        <v>1</v>
      </c>
    </row>
    <row r="53" spans="1:28">
      <c r="A53" s="1" t="s">
        <v>87</v>
      </c>
      <c r="B53" s="1">
        <v>13</v>
      </c>
      <c r="C53" s="1">
        <v>13</v>
      </c>
      <c r="D53" s="1">
        <v>384</v>
      </c>
      <c r="E53" s="1">
        <v>256</v>
      </c>
      <c r="I53" s="1">
        <v>13</v>
      </c>
      <c r="J53" s="1">
        <v>13</v>
      </c>
      <c r="K53" s="1">
        <v>256</v>
      </c>
      <c r="L53" s="1">
        <v>256</v>
      </c>
      <c r="M53" s="1">
        <v>1</v>
      </c>
      <c r="P53" s="1">
        <v>3</v>
      </c>
      <c r="Q53" s="1">
        <v>3</v>
      </c>
      <c r="R53" s="1">
        <v>256</v>
      </c>
      <c r="S53" s="1">
        <v>384</v>
      </c>
      <c r="V53" s="7">
        <f t="shared" si="6"/>
        <v>38277.218304000002</v>
      </c>
      <c r="X53" s="1">
        <f t="shared" si="7"/>
        <v>12460032</v>
      </c>
      <c r="Y53" s="1">
        <f t="shared" si="5"/>
        <v>12460032</v>
      </c>
      <c r="Z53" s="1">
        <f t="shared" si="8"/>
        <v>12.460032</v>
      </c>
      <c r="AA53">
        <f t="shared" si="9"/>
        <v>1</v>
      </c>
    </row>
    <row r="54" spans="1:28">
      <c r="A54" s="1" t="s">
        <v>88</v>
      </c>
      <c r="B54" s="1">
        <v>27</v>
      </c>
      <c r="C54" s="1">
        <v>27</v>
      </c>
      <c r="D54" s="1">
        <v>256</v>
      </c>
      <c r="E54" s="1">
        <v>256</v>
      </c>
      <c r="I54" s="1">
        <v>27</v>
      </c>
      <c r="J54" s="1">
        <v>27</v>
      </c>
      <c r="K54" s="1">
        <v>96</v>
      </c>
      <c r="L54" s="1">
        <v>256</v>
      </c>
      <c r="M54" s="1">
        <v>1</v>
      </c>
      <c r="P54" s="1">
        <v>5</v>
      </c>
      <c r="Q54" s="1">
        <v>5</v>
      </c>
      <c r="R54" s="1">
        <v>96</v>
      </c>
      <c r="S54" s="1">
        <v>256</v>
      </c>
      <c r="V54" s="7">
        <f t="shared" si="6"/>
        <v>114661.7856</v>
      </c>
      <c r="X54" s="1">
        <f t="shared" si="7"/>
        <v>44789760</v>
      </c>
      <c r="Y54" s="1">
        <f t="shared" si="5"/>
        <v>37324800</v>
      </c>
      <c r="Z54" s="1">
        <f t="shared" si="8"/>
        <v>44.789760000000001</v>
      </c>
      <c r="AA54">
        <f t="shared" si="9"/>
        <v>0.83333333333333337</v>
      </c>
      <c r="AB54" t="s">
        <v>94</v>
      </c>
    </row>
    <row r="55" spans="1:28">
      <c r="A55" s="1" t="s">
        <v>89</v>
      </c>
      <c r="B55" s="1">
        <v>55</v>
      </c>
      <c r="C55" s="1">
        <v>55</v>
      </c>
      <c r="D55" s="1">
        <v>96</v>
      </c>
      <c r="E55" s="1">
        <v>256</v>
      </c>
      <c r="I55" s="1">
        <v>227</v>
      </c>
      <c r="J55" s="1">
        <v>227</v>
      </c>
      <c r="K55" s="1">
        <v>3</v>
      </c>
      <c r="L55" s="1">
        <v>256</v>
      </c>
      <c r="M55" s="1">
        <v>4</v>
      </c>
      <c r="P55" s="1">
        <v>11</v>
      </c>
      <c r="Q55" s="1">
        <v>11</v>
      </c>
      <c r="R55" s="1">
        <v>3</v>
      </c>
      <c r="S55" s="1">
        <v>96</v>
      </c>
      <c r="V55" s="7">
        <f t="shared" si="6"/>
        <v>26986.2912</v>
      </c>
      <c r="X55" s="1">
        <f t="shared" si="7"/>
        <v>9583200</v>
      </c>
      <c r="Y55" s="1">
        <f>V55/$B$4*1000000</f>
        <v>8784600</v>
      </c>
      <c r="Z55" s="1">
        <f t="shared" si="8"/>
        <v>9.5831999999999997</v>
      </c>
      <c r="AA55">
        <f t="shared" si="9"/>
        <v>0.91666666666666663</v>
      </c>
    </row>
  </sheetData>
  <mergeCells count="12">
    <mergeCell ref="P49:S49"/>
    <mergeCell ref="I49:L49"/>
    <mergeCell ref="B49:E49"/>
    <mergeCell ref="B40:E40"/>
    <mergeCell ref="I40:L40"/>
    <mergeCell ref="P40:S40"/>
    <mergeCell ref="B12:E12"/>
    <mergeCell ref="I12:L12"/>
    <mergeCell ref="P12:S12"/>
    <mergeCell ref="B30:E30"/>
    <mergeCell ref="I30:L30"/>
    <mergeCell ref="P30:S30"/>
  </mergeCells>
  <pageMargins left="1" right="1" top="1.2953000000000001" bottom="1.2953000000000001" header="1" footer="1"/>
  <pageSetup firstPageNumber="4294967295" fitToWidth="0" fitToHeight="0" orientation="portrait" cellComments="asDisplayed" r:id="rId1"/>
  <headerFooter alignWithMargins="0">
    <oddHeader>&amp;L&amp;C&amp;[tab]&amp;R</oddHeader>
    <oddFooter>&amp;L&amp;C&amp;[page]&amp;R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SheetLayoutView="1" workbookViewId="0">
      <selection sqref="A1:S8"/>
    </sheetView>
  </sheetViews>
  <sheetFormatPr defaultRowHeight="12.75"/>
  <cols>
    <col min="1" max="1" width="12.140625" style="1" bestFit="1" customWidth="1"/>
    <col min="2" max="5" width="9.140625" style="1"/>
    <col min="6" max="6" width="13.42578125" style="1" bestFit="1" customWidth="1"/>
    <col min="7" max="7" width="3.85546875" style="1" customWidth="1"/>
    <col min="8" max="12" width="9.140625" style="1"/>
    <col min="13" max="13" width="13.42578125" style="1" bestFit="1" customWidth="1"/>
    <col min="14" max="14" width="4.7109375" style="1" customWidth="1"/>
    <col min="15" max="18" width="9.140625" style="1"/>
    <col min="19" max="19" width="13.42578125" style="1" bestFit="1" customWidth="1"/>
    <col min="20" max="20" width="3.85546875" style="1" customWidth="1"/>
    <col min="21" max="21" width="19.5703125" style="1" bestFit="1" customWidth="1"/>
    <col min="22" max="22" width="13.5703125" style="1" bestFit="1" customWidth="1"/>
    <col min="23" max="23" width="20" style="1" bestFit="1" customWidth="1"/>
    <col min="24" max="24" width="9.140625" style="1"/>
  </cols>
  <sheetData>
    <row r="1" spans="1:24">
      <c r="B1" s="13" t="s">
        <v>5</v>
      </c>
      <c r="C1" s="13"/>
      <c r="D1" s="13"/>
      <c r="E1" s="13"/>
      <c r="F1" s="1" t="s">
        <v>4</v>
      </c>
      <c r="G1" s="3"/>
      <c r="H1" s="13" t="s">
        <v>6</v>
      </c>
      <c r="I1" s="13"/>
      <c r="J1" s="13"/>
      <c r="K1" s="13"/>
      <c r="L1" s="2" t="s">
        <v>7</v>
      </c>
      <c r="M1" s="1" t="s">
        <v>4</v>
      </c>
      <c r="N1" s="3"/>
      <c r="O1" s="13" t="s">
        <v>8</v>
      </c>
      <c r="P1" s="13"/>
      <c r="Q1" s="13"/>
      <c r="R1" s="13"/>
      <c r="S1" s="1" t="s">
        <v>4</v>
      </c>
      <c r="T1" s="3"/>
      <c r="U1" s="1" t="s">
        <v>9</v>
      </c>
      <c r="V1" s="1" t="s">
        <v>28</v>
      </c>
      <c r="W1" s="1" t="s">
        <v>29</v>
      </c>
      <c r="X1" s="1" t="s">
        <v>30</v>
      </c>
    </row>
    <row r="2" spans="1:24">
      <c r="B2" s="1" t="s">
        <v>16</v>
      </c>
      <c r="C2" s="1" t="s">
        <v>17</v>
      </c>
      <c r="D2" s="1" t="s">
        <v>15</v>
      </c>
      <c r="E2" s="1" t="s">
        <v>14</v>
      </c>
      <c r="G2" s="3"/>
      <c r="H2" s="1" t="s">
        <v>18</v>
      </c>
      <c r="I2" s="1" t="s">
        <v>17</v>
      </c>
      <c r="J2" s="1" t="s">
        <v>15</v>
      </c>
      <c r="K2" s="1" t="s">
        <v>19</v>
      </c>
      <c r="N2" s="3"/>
      <c r="O2" s="1" t="s">
        <v>18</v>
      </c>
      <c r="P2" s="1" t="s">
        <v>17</v>
      </c>
      <c r="Q2" s="1" t="s">
        <v>15</v>
      </c>
      <c r="R2" s="1" t="s">
        <v>14</v>
      </c>
      <c r="T2" s="3"/>
    </row>
    <row r="3" spans="1:24">
      <c r="A3" s="5" t="s">
        <v>31</v>
      </c>
    </row>
    <row r="4" spans="1:24">
      <c r="A4" s="1" t="s">
        <v>32</v>
      </c>
      <c r="B4" s="1">
        <v>227</v>
      </c>
      <c r="C4" s="1">
        <v>227</v>
      </c>
      <c r="D4" s="1">
        <v>3</v>
      </c>
      <c r="E4" s="1">
        <v>32</v>
      </c>
      <c r="H4" s="1">
        <v>11</v>
      </c>
      <c r="I4" s="1">
        <v>11</v>
      </c>
      <c r="J4" s="1">
        <f>D4</f>
        <v>3</v>
      </c>
      <c r="K4" s="1">
        <v>96</v>
      </c>
      <c r="O4" s="1">
        <v>55</v>
      </c>
      <c r="P4" s="1">
        <v>55</v>
      </c>
      <c r="Q4" s="1">
        <f>K4</f>
        <v>96</v>
      </c>
      <c r="R4" s="1">
        <v>32</v>
      </c>
      <c r="U4" s="6">
        <f>PRODUCT(H4:J4)*PRODUCT(O4:R4)/10^6</f>
        <v>3373.2864</v>
      </c>
      <c r="V4" s="1">
        <v>0</v>
      </c>
      <c r="W4" s="6">
        <f>U4*(1-V4)</f>
        <v>3373.2864</v>
      </c>
      <c r="X4" s="6">
        <f t="shared" ref="X4:X9" si="0">U4/W4</f>
        <v>1</v>
      </c>
    </row>
    <row r="5" spans="1:24">
      <c r="A5" s="1" t="s">
        <v>33</v>
      </c>
      <c r="B5" s="1">
        <v>27</v>
      </c>
      <c r="C5" s="1">
        <v>27</v>
      </c>
      <c r="D5" s="1">
        <v>96</v>
      </c>
      <c r="E5" s="1">
        <v>32</v>
      </c>
      <c r="H5" s="1">
        <v>5</v>
      </c>
      <c r="I5" s="1">
        <v>5</v>
      </c>
      <c r="J5" s="1">
        <f>D5</f>
        <v>96</v>
      </c>
      <c r="K5" s="1">
        <v>256</v>
      </c>
      <c r="O5" s="1">
        <v>27</v>
      </c>
      <c r="P5" s="1">
        <v>27</v>
      </c>
      <c r="Q5" s="1">
        <f>K5</f>
        <v>256</v>
      </c>
      <c r="R5" s="1">
        <v>32</v>
      </c>
      <c r="U5" s="6">
        <f>PRODUCT(H5:J5)*PRODUCT(O5:R5)/10^6</f>
        <v>14332.7232</v>
      </c>
      <c r="V5" s="1">
        <v>0.13</v>
      </c>
      <c r="W5" s="6">
        <f>U5*(1-V5)</f>
        <v>12469.469184</v>
      </c>
      <c r="X5" s="6">
        <f t="shared" si="0"/>
        <v>1.149425287356322</v>
      </c>
    </row>
    <row r="6" spans="1:24">
      <c r="A6" s="1" t="s">
        <v>34</v>
      </c>
      <c r="B6" s="1">
        <v>13</v>
      </c>
      <c r="C6" s="1">
        <v>13</v>
      </c>
      <c r="D6" s="1">
        <v>256</v>
      </c>
      <c r="E6" s="1">
        <v>32</v>
      </c>
      <c r="H6" s="1">
        <v>3</v>
      </c>
      <c r="I6" s="1">
        <v>3</v>
      </c>
      <c r="J6" s="1">
        <f>D6</f>
        <v>256</v>
      </c>
      <c r="K6" s="1">
        <v>384</v>
      </c>
      <c r="O6" s="1">
        <v>13</v>
      </c>
      <c r="P6" s="1">
        <v>13</v>
      </c>
      <c r="Q6" s="1">
        <v>384</v>
      </c>
      <c r="R6" s="1">
        <v>32</v>
      </c>
      <c r="U6" s="6">
        <f>PRODUCT(H6:J6)*PRODUCT(O6:R6)/10^6</f>
        <v>4784.6522880000002</v>
      </c>
      <c r="V6" s="1">
        <v>0.55000000000000004</v>
      </c>
      <c r="W6" s="6">
        <f>U6*(1-V6)</f>
        <v>2153.0935295999998</v>
      </c>
      <c r="X6" s="6">
        <f t="shared" si="0"/>
        <v>2.2222222222222228</v>
      </c>
    </row>
    <row r="7" spans="1:24">
      <c r="A7" s="1" t="s">
        <v>35</v>
      </c>
      <c r="B7" s="1">
        <v>13</v>
      </c>
      <c r="C7" s="1">
        <v>13</v>
      </c>
      <c r="D7" s="1">
        <v>384</v>
      </c>
      <c r="E7" s="1">
        <v>32</v>
      </c>
      <c r="H7" s="1">
        <v>3</v>
      </c>
      <c r="I7" s="1">
        <v>3</v>
      </c>
      <c r="J7" s="1">
        <f>D7</f>
        <v>384</v>
      </c>
      <c r="K7" s="1">
        <v>384</v>
      </c>
      <c r="O7" s="1">
        <v>13</v>
      </c>
      <c r="P7" s="1">
        <v>13</v>
      </c>
      <c r="Q7" s="1">
        <v>384</v>
      </c>
      <c r="R7" s="1">
        <v>32</v>
      </c>
      <c r="U7" s="6">
        <f>PRODUCT(H7:J7)*PRODUCT(O7:R7)/10^6</f>
        <v>7176.9784319999999</v>
      </c>
      <c r="V7" s="1">
        <v>0.67</v>
      </c>
      <c r="W7" s="6">
        <f>U7*(1-V7)</f>
        <v>2368.4028825599999</v>
      </c>
      <c r="X7" s="6">
        <f t="shared" si="0"/>
        <v>3.0303030303030303</v>
      </c>
    </row>
    <row r="8" spans="1:24">
      <c r="A8" s="1" t="s">
        <v>36</v>
      </c>
      <c r="B8" s="1">
        <v>13</v>
      </c>
      <c r="C8" s="1">
        <v>13</v>
      </c>
      <c r="D8" s="1">
        <v>384</v>
      </c>
      <c r="E8" s="1">
        <v>32</v>
      </c>
      <c r="H8" s="1">
        <v>3</v>
      </c>
      <c r="I8" s="1">
        <v>3</v>
      </c>
      <c r="J8" s="1">
        <f>D8</f>
        <v>384</v>
      </c>
      <c r="K8" s="1">
        <v>256</v>
      </c>
      <c r="O8" s="1">
        <v>13</v>
      </c>
      <c r="P8" s="1">
        <v>13</v>
      </c>
      <c r="Q8" s="1">
        <v>256</v>
      </c>
      <c r="R8" s="1">
        <v>32</v>
      </c>
      <c r="U8" s="6">
        <f>PRODUCT(H8:J8)*PRODUCT(O8:R8)/10^6</f>
        <v>4784.6522880000002</v>
      </c>
      <c r="V8" s="1">
        <v>0.69</v>
      </c>
      <c r="W8" s="6">
        <f>U8*(1-V8)</f>
        <v>1483.2422092800002</v>
      </c>
      <c r="X8" s="6">
        <f t="shared" si="0"/>
        <v>3.225806451612903</v>
      </c>
    </row>
    <row r="9" spans="1:24">
      <c r="S9" s="5" t="s">
        <v>37</v>
      </c>
      <c r="U9" s="6">
        <f>SUM(U4:U8)</f>
        <v>34452.292608000003</v>
      </c>
      <c r="W9" s="6">
        <f>SUM(W4:W8)</f>
        <v>21847.494205439998</v>
      </c>
      <c r="X9" s="4">
        <f t="shared" si="0"/>
        <v>1.5769448104223058</v>
      </c>
    </row>
    <row r="10" spans="1:24">
      <c r="H10" s="1">
        <v>3</v>
      </c>
      <c r="I10" s="1">
        <v>3</v>
      </c>
      <c r="J10" s="1">
        <v>3</v>
      </c>
      <c r="K10" s="1">
        <v>64</v>
      </c>
      <c r="O10" s="1">
        <v>224</v>
      </c>
      <c r="P10" s="1">
        <v>224</v>
      </c>
      <c r="Q10" s="1">
        <v>64</v>
      </c>
      <c r="R10" s="1">
        <v>32</v>
      </c>
      <c r="U10" s="6">
        <f>PRODUCT(H10:J10)*PRODUCT(O10:R10)/10^6</f>
        <v>2774.5320959999999</v>
      </c>
    </row>
  </sheetData>
  <mergeCells count="3">
    <mergeCell ref="B1:E1"/>
    <mergeCell ref="H1:K1"/>
    <mergeCell ref="O1:R1"/>
  </mergeCells>
  <pageMargins left="1" right="1" top="1.2953000000000001" bottom="1.2953000000000001" header="1" footer="1"/>
  <pageSetup paperSize="0" firstPageNumber="4294967295" fitToWidth="0" fitToHeight="0" orientation="portrait" cellComments="asDisplayed" copies="0"/>
  <headerFooter alignWithMargins="0">
    <oddHeader>&amp;L&amp;C&amp;[tab]&amp;R</oddHeader>
    <oddFooter>&amp;L&amp;C&amp;[page]&amp;R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zoomScaleSheetLayoutView="1" workbookViewId="0">
      <selection activeCell="F10" sqref="F10"/>
    </sheetView>
  </sheetViews>
  <sheetFormatPr defaultRowHeight="12.75"/>
  <cols>
    <col min="1" max="1" width="12.140625" style="1" bestFit="1" customWidth="1"/>
    <col min="2" max="4" width="9.140625" style="8"/>
  </cols>
  <sheetData>
    <row r="4" spans="1:12">
      <c r="A4" s="5" t="s">
        <v>73</v>
      </c>
    </row>
    <row r="5" spans="1:12">
      <c r="B5" s="8" t="s">
        <v>63</v>
      </c>
    </row>
    <row r="6" spans="1:12">
      <c r="A6" s="1" t="s">
        <v>58</v>
      </c>
      <c r="B6" s="8" t="s">
        <v>59</v>
      </c>
      <c r="C6" s="8" t="s">
        <v>61</v>
      </c>
      <c r="D6" s="8" t="s">
        <v>60</v>
      </c>
      <c r="F6" s="12" t="s">
        <v>76</v>
      </c>
    </row>
    <row r="7" spans="1:12">
      <c r="A7" s="1">
        <v>0</v>
      </c>
      <c r="B7" s="8" t="s">
        <v>64</v>
      </c>
      <c r="C7" s="9" t="s">
        <v>62</v>
      </c>
      <c r="F7" t="s">
        <v>77</v>
      </c>
    </row>
    <row r="8" spans="1:12">
      <c r="A8" s="1">
        <v>1</v>
      </c>
      <c r="B8" s="8" t="s">
        <v>66</v>
      </c>
      <c r="C8" s="10" t="s">
        <v>62</v>
      </c>
      <c r="D8" s="8" t="s">
        <v>64</v>
      </c>
      <c r="F8" t="s">
        <v>78</v>
      </c>
      <c r="L8" t="s">
        <v>79</v>
      </c>
    </row>
    <row r="9" spans="1:12">
      <c r="A9" s="1">
        <v>2</v>
      </c>
      <c r="B9" s="8">
        <v>6</v>
      </c>
      <c r="C9" s="10" t="s">
        <v>65</v>
      </c>
      <c r="D9" s="8">
        <v>3</v>
      </c>
      <c r="F9" t="s">
        <v>80</v>
      </c>
    </row>
    <row r="10" spans="1:12">
      <c r="A10" s="1">
        <v>3</v>
      </c>
      <c r="B10" s="8" t="s">
        <v>69</v>
      </c>
      <c r="C10" s="11" t="s">
        <v>62</v>
      </c>
      <c r="D10" s="8" t="s">
        <v>68</v>
      </c>
    </row>
    <row r="11" spans="1:12">
      <c r="A11" s="1">
        <v>4</v>
      </c>
      <c r="B11" s="8">
        <v>9</v>
      </c>
      <c r="C11" s="11" t="s">
        <v>65</v>
      </c>
      <c r="D11" s="8">
        <v>6</v>
      </c>
    </row>
    <row r="12" spans="1:12">
      <c r="A12" s="1">
        <v>5</v>
      </c>
      <c r="B12" s="8">
        <v>10</v>
      </c>
      <c r="C12" s="11" t="s">
        <v>67</v>
      </c>
      <c r="D12" s="8">
        <v>7</v>
      </c>
    </row>
    <row r="13" spans="1:12">
      <c r="A13" s="1">
        <v>6</v>
      </c>
      <c r="B13" s="8">
        <v>11</v>
      </c>
      <c r="C13" s="9" t="s">
        <v>62</v>
      </c>
      <c r="D13" s="8">
        <v>8</v>
      </c>
      <c r="F13" t="s">
        <v>74</v>
      </c>
      <c r="H13" t="s">
        <v>75</v>
      </c>
    </row>
    <row r="14" spans="1:12">
      <c r="A14" s="1">
        <v>7</v>
      </c>
      <c r="B14" s="8">
        <v>12</v>
      </c>
      <c r="C14" s="9" t="s">
        <v>65</v>
      </c>
      <c r="D14" s="8">
        <v>9</v>
      </c>
    </row>
    <row r="15" spans="1:12">
      <c r="A15" s="1">
        <v>8</v>
      </c>
      <c r="B15" s="8">
        <v>13</v>
      </c>
      <c r="C15" s="9" t="s">
        <v>67</v>
      </c>
      <c r="D15" s="8">
        <v>10</v>
      </c>
    </row>
    <row r="16" spans="1:12">
      <c r="A16" s="1">
        <v>9</v>
      </c>
      <c r="B16" s="8">
        <v>14</v>
      </c>
      <c r="C16" s="9" t="s">
        <v>70</v>
      </c>
      <c r="D16" s="8">
        <v>11</v>
      </c>
    </row>
    <row r="17" spans="1:4">
      <c r="A17" s="1">
        <v>10</v>
      </c>
      <c r="B17" s="8">
        <v>15</v>
      </c>
      <c r="C17" s="10" t="s">
        <v>65</v>
      </c>
      <c r="D17" s="8">
        <v>12</v>
      </c>
    </row>
    <row r="18" spans="1:4">
      <c r="A18" s="1">
        <v>11</v>
      </c>
      <c r="B18" s="8">
        <v>16</v>
      </c>
      <c r="C18" s="10" t="s">
        <v>67</v>
      </c>
      <c r="D18" s="8">
        <v>13</v>
      </c>
    </row>
    <row r="19" spans="1:4">
      <c r="A19" s="1">
        <v>12</v>
      </c>
      <c r="B19" s="8">
        <v>17</v>
      </c>
      <c r="C19" s="10" t="s">
        <v>70</v>
      </c>
      <c r="D19" s="8">
        <v>14</v>
      </c>
    </row>
    <row r="20" spans="1:4">
      <c r="A20" s="1">
        <v>13</v>
      </c>
      <c r="B20" s="8">
        <v>18</v>
      </c>
      <c r="C20" s="10" t="s">
        <v>71</v>
      </c>
      <c r="D20" s="8">
        <v>15</v>
      </c>
    </row>
    <row r="21" spans="1:4">
      <c r="A21" s="1">
        <v>14</v>
      </c>
      <c r="B21" s="8">
        <v>19</v>
      </c>
      <c r="C21" s="11" t="s">
        <v>67</v>
      </c>
      <c r="D21" s="8">
        <v>16</v>
      </c>
    </row>
    <row r="22" spans="1:4">
      <c r="A22" s="1">
        <v>15</v>
      </c>
      <c r="B22" s="8">
        <v>20</v>
      </c>
      <c r="C22" s="11" t="s">
        <v>70</v>
      </c>
      <c r="D22" s="8">
        <v>17</v>
      </c>
    </row>
    <row r="23" spans="1:4">
      <c r="A23" s="1">
        <v>16</v>
      </c>
      <c r="B23" s="8">
        <v>21</v>
      </c>
      <c r="C23" s="11" t="s">
        <v>71</v>
      </c>
      <c r="D23" s="8">
        <v>18</v>
      </c>
    </row>
    <row r="24" spans="1:4">
      <c r="A24" s="1">
        <v>17</v>
      </c>
      <c r="C24" s="11" t="s">
        <v>72</v>
      </c>
      <c r="D24" s="8">
        <v>19</v>
      </c>
    </row>
    <row r="25" spans="1:4">
      <c r="A25" s="1">
        <v>18</v>
      </c>
      <c r="D25" s="8">
        <v>20</v>
      </c>
    </row>
    <row r="26" spans="1:4">
      <c r="A26" s="1">
        <v>19</v>
      </c>
    </row>
    <row r="27" spans="1:4">
      <c r="A27" s="1">
        <v>20</v>
      </c>
    </row>
    <row r="28" spans="1:4">
      <c r="A28" s="1">
        <v>21</v>
      </c>
    </row>
    <row r="29" spans="1:4">
      <c r="A29" s="1">
        <v>22</v>
      </c>
    </row>
    <row r="30" spans="1:4">
      <c r="A30" s="1">
        <v>23</v>
      </c>
    </row>
    <row r="31" spans="1:4">
      <c r="A31" s="1">
        <v>24</v>
      </c>
    </row>
    <row r="32" spans="1:4">
      <c r="A32" s="1">
        <v>25</v>
      </c>
    </row>
    <row r="33" spans="1:1">
      <c r="A33" s="1">
        <v>26</v>
      </c>
    </row>
    <row r="34" spans="1:1">
      <c r="A34" s="1">
        <v>27</v>
      </c>
    </row>
    <row r="35" spans="1:1">
      <c r="A35" s="1">
        <v>28</v>
      </c>
    </row>
    <row r="36" spans="1:1">
      <c r="A36" s="1">
        <v>29</v>
      </c>
    </row>
    <row r="37" spans="1:1">
      <c r="A37" s="1">
        <v>30</v>
      </c>
    </row>
    <row r="38" spans="1:1">
      <c r="A38" s="1">
        <v>31</v>
      </c>
    </row>
    <row r="39" spans="1:1">
      <c r="A39" s="1">
        <v>32</v>
      </c>
    </row>
    <row r="40" spans="1:1">
      <c r="A40" s="1">
        <v>33</v>
      </c>
    </row>
    <row r="41" spans="1:1">
      <c r="A41" s="1">
        <v>34</v>
      </c>
    </row>
    <row r="42" spans="1:1">
      <c r="A42" s="1">
        <v>35</v>
      </c>
    </row>
  </sheetData>
  <pageMargins left="1" right="1" top="1.2953000000000001" bottom="1.2953000000000001" header="1" footer="1"/>
  <pageSetup paperSize="0" firstPageNumber="4294967295" fitToWidth="0" fitToHeight="0" orientation="portrait" cellComments="asDisplayed" copies="0"/>
  <headerFooter alignWithMargins="0">
    <oddHeader>&amp;L&amp;C&amp;[tab]&amp;R</oddHeader>
    <oddFooter>&amp;L&amp;C&amp;[page]&amp;R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Sparsity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mingliu</dc:creator>
  <cp:lastModifiedBy>Ming Liu</cp:lastModifiedBy>
  <dcterms:created xsi:type="dcterms:W3CDTF">2015-11-10T16:07:45Z</dcterms:created>
  <dcterms:modified xsi:type="dcterms:W3CDTF">2015-11-24T06:16:32Z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:initial-creator">
    <vt:lpwstr>mingliu </vt:lpwstr>
  </property>
</Properties>
</file>